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defaultThemeVersion="124226"/>
  <bookViews>
    <workbookView xWindow="12540" yWindow="-105" windowWidth="13485" windowHeight="12585" tabRatio="821"/>
  </bookViews>
  <sheets>
    <sheet name="Fran1" sheetId="1" r:id="rId1"/>
    <sheet name="Math1" sheetId="4" r:id="rId2"/>
    <sheet name="Autres1" sheetId="11" r:id="rId3"/>
    <sheet name="Livret1" sheetId="3" r:id="rId4"/>
    <sheet name="Tableau de bord" sheetId="17" r:id="rId5"/>
    <sheet name="RécapFran1" sheetId="9" r:id="rId6"/>
    <sheet name="RécapMath1" sheetId="10" r:id="rId7"/>
    <sheet name="Couverture" sheetId="12" r:id="rId8"/>
    <sheet name="Bilan" sheetId="13" r:id="rId9"/>
    <sheet name="appréciations" sheetId="14" r:id="rId10"/>
    <sheet name="Paliers" sheetId="16" r:id="rId11"/>
    <sheet name="Suivi de cohortes" sheetId="18" r:id="rId12"/>
  </sheets>
  <definedNames>
    <definedName name="_xlnm._FilterDatabase" localSheetId="3" hidden="1">Livret1!$C$1:$C$210</definedName>
    <definedName name="_xlnm._FilterDatabase" localSheetId="10" hidden="1">Paliers!$C$1:$C$431</definedName>
    <definedName name="estnum">Fran1!$E$6</definedName>
    <definedName name="_xlnm.Print_Area" localSheetId="9">appréciations!$A$1:$C$57</definedName>
    <definedName name="_xlnm.Print_Area" localSheetId="2">Autres1!$A$1:$EZ$33</definedName>
    <definedName name="_xlnm.Print_Area" localSheetId="8">Bilan!$B$4:$G$21,Bilan!$H$2:$CB$17,Bilan!$CD$2:$ET$17,Bilan!$B$39:$D$55,Bilan!$B$72:$I$86,Bilan!$B$101:$I$117</definedName>
    <definedName name="_xlnm.Print_Area" localSheetId="0">Fran1!$A$1:$LP$35</definedName>
    <definedName name="_xlnm.Print_Area" localSheetId="3">Livret1!$B$6:$D$208</definedName>
    <definedName name="_xlnm.Print_Area" localSheetId="1">Math1!$A$1:$KW$35</definedName>
    <definedName name="_xlnm.Print_Area" localSheetId="10">Paliers!$B$6:$D$367</definedName>
    <definedName name="_xlnm.Print_Area" localSheetId="5">RécapFran1!$A$1:$BY$84</definedName>
    <definedName name="_xlnm.Print_Area" localSheetId="6">RécapMath1!$A$1:$BW$84</definedName>
  </definedNames>
  <calcPr calcId="125725"/>
</workbook>
</file>

<file path=xl/calcChain.xml><?xml version="1.0" encoding="utf-8"?>
<calcChain xmlns="http://schemas.openxmlformats.org/spreadsheetml/2006/main">
  <c r="C84" i="3"/>
  <c r="C83"/>
  <c r="C82"/>
  <c r="C81"/>
  <c r="C80"/>
  <c r="C79"/>
  <c r="G2" i="18"/>
  <c r="B2"/>
  <c r="E37" i="13"/>
  <c r="E36"/>
  <c r="E35"/>
  <c r="E34"/>
  <c r="E33"/>
  <c r="E32"/>
  <c r="E31"/>
  <c r="E30"/>
  <c r="E29"/>
  <c r="E28"/>
  <c r="E27"/>
  <c r="E26"/>
  <c r="E25"/>
  <c r="E24"/>
  <c r="E23"/>
  <c r="E22"/>
  <c r="E21"/>
  <c r="E20"/>
  <c r="E19"/>
  <c r="E18"/>
  <c r="E17"/>
  <c r="E16"/>
  <c r="E15"/>
  <c r="E14"/>
  <c r="E13"/>
  <c r="E12"/>
  <c r="E11"/>
  <c r="E10"/>
  <c r="E9"/>
  <c r="E8"/>
  <c r="D37"/>
  <c r="D36"/>
  <c r="D35"/>
  <c r="D34"/>
  <c r="D33"/>
  <c r="D32"/>
  <c r="D31"/>
  <c r="D30"/>
  <c r="D29"/>
  <c r="D28"/>
  <c r="D27"/>
  <c r="D26"/>
  <c r="D25"/>
  <c r="D24"/>
  <c r="D23"/>
  <c r="D22"/>
  <c r="D21"/>
  <c r="D20"/>
  <c r="D19"/>
  <c r="D18"/>
  <c r="D17"/>
  <c r="D16"/>
  <c r="D15"/>
  <c r="D14"/>
  <c r="D13"/>
  <c r="D12"/>
  <c r="D11"/>
  <c r="D10"/>
  <c r="EY1" i="11"/>
  <c r="FJ1"/>
  <c r="EU1"/>
  <c r="FF1"/>
  <c r="FB1"/>
  <c r="D8" i="3"/>
  <c r="J154"/>
  <c r="J147"/>
  <c r="J124"/>
  <c r="H49" l="1"/>
  <c r="J49"/>
  <c r="H50"/>
  <c r="J50"/>
  <c r="H51"/>
  <c r="J51"/>
  <c r="H52"/>
  <c r="J52"/>
  <c r="J44"/>
  <c r="J34"/>
  <c r="J14"/>
  <c r="C78" l="1"/>
  <c r="C5" i="14"/>
  <c r="B5"/>
  <c r="A37"/>
  <c r="A36"/>
  <c r="A35"/>
  <c r="A34"/>
  <c r="A33"/>
  <c r="A32"/>
  <c r="A31"/>
  <c r="A30"/>
  <c r="A29"/>
  <c r="A28"/>
  <c r="A27"/>
  <c r="A26"/>
  <c r="A25"/>
  <c r="A24"/>
  <c r="A23"/>
  <c r="A22"/>
  <c r="A21"/>
  <c r="A20"/>
  <c r="A19"/>
  <c r="A18"/>
  <c r="A17"/>
  <c r="A16"/>
  <c r="A15"/>
  <c r="A14"/>
  <c r="A13"/>
  <c r="A12"/>
  <c r="A11"/>
  <c r="A10"/>
  <c r="A9"/>
  <c r="A8"/>
  <c r="A7"/>
  <c r="A6"/>
  <c r="B1"/>
  <c r="B210" i="3" l="1"/>
  <c r="B208"/>
  <c r="B45" i="17" l="1"/>
  <c r="B1"/>
  <c r="H156" i="3"/>
  <c r="H155"/>
  <c r="H153"/>
  <c r="H152"/>
  <c r="H151"/>
  <c r="H150"/>
  <c r="H149"/>
  <c r="H148"/>
  <c r="H146"/>
  <c r="H145"/>
  <c r="H144"/>
  <c r="H143"/>
  <c r="H142"/>
  <c r="H141"/>
  <c r="H140"/>
  <c r="H139"/>
  <c r="H138"/>
  <c r="H137"/>
  <c r="H136"/>
  <c r="H135"/>
  <c r="H134"/>
  <c r="H133"/>
  <c r="H132"/>
  <c r="H131"/>
  <c r="H130"/>
  <c r="H129"/>
  <c r="H128"/>
  <c r="H127"/>
  <c r="H126"/>
  <c r="H125"/>
  <c r="H123"/>
  <c r="H122"/>
  <c r="H121"/>
  <c r="H120"/>
  <c r="H119"/>
  <c r="H118"/>
  <c r="H117"/>
  <c r="H116"/>
  <c r="H115"/>
  <c r="H114"/>
  <c r="H113"/>
  <c r="H112"/>
  <c r="H111"/>
  <c r="H110"/>
  <c r="H109"/>
  <c r="H108"/>
  <c r="H107"/>
  <c r="H106"/>
  <c r="H105"/>
  <c r="H104"/>
  <c r="H103"/>
  <c r="H102"/>
  <c r="H101"/>
  <c r="H100"/>
  <c r="H99"/>
  <c r="H98"/>
  <c r="H97"/>
  <c r="H96"/>
  <c r="H95"/>
  <c r="H94"/>
  <c r="H93"/>
  <c r="H92"/>
  <c r="H91"/>
  <c r="H90"/>
  <c r="H89"/>
  <c r="H88"/>
  <c r="H87"/>
  <c r="J156"/>
  <c r="J155"/>
  <c r="J153"/>
  <c r="J152"/>
  <c r="J151"/>
  <c r="J150"/>
  <c r="J149"/>
  <c r="J148"/>
  <c r="J146"/>
  <c r="J145"/>
  <c r="J144"/>
  <c r="J143"/>
  <c r="J142"/>
  <c r="J141"/>
  <c r="J140"/>
  <c r="J139"/>
  <c r="J138"/>
  <c r="J137"/>
  <c r="J136"/>
  <c r="J135"/>
  <c r="J134"/>
  <c r="J133"/>
  <c r="J132"/>
  <c r="J131"/>
  <c r="J130"/>
  <c r="J129"/>
  <c r="J128"/>
  <c r="J127"/>
  <c r="J126"/>
  <c r="J125"/>
  <c r="J123"/>
  <c r="J122"/>
  <c r="J121"/>
  <c r="J120"/>
  <c r="J119"/>
  <c r="J118"/>
  <c r="J117"/>
  <c r="J116"/>
  <c r="J115"/>
  <c r="J114"/>
  <c r="J113"/>
  <c r="J112"/>
  <c r="J111"/>
  <c r="J110"/>
  <c r="J109"/>
  <c r="J108"/>
  <c r="J107"/>
  <c r="J106"/>
  <c r="J105"/>
  <c r="J104"/>
  <c r="J103"/>
  <c r="J102"/>
  <c r="J101"/>
  <c r="J100"/>
  <c r="J99"/>
  <c r="J98"/>
  <c r="J97"/>
  <c r="J96"/>
  <c r="J95"/>
  <c r="J94"/>
  <c r="J93"/>
  <c r="J92"/>
  <c r="J91"/>
  <c r="J90"/>
  <c r="J89"/>
  <c r="J88"/>
  <c r="J87"/>
  <c r="J86"/>
  <c r="J85"/>
  <c r="J84"/>
  <c r="J83"/>
  <c r="J82"/>
  <c r="J81"/>
  <c r="J80"/>
  <c r="J79"/>
  <c r="J77"/>
  <c r="J76"/>
  <c r="J75"/>
  <c r="J74"/>
  <c r="J73"/>
  <c r="J72"/>
  <c r="J71"/>
  <c r="J70"/>
  <c r="J69"/>
  <c r="J68"/>
  <c r="J67"/>
  <c r="J66"/>
  <c r="J65"/>
  <c r="J64"/>
  <c r="J63"/>
  <c r="J62"/>
  <c r="J61"/>
  <c r="J60"/>
  <c r="J59"/>
  <c r="J58"/>
  <c r="J57"/>
  <c r="J56"/>
  <c r="J55"/>
  <c r="J54"/>
  <c r="J53"/>
  <c r="J48"/>
  <c r="J47"/>
  <c r="J46"/>
  <c r="J45"/>
  <c r="J43"/>
  <c r="J42"/>
  <c r="J41"/>
  <c r="J40"/>
  <c r="J39"/>
  <c r="J38"/>
  <c r="J37"/>
  <c r="J36"/>
  <c r="J35"/>
  <c r="J33"/>
  <c r="J32"/>
  <c r="J31"/>
  <c r="J30"/>
  <c r="J29"/>
  <c r="J28"/>
  <c r="J27"/>
  <c r="J26"/>
  <c r="J25"/>
  <c r="J24"/>
  <c r="J23"/>
  <c r="J22"/>
  <c r="J21"/>
  <c r="J20"/>
  <c r="J19"/>
  <c r="J18"/>
  <c r="J17"/>
  <c r="J16"/>
  <c r="J15"/>
  <c r="J13"/>
  <c r="J12"/>
  <c r="J11"/>
  <c r="J10"/>
  <c r="J9"/>
  <c r="H84"/>
  <c r="H83"/>
  <c r="H82"/>
  <c r="H81"/>
  <c r="H80"/>
  <c r="H79"/>
  <c r="H77"/>
  <c r="H76"/>
  <c r="H75"/>
  <c r="H74"/>
  <c r="H73"/>
  <c r="H72"/>
  <c r="H71"/>
  <c r="H70"/>
  <c r="H69"/>
  <c r="H68"/>
  <c r="H67"/>
  <c r="H66"/>
  <c r="H65"/>
  <c r="H64"/>
  <c r="H63"/>
  <c r="H62"/>
  <c r="H61"/>
  <c r="H60"/>
  <c r="H59"/>
  <c r="H58"/>
  <c r="H57"/>
  <c r="H56"/>
  <c r="H55"/>
  <c r="H54"/>
  <c r="H48"/>
  <c r="H47"/>
  <c r="H46"/>
  <c r="H45"/>
  <c r="H43"/>
  <c r="H42"/>
  <c r="H41"/>
  <c r="H40"/>
  <c r="H39"/>
  <c r="H38"/>
  <c r="H37"/>
  <c r="H36"/>
  <c r="H35"/>
  <c r="H33"/>
  <c r="H32"/>
  <c r="H31"/>
  <c r="H30"/>
  <c r="H29"/>
  <c r="H28"/>
  <c r="H27"/>
  <c r="H26"/>
  <c r="H25"/>
  <c r="H24"/>
  <c r="H23"/>
  <c r="H22"/>
  <c r="H21"/>
  <c r="H20"/>
  <c r="H19"/>
  <c r="H18"/>
  <c r="H17"/>
  <c r="H16"/>
  <c r="H15"/>
  <c r="H13"/>
  <c r="H12"/>
  <c r="H11"/>
  <c r="H10"/>
  <c r="H9"/>
  <c r="B15" i="18" l="1"/>
  <c r="H15"/>
  <c r="G19"/>
  <c r="G15"/>
  <c r="C11"/>
  <c r="H7"/>
  <c r="B11"/>
  <c r="C7"/>
  <c r="C15"/>
  <c r="H3"/>
  <c r="H11"/>
  <c r="H19"/>
  <c r="C3"/>
  <c r="C19"/>
  <c r="B3"/>
  <c r="B19"/>
  <c r="G7"/>
  <c r="B7"/>
  <c r="G3"/>
  <c r="G11"/>
  <c r="EQ19" i="4"/>
  <c r="ER19" s="1"/>
  <c r="EQ18"/>
  <c r="ER18" s="1"/>
  <c r="EQ17"/>
  <c r="ER17" s="1"/>
  <c r="EQ16"/>
  <c r="ER16" s="1"/>
  <c r="ER15"/>
  <c r="EQ15"/>
  <c r="EQ14"/>
  <c r="ER14" s="1"/>
  <c r="EQ13"/>
  <c r="ER13" s="1"/>
  <c r="EQ12"/>
  <c r="ER12" s="1"/>
  <c r="EQ11"/>
  <c r="ER11" s="1"/>
  <c r="EQ10"/>
  <c r="ER10" s="1"/>
  <c r="EQ9"/>
  <c r="ER9" s="1"/>
  <c r="EQ8"/>
  <c r="ER8" s="1"/>
  <c r="EQ7"/>
  <c r="ER7" s="1"/>
  <c r="EQ6"/>
  <c r="ER6" s="1"/>
  <c r="KV6" i="1"/>
  <c r="KV7"/>
  <c r="KV8"/>
  <c r="KV9"/>
  <c r="KV10"/>
  <c r="KV11"/>
  <c r="KV12"/>
  <c r="KV13"/>
  <c r="KV14"/>
  <c r="KV15"/>
  <c r="KV16"/>
  <c r="KV17"/>
  <c r="KV18"/>
  <c r="KV19"/>
  <c r="KV20"/>
  <c r="KV21"/>
  <c r="C4" i="3"/>
  <c r="AB6" i="11"/>
  <c r="AB7"/>
  <c r="AB8"/>
  <c r="AB9"/>
  <c r="AB10"/>
  <c r="AB11"/>
  <c r="AB12"/>
  <c r="AB13"/>
  <c r="AB14"/>
  <c r="AB15"/>
  <c r="AB16"/>
  <c r="AB17"/>
  <c r="AB18"/>
  <c r="AB19"/>
  <c r="FJ35" l="1"/>
  <c r="FK35" s="1"/>
  <c r="FF35"/>
  <c r="FG35" s="1"/>
  <c r="FC35"/>
  <c r="FB35"/>
  <c r="FJ34"/>
  <c r="FK34" s="1"/>
  <c r="FF34"/>
  <c r="FG34" s="1"/>
  <c r="FC34"/>
  <c r="FB34"/>
  <c r="FJ33"/>
  <c r="FK33" s="1"/>
  <c r="FG33"/>
  <c r="FF33"/>
  <c r="FC33"/>
  <c r="FB33"/>
  <c r="FJ32"/>
  <c r="FK32" s="1"/>
  <c r="FF32"/>
  <c r="FG32" s="1"/>
  <c r="FC32"/>
  <c r="FB32"/>
  <c r="FJ31"/>
  <c r="FK31" s="1"/>
  <c r="FF31"/>
  <c r="FG31" s="1"/>
  <c r="FC31"/>
  <c r="FB31"/>
  <c r="FJ30"/>
  <c r="FK30" s="1"/>
  <c r="FF30"/>
  <c r="FG30" s="1"/>
  <c r="FC30"/>
  <c r="FB30"/>
  <c r="FJ29"/>
  <c r="FK29" s="1"/>
  <c r="FF29"/>
  <c r="FG29" s="1"/>
  <c r="FC29"/>
  <c r="FB29"/>
  <c r="FJ28"/>
  <c r="FK28" s="1"/>
  <c r="FF28"/>
  <c r="FG28" s="1"/>
  <c r="FC28"/>
  <c r="FB28"/>
  <c r="FJ27"/>
  <c r="FK27" s="1"/>
  <c r="FF27"/>
  <c r="FG27" s="1"/>
  <c r="FC27"/>
  <c r="FB27"/>
  <c r="FJ26"/>
  <c r="FK26" s="1"/>
  <c r="FF26"/>
  <c r="FG26" s="1"/>
  <c r="FC26"/>
  <c r="FB26"/>
  <c r="FJ25"/>
  <c r="FK25" s="1"/>
  <c r="FF25"/>
  <c r="FG25" s="1"/>
  <c r="FC25"/>
  <c r="FB25"/>
  <c r="FJ24"/>
  <c r="FK24" s="1"/>
  <c r="FF24"/>
  <c r="FG24" s="1"/>
  <c r="FC24"/>
  <c r="FB24"/>
  <c r="FJ23"/>
  <c r="FK23" s="1"/>
  <c r="FF23"/>
  <c r="FG23" s="1"/>
  <c r="FC23"/>
  <c r="FB23"/>
  <c r="FJ22"/>
  <c r="FK22" s="1"/>
  <c r="FF22"/>
  <c r="FG22" s="1"/>
  <c r="FC22"/>
  <c r="FB22"/>
  <c r="FJ21"/>
  <c r="FK21" s="1"/>
  <c r="FF21"/>
  <c r="FG21" s="1"/>
  <c r="FC21"/>
  <c r="FB21"/>
  <c r="FJ20"/>
  <c r="FK20" s="1"/>
  <c r="FF20"/>
  <c r="FG20" s="1"/>
  <c r="FC20"/>
  <c r="FB20"/>
  <c r="FJ19"/>
  <c r="FK19" s="1"/>
  <c r="FF19"/>
  <c r="FG19" s="1"/>
  <c r="FC19"/>
  <c r="FB19"/>
  <c r="FJ18"/>
  <c r="FK18" s="1"/>
  <c r="FF18"/>
  <c r="FG18" s="1"/>
  <c r="FC18"/>
  <c r="FB18"/>
  <c r="FJ17"/>
  <c r="FK17" s="1"/>
  <c r="FF17"/>
  <c r="FG17" s="1"/>
  <c r="FC17"/>
  <c r="FB17"/>
  <c r="FJ16"/>
  <c r="FK16" s="1"/>
  <c r="FF16"/>
  <c r="FG16" s="1"/>
  <c r="FC16"/>
  <c r="FB16"/>
  <c r="FJ15"/>
  <c r="FK15" s="1"/>
  <c r="FF15"/>
  <c r="FG15" s="1"/>
  <c r="FC15"/>
  <c r="FB15"/>
  <c r="FJ14"/>
  <c r="FK14" s="1"/>
  <c r="FF14"/>
  <c r="FG14" s="1"/>
  <c r="FC14"/>
  <c r="FB14"/>
  <c r="FJ13"/>
  <c r="FK13" s="1"/>
  <c r="FF13"/>
  <c r="FG13" s="1"/>
  <c r="FC13"/>
  <c r="FB13"/>
  <c r="FJ12"/>
  <c r="FK12" s="1"/>
  <c r="FF12"/>
  <c r="FG12" s="1"/>
  <c r="FC12"/>
  <c r="FB12"/>
  <c r="FJ11"/>
  <c r="FK11" s="1"/>
  <c r="FF11"/>
  <c r="FG11" s="1"/>
  <c r="FC11"/>
  <c r="FB11"/>
  <c r="FJ10"/>
  <c r="FK10" s="1"/>
  <c r="FF10"/>
  <c r="FG10" s="1"/>
  <c r="FC10"/>
  <c r="FB10"/>
  <c r="FJ9"/>
  <c r="FK9" s="1"/>
  <c r="FF9"/>
  <c r="FG9" s="1"/>
  <c r="FC9"/>
  <c r="FB9"/>
  <c r="FJ8"/>
  <c r="FK8" s="1"/>
  <c r="FF8"/>
  <c r="FG8" s="1"/>
  <c r="FC8"/>
  <c r="FB8"/>
  <c r="FJ7"/>
  <c r="FK7" s="1"/>
  <c r="FF7"/>
  <c r="FG7" s="1"/>
  <c r="FC7"/>
  <c r="FB7"/>
  <c r="FJ6"/>
  <c r="FK6" s="1"/>
  <c r="FF6"/>
  <c r="FG6" s="1"/>
  <c r="FC6"/>
  <c r="FB6"/>
  <c r="E6" i="1"/>
  <c r="I6"/>
  <c r="J6" s="1"/>
  <c r="B4" i="13" l="1"/>
  <c r="B39" s="1"/>
  <c r="B72" s="1"/>
  <c r="B101" s="1"/>
  <c r="I2" l="1"/>
  <c r="B6" i="3" l="1"/>
  <c r="D157" l="1"/>
  <c r="D85"/>
  <c r="BO6" i="4"/>
  <c r="BP6" s="1"/>
  <c r="D8" i="16"/>
  <c r="B6"/>
  <c r="D369" s="1"/>
  <c r="C4"/>
  <c r="D192" l="1"/>
  <c r="B375"/>
  <c r="C161" l="1"/>
  <c r="C160"/>
  <c r="C159"/>
  <c r="C154"/>
  <c r="C126"/>
  <c r="C104"/>
  <c r="LO35" i="1"/>
  <c r="LP35" s="1"/>
  <c r="LO34"/>
  <c r="LP34" s="1"/>
  <c r="LO33"/>
  <c r="LP33" s="1"/>
  <c r="LO32"/>
  <c r="LP32" s="1"/>
  <c r="LO31"/>
  <c r="BY61" i="9" s="1"/>
  <c r="LO30" i="1"/>
  <c r="LP30" s="1"/>
  <c r="LP29"/>
  <c r="LO29"/>
  <c r="LO28"/>
  <c r="LO27"/>
  <c r="LP27" s="1"/>
  <c r="LO26"/>
  <c r="LP26" s="1"/>
  <c r="LO25"/>
  <c r="LP25" s="1"/>
  <c r="LO24"/>
  <c r="LP23"/>
  <c r="LO23"/>
  <c r="LO22"/>
  <c r="LO21"/>
  <c r="LP21" s="1"/>
  <c r="LO20"/>
  <c r="LP20" s="1"/>
  <c r="LP19"/>
  <c r="LO19"/>
  <c r="BY43" i="9" s="1"/>
  <c r="LO18" i="1"/>
  <c r="LP18" s="1"/>
  <c r="LO17"/>
  <c r="LP17" s="1"/>
  <c r="LO16"/>
  <c r="LP15"/>
  <c r="LO15"/>
  <c r="LO14"/>
  <c r="LP14" s="1"/>
  <c r="LO13"/>
  <c r="LO12"/>
  <c r="LP12" s="1"/>
  <c r="LO11"/>
  <c r="LO10"/>
  <c r="BY14" i="9" s="1"/>
  <c r="LO9" i="1"/>
  <c r="LP9" s="1"/>
  <c r="LO8"/>
  <c r="LP8" s="1"/>
  <c r="LP7"/>
  <c r="LO7"/>
  <c r="LO6"/>
  <c r="LP6" s="1"/>
  <c r="LH35"/>
  <c r="LI35" s="1"/>
  <c r="LD35"/>
  <c r="LE35" s="1"/>
  <c r="KZ35"/>
  <c r="LA35" s="1"/>
  <c r="KV35"/>
  <c r="KW35" s="1"/>
  <c r="KR35"/>
  <c r="KS35" s="1"/>
  <c r="LH34"/>
  <c r="LI34" s="1"/>
  <c r="LD34"/>
  <c r="LE34" s="1"/>
  <c r="KZ34"/>
  <c r="LA34" s="1"/>
  <c r="KV34"/>
  <c r="KW34" s="1"/>
  <c r="KR34"/>
  <c r="KS34" s="1"/>
  <c r="LH33"/>
  <c r="LI33" s="1"/>
  <c r="LD33"/>
  <c r="LE33" s="1"/>
  <c r="KZ33"/>
  <c r="LA33" s="1"/>
  <c r="KV33"/>
  <c r="KW33" s="1"/>
  <c r="KR33"/>
  <c r="KS33" s="1"/>
  <c r="LH32"/>
  <c r="LD32"/>
  <c r="KZ32"/>
  <c r="LA32" s="1"/>
  <c r="KV32"/>
  <c r="BU59" i="9" s="1"/>
  <c r="KR32" i="1"/>
  <c r="KS32" s="1"/>
  <c r="LH31"/>
  <c r="LD31"/>
  <c r="LE31" s="1"/>
  <c r="KZ31"/>
  <c r="LA31" s="1"/>
  <c r="KV31"/>
  <c r="KW31" s="1"/>
  <c r="KR31"/>
  <c r="KS31" s="1"/>
  <c r="LH30"/>
  <c r="LI30" s="1"/>
  <c r="LD30"/>
  <c r="LE30" s="1"/>
  <c r="KZ30"/>
  <c r="LA30" s="1"/>
  <c r="KV30"/>
  <c r="BU63" i="9" s="1"/>
  <c r="KR30" i="1"/>
  <c r="KS30" s="1"/>
  <c r="LH29"/>
  <c r="LI29" s="1"/>
  <c r="LD29"/>
  <c r="KZ29"/>
  <c r="LA29" s="1"/>
  <c r="KV29"/>
  <c r="KW29" s="1"/>
  <c r="KR29"/>
  <c r="KS29" s="1"/>
  <c r="LH28"/>
  <c r="LI28" s="1"/>
  <c r="LD28"/>
  <c r="BW70" i="9" s="1"/>
  <c r="KZ28" i="1"/>
  <c r="LA28" s="1"/>
  <c r="KV28"/>
  <c r="BU69" i="9" s="1"/>
  <c r="KR28" i="1"/>
  <c r="KS28" s="1"/>
  <c r="LH27"/>
  <c r="LD27"/>
  <c r="LE27" s="1"/>
  <c r="KZ27"/>
  <c r="LA27" s="1"/>
  <c r="KV27"/>
  <c r="KW27" s="1"/>
  <c r="KR27"/>
  <c r="KS27" s="1"/>
  <c r="LI26"/>
  <c r="LH26"/>
  <c r="LD26"/>
  <c r="KZ26"/>
  <c r="LA26" s="1"/>
  <c r="KV26"/>
  <c r="BU77" i="9" s="1"/>
  <c r="KR26" i="1"/>
  <c r="KS26" s="1"/>
  <c r="LH25"/>
  <c r="LD25"/>
  <c r="KZ25"/>
  <c r="BV78" i="9" s="1"/>
  <c r="KV25" i="1"/>
  <c r="BU80" i="9" s="1"/>
  <c r="KR25" i="1"/>
  <c r="KS25" s="1"/>
  <c r="LH24"/>
  <c r="LD24"/>
  <c r="LE24" s="1"/>
  <c r="KZ24"/>
  <c r="LA24" s="1"/>
  <c r="KV24"/>
  <c r="KW24" s="1"/>
  <c r="KR24"/>
  <c r="KS24" s="1"/>
  <c r="LH23"/>
  <c r="LI23" s="1"/>
  <c r="LD23"/>
  <c r="LE23" s="1"/>
  <c r="KZ23"/>
  <c r="LA23" s="1"/>
  <c r="KV23"/>
  <c r="KW23" s="1"/>
  <c r="KR23"/>
  <c r="KS23" s="1"/>
  <c r="LH22"/>
  <c r="LI22" s="1"/>
  <c r="LD22"/>
  <c r="LE22" s="1"/>
  <c r="KZ22"/>
  <c r="BV32" i="9" s="1"/>
  <c r="KV22" i="1"/>
  <c r="KW22" s="1"/>
  <c r="KR22"/>
  <c r="KS22" s="1"/>
  <c r="LH21"/>
  <c r="BX37" i="9" s="1"/>
  <c r="LD21" i="1"/>
  <c r="LE21" s="1"/>
  <c r="KZ21"/>
  <c r="LA21" s="1"/>
  <c r="KW21"/>
  <c r="KR21"/>
  <c r="KS21" s="1"/>
  <c r="LH20"/>
  <c r="LI20" s="1"/>
  <c r="LD20"/>
  <c r="LE20" s="1"/>
  <c r="KZ20"/>
  <c r="BV40" i="9" s="1"/>
  <c r="KW20" i="1"/>
  <c r="KR20"/>
  <c r="KS20" s="1"/>
  <c r="LH19"/>
  <c r="LI19" s="1"/>
  <c r="LD19"/>
  <c r="KZ19"/>
  <c r="LA19" s="1"/>
  <c r="KW19"/>
  <c r="KR19"/>
  <c r="KS19" s="1"/>
  <c r="LH18"/>
  <c r="LI18" s="1"/>
  <c r="LD18"/>
  <c r="BW44" i="9" s="1"/>
  <c r="KZ18" i="1"/>
  <c r="LA18" s="1"/>
  <c r="KW18"/>
  <c r="KR18"/>
  <c r="KS18" s="1"/>
  <c r="LH17"/>
  <c r="LD17"/>
  <c r="LE17" s="1"/>
  <c r="KZ17"/>
  <c r="LA17" s="1"/>
  <c r="BU47" i="9"/>
  <c r="KR17" i="1"/>
  <c r="KS17" s="1"/>
  <c r="LH16"/>
  <c r="LI16" s="1"/>
  <c r="LD16"/>
  <c r="KZ16"/>
  <c r="LA16" s="1"/>
  <c r="KW16"/>
  <c r="KR16"/>
  <c r="KS16" s="1"/>
  <c r="LH15"/>
  <c r="LI15" s="1"/>
  <c r="LD15"/>
  <c r="LE15" s="1"/>
  <c r="KZ15"/>
  <c r="LA15" s="1"/>
  <c r="KW15"/>
  <c r="KR15"/>
  <c r="KS15" s="1"/>
  <c r="LH14"/>
  <c r="LI14" s="1"/>
  <c r="LD14"/>
  <c r="LE14" s="1"/>
  <c r="KZ14"/>
  <c r="LA14" s="1"/>
  <c r="KW14"/>
  <c r="KR14"/>
  <c r="KS14" s="1"/>
  <c r="LH13"/>
  <c r="BX5" i="9" s="1"/>
  <c r="LD13" i="1"/>
  <c r="KZ13"/>
  <c r="LA13" s="1"/>
  <c r="BU6" i="9"/>
  <c r="KR13" i="1"/>
  <c r="KS13" s="1"/>
  <c r="LH12"/>
  <c r="LD12"/>
  <c r="LE12" s="1"/>
  <c r="KZ12"/>
  <c r="LA12" s="1"/>
  <c r="BU9" i="9"/>
  <c r="KR12" i="1"/>
  <c r="KS12" s="1"/>
  <c r="LH11"/>
  <c r="LI11" s="1"/>
  <c r="LD11"/>
  <c r="LE11" s="1"/>
  <c r="KZ11"/>
  <c r="LA11" s="1"/>
  <c r="KW11"/>
  <c r="KR11"/>
  <c r="KS11" s="1"/>
  <c r="LH10"/>
  <c r="LI10" s="1"/>
  <c r="LD10"/>
  <c r="KZ10"/>
  <c r="LA10" s="1"/>
  <c r="KW10"/>
  <c r="KR10"/>
  <c r="KS10" s="1"/>
  <c r="LH9"/>
  <c r="LI9" s="1"/>
  <c r="LD9"/>
  <c r="LE9" s="1"/>
  <c r="KZ9"/>
  <c r="LA9" s="1"/>
  <c r="KW9"/>
  <c r="KR9"/>
  <c r="KS9" s="1"/>
  <c r="LH8"/>
  <c r="LD8"/>
  <c r="LE8" s="1"/>
  <c r="KZ8"/>
  <c r="LA8" s="1"/>
  <c r="KW8"/>
  <c r="KR8"/>
  <c r="KS8" s="1"/>
  <c r="LI7"/>
  <c r="LH7"/>
  <c r="LD7"/>
  <c r="KZ7"/>
  <c r="BV23" i="9" s="1"/>
  <c r="KW7" i="1"/>
  <c r="KR7"/>
  <c r="KS7" s="1"/>
  <c r="LH6"/>
  <c r="LI6" s="1"/>
  <c r="LE6"/>
  <c r="LD6"/>
  <c r="KZ6"/>
  <c r="LA6" s="1"/>
  <c r="KW6"/>
  <c r="KR6"/>
  <c r="KS6" s="1"/>
  <c r="KK35"/>
  <c r="KL35" s="1"/>
  <c r="KG35"/>
  <c r="KH35" s="1"/>
  <c r="KC35"/>
  <c r="KD35" s="1"/>
  <c r="JY35"/>
  <c r="JZ35" s="1"/>
  <c r="JU35"/>
  <c r="JV35" s="1"/>
  <c r="KK34"/>
  <c r="KL34" s="1"/>
  <c r="KG34"/>
  <c r="KH34" s="1"/>
  <c r="KC34"/>
  <c r="KD34" s="1"/>
  <c r="JY34"/>
  <c r="JZ34" s="1"/>
  <c r="JU34"/>
  <c r="JV34" s="1"/>
  <c r="KK33"/>
  <c r="KL33" s="1"/>
  <c r="KG33"/>
  <c r="KH33" s="1"/>
  <c r="KC33"/>
  <c r="KD33" s="1"/>
  <c r="JY33"/>
  <c r="JZ33" s="1"/>
  <c r="JU33"/>
  <c r="JV33" s="1"/>
  <c r="KK32"/>
  <c r="KG32"/>
  <c r="KH32" s="1"/>
  <c r="KC32"/>
  <c r="KD32" s="1"/>
  <c r="JY32"/>
  <c r="JU32"/>
  <c r="KK31"/>
  <c r="KG31"/>
  <c r="KH31" s="1"/>
  <c r="KC31"/>
  <c r="KD31" s="1"/>
  <c r="JY31"/>
  <c r="JZ31" s="1"/>
  <c r="JU31"/>
  <c r="JV31" s="1"/>
  <c r="KK30"/>
  <c r="KL30" s="1"/>
  <c r="KG30"/>
  <c r="KH30" s="1"/>
  <c r="KC30"/>
  <c r="KD30" s="1"/>
  <c r="JY30"/>
  <c r="JZ30" s="1"/>
  <c r="JU30"/>
  <c r="JV30" s="1"/>
  <c r="KK29"/>
  <c r="KG29"/>
  <c r="KC29"/>
  <c r="KD29" s="1"/>
  <c r="JY29"/>
  <c r="BP68" i="9" s="1"/>
  <c r="JU29" i="1"/>
  <c r="KK28"/>
  <c r="KL28" s="1"/>
  <c r="KG28"/>
  <c r="KH28" s="1"/>
  <c r="KC28"/>
  <c r="BQ71" i="9" s="1"/>
  <c r="JY28" i="1"/>
  <c r="JZ28" s="1"/>
  <c r="JU28"/>
  <c r="JV28" s="1"/>
  <c r="KK27"/>
  <c r="KL27" s="1"/>
  <c r="KG27"/>
  <c r="KH27" s="1"/>
  <c r="KC27"/>
  <c r="KD27" s="1"/>
  <c r="JY27"/>
  <c r="JZ27" s="1"/>
  <c r="JU27"/>
  <c r="JV27" s="1"/>
  <c r="KK26"/>
  <c r="BS76" i="9" s="1"/>
  <c r="KG26" i="1"/>
  <c r="KH26" s="1"/>
  <c r="KC26"/>
  <c r="KD26" s="1"/>
  <c r="JY26"/>
  <c r="JZ26" s="1"/>
  <c r="JV26"/>
  <c r="JU26"/>
  <c r="KK25"/>
  <c r="KL25" s="1"/>
  <c r="KG25"/>
  <c r="KH25" s="1"/>
  <c r="KC25"/>
  <c r="JY25"/>
  <c r="JU25"/>
  <c r="JV25" s="1"/>
  <c r="KK24"/>
  <c r="KL24" s="1"/>
  <c r="KG24"/>
  <c r="KH24" s="1"/>
  <c r="KC24"/>
  <c r="KD24" s="1"/>
  <c r="JY24"/>
  <c r="JZ24" s="1"/>
  <c r="JU24"/>
  <c r="JV24" s="1"/>
  <c r="KK23"/>
  <c r="BS29" i="9" s="1"/>
  <c r="KG23" i="1"/>
  <c r="KC23"/>
  <c r="KD23" s="1"/>
  <c r="JY23"/>
  <c r="JZ23" s="1"/>
  <c r="JU23"/>
  <c r="JV23" s="1"/>
  <c r="KK22"/>
  <c r="KG22"/>
  <c r="KH22" s="1"/>
  <c r="KC22"/>
  <c r="KD22" s="1"/>
  <c r="JY22"/>
  <c r="JZ22" s="1"/>
  <c r="JV22"/>
  <c r="JU22"/>
  <c r="KK21"/>
  <c r="KL21" s="1"/>
  <c r="KG21"/>
  <c r="KH21" s="1"/>
  <c r="KC21"/>
  <c r="JY21"/>
  <c r="JZ21" s="1"/>
  <c r="JU21"/>
  <c r="JV21" s="1"/>
  <c r="KK20"/>
  <c r="BS38" i="9" s="1"/>
  <c r="KG20" i="1"/>
  <c r="KH20" s="1"/>
  <c r="KC20"/>
  <c r="KD20" s="1"/>
  <c r="JY20"/>
  <c r="JZ20" s="1"/>
  <c r="JU20"/>
  <c r="KK19"/>
  <c r="KG19"/>
  <c r="BR43" i="9" s="1"/>
  <c r="KC19" i="1"/>
  <c r="KD19" s="1"/>
  <c r="JY19"/>
  <c r="JU19"/>
  <c r="KL18"/>
  <c r="KK18"/>
  <c r="KG18"/>
  <c r="KH18" s="1"/>
  <c r="KC18"/>
  <c r="JY18"/>
  <c r="JZ18" s="1"/>
  <c r="JU18"/>
  <c r="JV18" s="1"/>
  <c r="KK17"/>
  <c r="BS47" i="9" s="1"/>
  <c r="KG17" i="1"/>
  <c r="KH17" s="1"/>
  <c r="KC17"/>
  <c r="KD17" s="1"/>
  <c r="JY17"/>
  <c r="JZ17" s="1"/>
  <c r="JU17"/>
  <c r="KK16"/>
  <c r="KG16"/>
  <c r="KH16" s="1"/>
  <c r="KC16"/>
  <c r="KD16" s="1"/>
  <c r="JY16"/>
  <c r="BP51" i="9" s="1"/>
  <c r="JU16" i="1"/>
  <c r="KK15"/>
  <c r="KL15" s="1"/>
  <c r="KG15"/>
  <c r="KH15" s="1"/>
  <c r="KC15"/>
  <c r="KD15" s="1"/>
  <c r="JY15"/>
  <c r="JU15"/>
  <c r="JV15" s="1"/>
  <c r="KK14"/>
  <c r="KL14" s="1"/>
  <c r="KG14"/>
  <c r="KH14" s="1"/>
  <c r="KC14"/>
  <c r="KD14" s="1"/>
  <c r="JY14"/>
  <c r="JZ14" s="1"/>
  <c r="JU14"/>
  <c r="KK13"/>
  <c r="KG13"/>
  <c r="KH13" s="1"/>
  <c r="KC13"/>
  <c r="KD13" s="1"/>
  <c r="JY13"/>
  <c r="JU13"/>
  <c r="KK12"/>
  <c r="KL12" s="1"/>
  <c r="KG12"/>
  <c r="KH12" s="1"/>
  <c r="KC12"/>
  <c r="KD12" s="1"/>
  <c r="JY12"/>
  <c r="JU12"/>
  <c r="JV12" s="1"/>
  <c r="KK11"/>
  <c r="KL11" s="1"/>
  <c r="KG11"/>
  <c r="KH11" s="1"/>
  <c r="KC11"/>
  <c r="JY11"/>
  <c r="JZ11" s="1"/>
  <c r="JU11"/>
  <c r="JV11" s="1"/>
  <c r="KK10"/>
  <c r="KL10" s="1"/>
  <c r="KG10"/>
  <c r="KH10" s="1"/>
  <c r="KC10"/>
  <c r="KD10" s="1"/>
  <c r="JY10"/>
  <c r="JV10"/>
  <c r="JU10"/>
  <c r="KK9"/>
  <c r="KL9" s="1"/>
  <c r="KG9"/>
  <c r="KH9" s="1"/>
  <c r="KC9"/>
  <c r="JY9"/>
  <c r="JZ9" s="1"/>
  <c r="JU9"/>
  <c r="JV9" s="1"/>
  <c r="KK8"/>
  <c r="KG8"/>
  <c r="KH8" s="1"/>
  <c r="KC8"/>
  <c r="KD8" s="1"/>
  <c r="JY8"/>
  <c r="JZ8" s="1"/>
  <c r="JU8"/>
  <c r="KK7"/>
  <c r="KG7"/>
  <c r="KC7"/>
  <c r="KD7" s="1"/>
  <c r="JY7"/>
  <c r="JU7"/>
  <c r="BO24" i="9" s="1"/>
  <c r="KK6" i="1"/>
  <c r="KL6" s="1"/>
  <c r="KG6"/>
  <c r="KH6" s="1"/>
  <c r="KC6"/>
  <c r="KD6" s="1"/>
  <c r="JY6"/>
  <c r="JV6"/>
  <c r="JU6"/>
  <c r="JN35"/>
  <c r="JO35" s="1"/>
  <c r="JJ35"/>
  <c r="JK35" s="1"/>
  <c r="JF35"/>
  <c r="JG35" s="1"/>
  <c r="JB35"/>
  <c r="JC35" s="1"/>
  <c r="IX35"/>
  <c r="IY35" s="1"/>
  <c r="JN34"/>
  <c r="JO34" s="1"/>
  <c r="JJ34"/>
  <c r="JK34" s="1"/>
  <c r="JF34"/>
  <c r="JG34" s="1"/>
  <c r="JB34"/>
  <c r="JC34" s="1"/>
  <c r="IX34"/>
  <c r="IY34" s="1"/>
  <c r="JN33"/>
  <c r="JO33" s="1"/>
  <c r="JJ33"/>
  <c r="JK33" s="1"/>
  <c r="JF33"/>
  <c r="JG33" s="1"/>
  <c r="JB33"/>
  <c r="JC33" s="1"/>
  <c r="IX33"/>
  <c r="IY33" s="1"/>
  <c r="JN32"/>
  <c r="JO32" s="1"/>
  <c r="JJ32"/>
  <c r="JF32"/>
  <c r="JB32"/>
  <c r="JC32" s="1"/>
  <c r="IX32"/>
  <c r="IY32" s="1"/>
  <c r="JN31"/>
  <c r="JJ31"/>
  <c r="JF31"/>
  <c r="JG31" s="1"/>
  <c r="JB31"/>
  <c r="JC31" s="1"/>
  <c r="IX31"/>
  <c r="JN30"/>
  <c r="JJ30"/>
  <c r="JK30" s="1"/>
  <c r="JF30"/>
  <c r="JG30" s="1"/>
  <c r="JB30"/>
  <c r="JC30" s="1"/>
  <c r="IY30"/>
  <c r="IX30"/>
  <c r="JN29"/>
  <c r="JO29" s="1"/>
  <c r="JJ29"/>
  <c r="BM68" i="9" s="1"/>
  <c r="JF29" i="1"/>
  <c r="BL67" i="9" s="1"/>
  <c r="JB29" i="1"/>
  <c r="JC29" s="1"/>
  <c r="IX29"/>
  <c r="IY29" s="1"/>
  <c r="JN28"/>
  <c r="JO28" s="1"/>
  <c r="JJ28"/>
  <c r="JK28" s="1"/>
  <c r="JF28"/>
  <c r="JG28" s="1"/>
  <c r="JB28"/>
  <c r="BK70" i="9" s="1"/>
  <c r="IX28" i="1"/>
  <c r="IY28" s="1"/>
  <c r="JN27"/>
  <c r="JO27" s="1"/>
  <c r="JJ27"/>
  <c r="JK27" s="1"/>
  <c r="JF27"/>
  <c r="BL72" i="9" s="1"/>
  <c r="JB27" i="1"/>
  <c r="JC27" s="1"/>
  <c r="IX27"/>
  <c r="IY27" s="1"/>
  <c r="JN26"/>
  <c r="BN77" i="9" s="1"/>
  <c r="JJ26" i="1"/>
  <c r="JF26"/>
  <c r="JG26" s="1"/>
  <c r="JB26"/>
  <c r="JC26" s="1"/>
  <c r="IX26"/>
  <c r="JN25"/>
  <c r="JO25" s="1"/>
  <c r="JJ25"/>
  <c r="JK25" s="1"/>
  <c r="JF25"/>
  <c r="JG25" s="1"/>
  <c r="JB25"/>
  <c r="JC25" s="1"/>
  <c r="IX25"/>
  <c r="JO24"/>
  <c r="JN24"/>
  <c r="JJ24"/>
  <c r="JK24" s="1"/>
  <c r="JF24"/>
  <c r="JB24"/>
  <c r="BK82" i="9" s="1"/>
  <c r="IX24" i="1"/>
  <c r="IY24" s="1"/>
  <c r="JN23"/>
  <c r="JJ23"/>
  <c r="JF23"/>
  <c r="JG23" s="1"/>
  <c r="JB23"/>
  <c r="JC23" s="1"/>
  <c r="IX23"/>
  <c r="JN22"/>
  <c r="JJ22"/>
  <c r="JK22" s="1"/>
  <c r="JF22"/>
  <c r="JG22" s="1"/>
  <c r="JB22"/>
  <c r="IX22"/>
  <c r="IY22" s="1"/>
  <c r="JN21"/>
  <c r="JO21" s="1"/>
  <c r="JJ21"/>
  <c r="JF21"/>
  <c r="JB21"/>
  <c r="JC21" s="1"/>
  <c r="IX21"/>
  <c r="IY21" s="1"/>
  <c r="JN20"/>
  <c r="JJ20"/>
  <c r="JF20"/>
  <c r="JG20" s="1"/>
  <c r="JB20"/>
  <c r="JC20" s="1"/>
  <c r="IX20"/>
  <c r="IY20" s="1"/>
  <c r="JN19"/>
  <c r="JJ19"/>
  <c r="JK19" s="1"/>
  <c r="JF19"/>
  <c r="JG19" s="1"/>
  <c r="JB19"/>
  <c r="IX19"/>
  <c r="JN18"/>
  <c r="JO18" s="1"/>
  <c r="JJ18"/>
  <c r="JK18" s="1"/>
  <c r="JF18"/>
  <c r="JB18"/>
  <c r="JC18" s="1"/>
  <c r="IX18"/>
  <c r="JN17"/>
  <c r="JJ17"/>
  <c r="JK17" s="1"/>
  <c r="JF17"/>
  <c r="JG17" s="1"/>
  <c r="JB17"/>
  <c r="JC17" s="1"/>
  <c r="IX17"/>
  <c r="JN16"/>
  <c r="JO16" s="1"/>
  <c r="JJ16"/>
  <c r="JF16"/>
  <c r="BL50" i="9" s="1"/>
  <c r="JB16" i="1"/>
  <c r="JC16" s="1"/>
  <c r="IX16"/>
  <c r="IY16" s="1"/>
  <c r="JN15"/>
  <c r="JJ15"/>
  <c r="JF15"/>
  <c r="JG15" s="1"/>
  <c r="JB15"/>
  <c r="JC15" s="1"/>
  <c r="IX15"/>
  <c r="JN14"/>
  <c r="JO14" s="1"/>
  <c r="JJ14"/>
  <c r="JK14" s="1"/>
  <c r="JF14"/>
  <c r="JG14" s="1"/>
  <c r="JB14"/>
  <c r="JC14" s="1"/>
  <c r="IY14"/>
  <c r="IX14"/>
  <c r="JN13"/>
  <c r="JO13" s="1"/>
  <c r="JJ13"/>
  <c r="JF13"/>
  <c r="JB13"/>
  <c r="JC13" s="1"/>
  <c r="IX13"/>
  <c r="IY13" s="1"/>
  <c r="JN12"/>
  <c r="JJ12"/>
  <c r="JK12" s="1"/>
  <c r="JF12"/>
  <c r="JG12" s="1"/>
  <c r="JB12"/>
  <c r="JC12" s="1"/>
  <c r="IX12"/>
  <c r="IY12" s="1"/>
  <c r="JN11"/>
  <c r="JJ11"/>
  <c r="JK11" s="1"/>
  <c r="JF11"/>
  <c r="JG11" s="1"/>
  <c r="JB11"/>
  <c r="JC11" s="1"/>
  <c r="IX11"/>
  <c r="IY11" s="1"/>
  <c r="JN10"/>
  <c r="JO10" s="1"/>
  <c r="JJ10"/>
  <c r="JK10" s="1"/>
  <c r="JG10"/>
  <c r="JF10"/>
  <c r="BL13" i="9" s="1"/>
  <c r="JB10" i="1"/>
  <c r="JC10" s="1"/>
  <c r="IX10"/>
  <c r="IY10" s="1"/>
  <c r="JN9"/>
  <c r="JJ9"/>
  <c r="JF9"/>
  <c r="JG9" s="1"/>
  <c r="JB9"/>
  <c r="JC9" s="1"/>
  <c r="IX9"/>
  <c r="IY9" s="1"/>
  <c r="JN8"/>
  <c r="JJ8"/>
  <c r="JK8" s="1"/>
  <c r="JF8"/>
  <c r="JG8" s="1"/>
  <c r="JB8"/>
  <c r="IX8"/>
  <c r="JN7"/>
  <c r="JO7" s="1"/>
  <c r="JJ7"/>
  <c r="JK7" s="1"/>
  <c r="JF7"/>
  <c r="JB7"/>
  <c r="JC7" s="1"/>
  <c r="IX7"/>
  <c r="IY7" s="1"/>
  <c r="JN6"/>
  <c r="JO6" s="1"/>
  <c r="JJ6"/>
  <c r="JG6"/>
  <c r="JF6"/>
  <c r="JB6"/>
  <c r="JC6" s="1"/>
  <c r="IX6"/>
  <c r="IQ35"/>
  <c r="IR35" s="1"/>
  <c r="IM35"/>
  <c r="IN35" s="1"/>
  <c r="II35"/>
  <c r="IJ35" s="1"/>
  <c r="IE35"/>
  <c r="IF35" s="1"/>
  <c r="IA35"/>
  <c r="IB35" s="1"/>
  <c r="IQ34"/>
  <c r="IR34" s="1"/>
  <c r="IM34"/>
  <c r="IN34" s="1"/>
  <c r="II34"/>
  <c r="IJ34" s="1"/>
  <c r="IF34"/>
  <c r="IE34"/>
  <c r="IA34"/>
  <c r="IB34" s="1"/>
  <c r="IQ33"/>
  <c r="IR33" s="1"/>
  <c r="IM33"/>
  <c r="IN33" s="1"/>
  <c r="II33"/>
  <c r="IJ33" s="1"/>
  <c r="IE33"/>
  <c r="IF33" s="1"/>
  <c r="IA33"/>
  <c r="IB33" s="1"/>
  <c r="IQ32"/>
  <c r="IR32" s="1"/>
  <c r="IM32"/>
  <c r="IN32" s="1"/>
  <c r="II32"/>
  <c r="IJ32" s="1"/>
  <c r="IE32"/>
  <c r="IB32"/>
  <c r="IA32"/>
  <c r="IQ31"/>
  <c r="IR31" s="1"/>
  <c r="IM31"/>
  <c r="BF61" i="9" s="1"/>
  <c r="II31" i="1"/>
  <c r="IJ31" s="1"/>
  <c r="IE31"/>
  <c r="IF31" s="1"/>
  <c r="IA31"/>
  <c r="IQ30"/>
  <c r="IM30"/>
  <c r="IN30" s="1"/>
  <c r="II30"/>
  <c r="IJ30" s="1"/>
  <c r="IE30"/>
  <c r="BD63" i="9" s="1"/>
  <c r="IA30" i="1"/>
  <c r="IB30" s="1"/>
  <c r="IQ29"/>
  <c r="IR29" s="1"/>
  <c r="IM29"/>
  <c r="II29"/>
  <c r="IJ29" s="1"/>
  <c r="IE29"/>
  <c r="IF29" s="1"/>
  <c r="IA29"/>
  <c r="IB29" s="1"/>
  <c r="IQ28"/>
  <c r="IR28" s="1"/>
  <c r="IM28"/>
  <c r="IN28" s="1"/>
  <c r="II28"/>
  <c r="BE71" i="9" s="1"/>
  <c r="IE28" i="1"/>
  <c r="IF28" s="1"/>
  <c r="IA28"/>
  <c r="IQ27"/>
  <c r="IR27" s="1"/>
  <c r="IN27"/>
  <c r="IM27"/>
  <c r="II27"/>
  <c r="IJ27" s="1"/>
  <c r="IE27"/>
  <c r="IA27"/>
  <c r="IB27" s="1"/>
  <c r="IQ26"/>
  <c r="IR26" s="1"/>
  <c r="IM26"/>
  <c r="II26"/>
  <c r="IJ26" s="1"/>
  <c r="IE26"/>
  <c r="IF26" s="1"/>
  <c r="IA26"/>
  <c r="IB26" s="1"/>
  <c r="IQ25"/>
  <c r="IR25" s="1"/>
  <c r="IM25"/>
  <c r="IN25" s="1"/>
  <c r="II25"/>
  <c r="IJ25" s="1"/>
  <c r="IE25"/>
  <c r="IF25" s="1"/>
  <c r="IA25"/>
  <c r="IB25" s="1"/>
  <c r="IQ24"/>
  <c r="IR24" s="1"/>
  <c r="IM24"/>
  <c r="IN24" s="1"/>
  <c r="II24"/>
  <c r="IJ24" s="1"/>
  <c r="IE24"/>
  <c r="IA24"/>
  <c r="IB24" s="1"/>
  <c r="IQ23"/>
  <c r="IR23" s="1"/>
  <c r="IM23"/>
  <c r="II23"/>
  <c r="IJ23" s="1"/>
  <c r="IE23"/>
  <c r="IF23" s="1"/>
  <c r="IA23"/>
  <c r="IB23" s="1"/>
  <c r="IQ22"/>
  <c r="IR22" s="1"/>
  <c r="IM22"/>
  <c r="II22"/>
  <c r="IJ22" s="1"/>
  <c r="IE22"/>
  <c r="IF22" s="1"/>
  <c r="IA22"/>
  <c r="IQ21"/>
  <c r="IM21"/>
  <c r="IN21" s="1"/>
  <c r="II21"/>
  <c r="IJ21" s="1"/>
  <c r="IE21"/>
  <c r="IF21" s="1"/>
  <c r="IA21"/>
  <c r="IQ20"/>
  <c r="IR20" s="1"/>
  <c r="IM20"/>
  <c r="IN20" s="1"/>
  <c r="II20"/>
  <c r="BE38" i="9" s="1"/>
  <c r="IE20" i="1"/>
  <c r="IB20"/>
  <c r="IA20"/>
  <c r="IQ19"/>
  <c r="IR19" s="1"/>
  <c r="IM19"/>
  <c r="II19"/>
  <c r="IJ19" s="1"/>
  <c r="IE19"/>
  <c r="IF19" s="1"/>
  <c r="IA19"/>
  <c r="IB19" s="1"/>
  <c r="IQ18"/>
  <c r="IR18" s="1"/>
  <c r="IN18"/>
  <c r="IM18"/>
  <c r="II18"/>
  <c r="IJ18" s="1"/>
  <c r="IE18"/>
  <c r="BD45" i="9" s="1"/>
  <c r="IA18" i="1"/>
  <c r="IB18" s="1"/>
  <c r="IQ17"/>
  <c r="IR17" s="1"/>
  <c r="IM17"/>
  <c r="II17"/>
  <c r="IJ17" s="1"/>
  <c r="IE17"/>
  <c r="IF17" s="1"/>
  <c r="IA17"/>
  <c r="IB17" s="1"/>
  <c r="IQ16"/>
  <c r="IR16" s="1"/>
  <c r="IM16"/>
  <c r="II16"/>
  <c r="BE51" i="9" s="1"/>
  <c r="IE16" i="1"/>
  <c r="IF16" s="1"/>
  <c r="IA16"/>
  <c r="BC50" i="9" s="1"/>
  <c r="IQ15" i="1"/>
  <c r="IR15" s="1"/>
  <c r="IM15"/>
  <c r="IN15" s="1"/>
  <c r="II15"/>
  <c r="IJ15" s="1"/>
  <c r="IE15"/>
  <c r="BD53" i="9" s="1"/>
  <c r="IA15" i="1"/>
  <c r="IB15" s="1"/>
  <c r="IQ14"/>
  <c r="IR14" s="1"/>
  <c r="IM14"/>
  <c r="IN14" s="1"/>
  <c r="II14"/>
  <c r="IJ14" s="1"/>
  <c r="IF14"/>
  <c r="IE14"/>
  <c r="IA14"/>
  <c r="IB14" s="1"/>
  <c r="IQ13"/>
  <c r="IR13" s="1"/>
  <c r="IM13"/>
  <c r="IN13" s="1"/>
  <c r="II13"/>
  <c r="IJ13" s="1"/>
  <c r="IE13"/>
  <c r="IF13" s="1"/>
  <c r="IB13"/>
  <c r="IA13"/>
  <c r="IQ12"/>
  <c r="IR12" s="1"/>
  <c r="IM12"/>
  <c r="IN12" s="1"/>
  <c r="II12"/>
  <c r="IJ12" s="1"/>
  <c r="IE12"/>
  <c r="IF12" s="1"/>
  <c r="IA12"/>
  <c r="IB12" s="1"/>
  <c r="IQ11"/>
  <c r="IR11" s="1"/>
  <c r="IN11"/>
  <c r="IM11"/>
  <c r="II11"/>
  <c r="IJ11" s="1"/>
  <c r="IE11"/>
  <c r="IF11" s="1"/>
  <c r="IA11"/>
  <c r="IB11" s="1"/>
  <c r="IQ10"/>
  <c r="IR10" s="1"/>
  <c r="IM10"/>
  <c r="IN10" s="1"/>
  <c r="II10"/>
  <c r="IJ10" s="1"/>
  <c r="IE10"/>
  <c r="IF10" s="1"/>
  <c r="IA10"/>
  <c r="IB10" s="1"/>
  <c r="IQ9"/>
  <c r="IR9" s="1"/>
  <c r="IM9"/>
  <c r="IN9" s="1"/>
  <c r="II9"/>
  <c r="IJ9" s="1"/>
  <c r="IE9"/>
  <c r="IF9" s="1"/>
  <c r="IA9"/>
  <c r="IB9" s="1"/>
  <c r="IQ8"/>
  <c r="IR8" s="1"/>
  <c r="IM8"/>
  <c r="IN8" s="1"/>
  <c r="II8"/>
  <c r="IJ8" s="1"/>
  <c r="IE8"/>
  <c r="IA8"/>
  <c r="IQ7"/>
  <c r="IR7" s="1"/>
  <c r="IM7"/>
  <c r="IN7" s="1"/>
  <c r="II7"/>
  <c r="IJ7" s="1"/>
  <c r="IE7"/>
  <c r="IA7"/>
  <c r="IB7" s="1"/>
  <c r="IQ6"/>
  <c r="IR6" s="1"/>
  <c r="IM6"/>
  <c r="IN6" s="1"/>
  <c r="II6"/>
  <c r="IJ6" s="1"/>
  <c r="C65" i="16" s="1"/>
  <c r="IE6" i="1"/>
  <c r="IF6" s="1"/>
  <c r="IA6"/>
  <c r="IB6" s="1"/>
  <c r="HT35"/>
  <c r="HU35" s="1"/>
  <c r="HP35"/>
  <c r="HQ35" s="1"/>
  <c r="HL35"/>
  <c r="HM35" s="1"/>
  <c r="HH35"/>
  <c r="HI35" s="1"/>
  <c r="HD35"/>
  <c r="HE35" s="1"/>
  <c r="HT34"/>
  <c r="HU34" s="1"/>
  <c r="HP34"/>
  <c r="HQ34" s="1"/>
  <c r="HL34"/>
  <c r="HM34" s="1"/>
  <c r="HH34"/>
  <c r="HI34" s="1"/>
  <c r="HD34"/>
  <c r="HE34" s="1"/>
  <c r="HT33"/>
  <c r="HU33" s="1"/>
  <c r="HP33"/>
  <c r="HQ33" s="1"/>
  <c r="HL33"/>
  <c r="HM33" s="1"/>
  <c r="HH33"/>
  <c r="HI33" s="1"/>
  <c r="HD33"/>
  <c r="HE33" s="1"/>
  <c r="HT32"/>
  <c r="HU32" s="1"/>
  <c r="HP32"/>
  <c r="HL32"/>
  <c r="HH32"/>
  <c r="HI32" s="1"/>
  <c r="HD32"/>
  <c r="HE32" s="1"/>
  <c r="HT31"/>
  <c r="HP31"/>
  <c r="HM31"/>
  <c r="HL31"/>
  <c r="HH31"/>
  <c r="HD31"/>
  <c r="HU30"/>
  <c r="HT30"/>
  <c r="HP30"/>
  <c r="HL30"/>
  <c r="HH30"/>
  <c r="HI30" s="1"/>
  <c r="HD30"/>
  <c r="HE30" s="1"/>
  <c r="HT29"/>
  <c r="HP29"/>
  <c r="HM29"/>
  <c r="HL29"/>
  <c r="HH29"/>
  <c r="HD29"/>
  <c r="HU28"/>
  <c r="HT28"/>
  <c r="HP28"/>
  <c r="HQ28" s="1"/>
  <c r="HL28"/>
  <c r="HH28"/>
  <c r="HI28" s="1"/>
  <c r="HD28"/>
  <c r="HE28" s="1"/>
  <c r="HT27"/>
  <c r="HP27"/>
  <c r="HM27"/>
  <c r="HL27"/>
  <c r="HH27"/>
  <c r="HD27"/>
  <c r="HU26"/>
  <c r="HT26"/>
  <c r="HP26"/>
  <c r="HL26"/>
  <c r="HH26"/>
  <c r="HI26" s="1"/>
  <c r="HD26"/>
  <c r="HE26" s="1"/>
  <c r="HT25"/>
  <c r="HP25"/>
  <c r="HQ25" s="1"/>
  <c r="HM25"/>
  <c r="HL25"/>
  <c r="HH25"/>
  <c r="HD25"/>
  <c r="HU24"/>
  <c r="HT24"/>
  <c r="HP24"/>
  <c r="HL24"/>
  <c r="HH24"/>
  <c r="HI24" s="1"/>
  <c r="HD24"/>
  <c r="HE24" s="1"/>
  <c r="HT23"/>
  <c r="HP23"/>
  <c r="HM23"/>
  <c r="HL23"/>
  <c r="HH23"/>
  <c r="HD23"/>
  <c r="HU22"/>
  <c r="HT22"/>
  <c r="HP22"/>
  <c r="HL22"/>
  <c r="HH22"/>
  <c r="HI22" s="1"/>
  <c r="HD22"/>
  <c r="HE22" s="1"/>
  <c r="HT21"/>
  <c r="HP21"/>
  <c r="HQ21" s="1"/>
  <c r="HM21"/>
  <c r="HL21"/>
  <c r="HH21"/>
  <c r="HD21"/>
  <c r="HU20"/>
  <c r="HT20"/>
  <c r="HP20"/>
  <c r="HL20"/>
  <c r="HH20"/>
  <c r="HI20" s="1"/>
  <c r="HD20"/>
  <c r="HE20" s="1"/>
  <c r="HT19"/>
  <c r="HP19"/>
  <c r="HM19"/>
  <c r="HL19"/>
  <c r="HH19"/>
  <c r="HI19" s="1"/>
  <c r="HD19"/>
  <c r="HU18"/>
  <c r="HT18"/>
  <c r="HP18"/>
  <c r="HL18"/>
  <c r="HH18"/>
  <c r="HI18" s="1"/>
  <c r="HD18"/>
  <c r="HE18" s="1"/>
  <c r="HT17"/>
  <c r="HP17"/>
  <c r="HM17"/>
  <c r="HL17"/>
  <c r="HH17"/>
  <c r="HD17"/>
  <c r="HU16"/>
  <c r="HT16"/>
  <c r="HP16"/>
  <c r="HL16"/>
  <c r="HH16"/>
  <c r="HI16" s="1"/>
  <c r="HD16"/>
  <c r="HE16" s="1"/>
  <c r="HT15"/>
  <c r="HP15"/>
  <c r="HQ15" s="1"/>
  <c r="HM15"/>
  <c r="HL15"/>
  <c r="HH15"/>
  <c r="HD15"/>
  <c r="HU14"/>
  <c r="HT14"/>
  <c r="HP14"/>
  <c r="HQ14" s="1"/>
  <c r="HL14"/>
  <c r="HM14" s="1"/>
  <c r="HH14"/>
  <c r="HI14" s="1"/>
  <c r="HD14"/>
  <c r="HE14" s="1"/>
  <c r="HT13"/>
  <c r="HU13" s="1"/>
  <c r="HP13"/>
  <c r="HQ13" s="1"/>
  <c r="HM13"/>
  <c r="HL13"/>
  <c r="HH13"/>
  <c r="HI13" s="1"/>
  <c r="HD13"/>
  <c r="HE13" s="1"/>
  <c r="HU12"/>
  <c r="HT12"/>
  <c r="HP12"/>
  <c r="HQ12" s="1"/>
  <c r="HL12"/>
  <c r="HM12" s="1"/>
  <c r="HH12"/>
  <c r="HI12" s="1"/>
  <c r="HD12"/>
  <c r="HE12" s="1"/>
  <c r="HT11"/>
  <c r="HU11" s="1"/>
  <c r="HP11"/>
  <c r="HQ11" s="1"/>
  <c r="HM11"/>
  <c r="HL11"/>
  <c r="HH11"/>
  <c r="HI11" s="1"/>
  <c r="HD11"/>
  <c r="HE11" s="1"/>
  <c r="HU10"/>
  <c r="HT10"/>
  <c r="HP10"/>
  <c r="HQ10" s="1"/>
  <c r="HL10"/>
  <c r="HM10" s="1"/>
  <c r="HH10"/>
  <c r="HI10" s="1"/>
  <c r="HD10"/>
  <c r="HE10" s="1"/>
  <c r="HT9"/>
  <c r="HU9" s="1"/>
  <c r="HP9"/>
  <c r="HQ9" s="1"/>
  <c r="HM9"/>
  <c r="HL9"/>
  <c r="HH9"/>
  <c r="HI9" s="1"/>
  <c r="HD9"/>
  <c r="HE9" s="1"/>
  <c r="HU8"/>
  <c r="HT8"/>
  <c r="HP8"/>
  <c r="HL8"/>
  <c r="HH8"/>
  <c r="HI8" s="1"/>
  <c r="HD8"/>
  <c r="HE8" s="1"/>
  <c r="HT7"/>
  <c r="HP7"/>
  <c r="HM7"/>
  <c r="HL7"/>
  <c r="HH7"/>
  <c r="HI7" s="1"/>
  <c r="HD7"/>
  <c r="HT6"/>
  <c r="HU6" s="1"/>
  <c r="HP6"/>
  <c r="HQ6" s="1"/>
  <c r="C61" i="3" s="1"/>
  <c r="G61" s="1"/>
  <c r="HL6" i="1"/>
  <c r="HM6" s="1"/>
  <c r="HH6"/>
  <c r="HI6" s="1"/>
  <c r="HD6"/>
  <c r="HE6" s="1"/>
  <c r="GW35"/>
  <c r="GX35" s="1"/>
  <c r="GS35"/>
  <c r="GT35" s="1"/>
  <c r="GO35"/>
  <c r="GP35" s="1"/>
  <c r="GK35"/>
  <c r="GL35" s="1"/>
  <c r="GG35"/>
  <c r="GH35" s="1"/>
  <c r="GW34"/>
  <c r="GX34" s="1"/>
  <c r="GS34"/>
  <c r="GT34" s="1"/>
  <c r="GO34"/>
  <c r="GP34" s="1"/>
  <c r="GK34"/>
  <c r="GL34" s="1"/>
  <c r="GG34"/>
  <c r="GH34" s="1"/>
  <c r="GW33"/>
  <c r="GX33" s="1"/>
  <c r="GS33"/>
  <c r="GT33" s="1"/>
  <c r="GO33"/>
  <c r="GP33" s="1"/>
  <c r="GK33"/>
  <c r="GL33" s="1"/>
  <c r="GG33"/>
  <c r="GH33" s="1"/>
  <c r="GW32"/>
  <c r="GX32" s="1"/>
  <c r="GS32"/>
  <c r="GT32" s="1"/>
  <c r="GO32"/>
  <c r="GK32"/>
  <c r="GL32" s="1"/>
  <c r="GG32"/>
  <c r="GH32" s="1"/>
  <c r="GW31"/>
  <c r="GX31" s="1"/>
  <c r="GS31"/>
  <c r="GO31"/>
  <c r="GP31" s="1"/>
  <c r="GK31"/>
  <c r="GL31" s="1"/>
  <c r="GG31"/>
  <c r="GW30"/>
  <c r="GX30" s="1"/>
  <c r="GS30"/>
  <c r="GT30" s="1"/>
  <c r="GO30"/>
  <c r="GP30" s="1"/>
  <c r="GK30"/>
  <c r="GG30"/>
  <c r="GW29"/>
  <c r="GX29" s="1"/>
  <c r="GS29"/>
  <c r="GT29" s="1"/>
  <c r="GO29"/>
  <c r="GP29" s="1"/>
  <c r="GK29"/>
  <c r="GL29" s="1"/>
  <c r="GG29"/>
  <c r="GH29" s="1"/>
  <c r="GW28"/>
  <c r="GX28" s="1"/>
  <c r="GS28"/>
  <c r="GO28"/>
  <c r="GK28"/>
  <c r="GL28" s="1"/>
  <c r="GG28"/>
  <c r="GH28" s="1"/>
  <c r="GW27"/>
  <c r="GX27" s="1"/>
  <c r="GS27"/>
  <c r="GO27"/>
  <c r="GP27" s="1"/>
  <c r="GK27"/>
  <c r="GL27" s="1"/>
  <c r="GG27"/>
  <c r="GW26"/>
  <c r="GX26" s="1"/>
  <c r="GS26"/>
  <c r="GT26" s="1"/>
  <c r="GO26"/>
  <c r="GP26" s="1"/>
  <c r="GK26"/>
  <c r="GG26"/>
  <c r="GW25"/>
  <c r="GX25" s="1"/>
  <c r="GS25"/>
  <c r="GT25" s="1"/>
  <c r="GO25"/>
  <c r="GP25" s="1"/>
  <c r="GK25"/>
  <c r="GG25"/>
  <c r="GH25" s="1"/>
  <c r="GW24"/>
  <c r="GX24" s="1"/>
  <c r="GS24"/>
  <c r="GT24" s="1"/>
  <c r="GO24"/>
  <c r="GK24"/>
  <c r="GL24" s="1"/>
  <c r="GG24"/>
  <c r="GH24" s="1"/>
  <c r="GW23"/>
  <c r="GX23" s="1"/>
  <c r="GS23"/>
  <c r="GO23"/>
  <c r="GP23" s="1"/>
  <c r="GK23"/>
  <c r="GL23" s="1"/>
  <c r="GG23"/>
  <c r="GW22"/>
  <c r="GX22" s="1"/>
  <c r="GS22"/>
  <c r="GT22" s="1"/>
  <c r="GO22"/>
  <c r="GP22" s="1"/>
  <c r="GK22"/>
  <c r="GG22"/>
  <c r="GW21"/>
  <c r="GX21" s="1"/>
  <c r="GS21"/>
  <c r="GT21" s="1"/>
  <c r="GO21"/>
  <c r="AU36" i="9" s="1"/>
  <c r="GK21" i="1"/>
  <c r="GL21" s="1"/>
  <c r="GG21"/>
  <c r="GH21" s="1"/>
  <c r="GW20"/>
  <c r="GS20"/>
  <c r="GO20"/>
  <c r="GP20" s="1"/>
  <c r="GK20"/>
  <c r="GL20" s="1"/>
  <c r="GG20"/>
  <c r="GW19"/>
  <c r="AW43" i="9" s="1"/>
  <c r="GS19" i="1"/>
  <c r="GT19" s="1"/>
  <c r="GO19"/>
  <c r="GP19" s="1"/>
  <c r="GK19"/>
  <c r="GG19"/>
  <c r="GW18"/>
  <c r="GX18" s="1"/>
  <c r="GS18"/>
  <c r="GT18" s="1"/>
  <c r="GO18"/>
  <c r="GK18"/>
  <c r="GG18"/>
  <c r="GH18" s="1"/>
  <c r="GW17"/>
  <c r="GX17" s="1"/>
  <c r="GS17"/>
  <c r="GT17" s="1"/>
  <c r="GO17"/>
  <c r="GK17"/>
  <c r="GL17" s="1"/>
  <c r="GG17"/>
  <c r="GH17" s="1"/>
  <c r="GW16"/>
  <c r="GS16"/>
  <c r="GO16"/>
  <c r="GP16" s="1"/>
  <c r="GK16"/>
  <c r="GL16" s="1"/>
  <c r="GG16"/>
  <c r="GW15"/>
  <c r="GX15" s="1"/>
  <c r="GS15"/>
  <c r="GT15" s="1"/>
  <c r="GO15"/>
  <c r="GP15" s="1"/>
  <c r="GK15"/>
  <c r="GG15"/>
  <c r="GW14"/>
  <c r="GX14" s="1"/>
  <c r="GS14"/>
  <c r="GT14" s="1"/>
  <c r="GO14"/>
  <c r="GP14" s="1"/>
  <c r="GK14"/>
  <c r="GL14" s="1"/>
  <c r="GH14"/>
  <c r="GG14"/>
  <c r="GW13"/>
  <c r="GX13" s="1"/>
  <c r="GS13"/>
  <c r="GT13" s="1"/>
  <c r="GO13"/>
  <c r="AU5" i="9" s="1"/>
  <c r="GK13" i="1"/>
  <c r="GL13" s="1"/>
  <c r="GG13"/>
  <c r="GH13" s="1"/>
  <c r="GW12"/>
  <c r="GX12" s="1"/>
  <c r="GS12"/>
  <c r="GT12" s="1"/>
  <c r="GO12"/>
  <c r="GP12" s="1"/>
  <c r="GK12"/>
  <c r="GL12" s="1"/>
  <c r="GG12"/>
  <c r="GH12" s="1"/>
  <c r="GW11"/>
  <c r="GX11" s="1"/>
  <c r="GS11"/>
  <c r="GT11" s="1"/>
  <c r="GO11"/>
  <c r="GP11" s="1"/>
  <c r="GK11"/>
  <c r="GL11" s="1"/>
  <c r="GG11"/>
  <c r="GH11" s="1"/>
  <c r="GW10"/>
  <c r="GX10" s="1"/>
  <c r="GS10"/>
  <c r="GT10" s="1"/>
  <c r="GO10"/>
  <c r="GP10" s="1"/>
  <c r="GK10"/>
  <c r="GL10" s="1"/>
  <c r="GG10"/>
  <c r="GH10" s="1"/>
  <c r="GW9"/>
  <c r="GX9" s="1"/>
  <c r="GS9"/>
  <c r="GT9" s="1"/>
  <c r="GO9"/>
  <c r="GP9" s="1"/>
  <c r="GK9"/>
  <c r="GL9" s="1"/>
  <c r="GG9"/>
  <c r="GH9" s="1"/>
  <c r="GW8"/>
  <c r="GX8" s="1"/>
  <c r="GS8"/>
  <c r="GT8" s="1"/>
  <c r="GO8"/>
  <c r="GP8" s="1"/>
  <c r="GK8"/>
  <c r="GG8"/>
  <c r="GW7"/>
  <c r="GX7" s="1"/>
  <c r="GS7"/>
  <c r="GT7" s="1"/>
  <c r="GO7"/>
  <c r="AU23" i="9" s="1"/>
  <c r="GL7" i="1"/>
  <c r="GK7"/>
  <c r="GG7"/>
  <c r="GH7" s="1"/>
  <c r="GW6"/>
  <c r="GX6" s="1"/>
  <c r="GS6"/>
  <c r="GT6" s="1"/>
  <c r="GO6"/>
  <c r="AU25" i="9" s="1"/>
  <c r="GK6" i="1"/>
  <c r="GL6" s="1"/>
  <c r="GG6"/>
  <c r="FZ35"/>
  <c r="GA35" s="1"/>
  <c r="FV35"/>
  <c r="FW35" s="1"/>
  <c r="FR35"/>
  <c r="FS35" s="1"/>
  <c r="FN35"/>
  <c r="FO35" s="1"/>
  <c r="FJ35"/>
  <c r="FK35" s="1"/>
  <c r="FZ34"/>
  <c r="GA34" s="1"/>
  <c r="FV34"/>
  <c r="FW34" s="1"/>
  <c r="FR34"/>
  <c r="FS34" s="1"/>
  <c r="FN34"/>
  <c r="FO34" s="1"/>
  <c r="FJ34"/>
  <c r="FK34" s="1"/>
  <c r="FZ33"/>
  <c r="GA33" s="1"/>
  <c r="FV33"/>
  <c r="FW33" s="1"/>
  <c r="FR33"/>
  <c r="FS33" s="1"/>
  <c r="FN33"/>
  <c r="FO33" s="1"/>
  <c r="FJ33"/>
  <c r="FK33" s="1"/>
  <c r="FZ32"/>
  <c r="FV32"/>
  <c r="FR32"/>
  <c r="FS32" s="1"/>
  <c r="FN32"/>
  <c r="FO32" s="1"/>
  <c r="FJ32"/>
  <c r="FZ31"/>
  <c r="GA31" s="1"/>
  <c r="FV31"/>
  <c r="FW31" s="1"/>
  <c r="FR31"/>
  <c r="FS31" s="1"/>
  <c r="FN31"/>
  <c r="FJ31"/>
  <c r="FZ30"/>
  <c r="GA30" s="1"/>
  <c r="FV30"/>
  <c r="AQ65" i="9" s="1"/>
  <c r="FR30" i="1"/>
  <c r="FS30" s="1"/>
  <c r="FN30"/>
  <c r="FJ30"/>
  <c r="FK30" s="1"/>
  <c r="FZ29"/>
  <c r="GA29" s="1"/>
  <c r="FV29"/>
  <c r="FW29" s="1"/>
  <c r="FR29"/>
  <c r="FS29" s="1"/>
  <c r="FN29"/>
  <c r="FO29" s="1"/>
  <c r="FJ29"/>
  <c r="FZ28"/>
  <c r="FV28"/>
  <c r="FW28" s="1"/>
  <c r="FR28"/>
  <c r="FS28" s="1"/>
  <c r="FN28"/>
  <c r="FJ28"/>
  <c r="FK28" s="1"/>
  <c r="FZ27"/>
  <c r="GA27" s="1"/>
  <c r="FV27"/>
  <c r="AQ74" i="9" s="1"/>
  <c r="FR27" i="1"/>
  <c r="FS27" s="1"/>
  <c r="FN27"/>
  <c r="FJ27"/>
  <c r="FK27" s="1"/>
  <c r="FZ26"/>
  <c r="GA26" s="1"/>
  <c r="FV26"/>
  <c r="AQ75" i="9" s="1"/>
  <c r="FR26" i="1"/>
  <c r="FS26" s="1"/>
  <c r="FN26"/>
  <c r="FO26" s="1"/>
  <c r="FJ26"/>
  <c r="FK26" s="1"/>
  <c r="FZ25"/>
  <c r="AR80" i="9" s="1"/>
  <c r="FV25" i="1"/>
  <c r="FR25"/>
  <c r="FS25" s="1"/>
  <c r="FN25"/>
  <c r="FO25" s="1"/>
  <c r="FJ25"/>
  <c r="FZ24"/>
  <c r="FV24"/>
  <c r="FW24" s="1"/>
  <c r="FR24"/>
  <c r="FS24" s="1"/>
  <c r="FN24"/>
  <c r="AO83" i="9" s="1"/>
  <c r="FK24" i="1"/>
  <c r="FJ24"/>
  <c r="FZ23"/>
  <c r="GA23" s="1"/>
  <c r="FV23"/>
  <c r="FW23" s="1"/>
  <c r="FR23"/>
  <c r="FS23" s="1"/>
  <c r="FN23"/>
  <c r="FO23" s="1"/>
  <c r="FJ23"/>
  <c r="FK23" s="1"/>
  <c r="FZ22"/>
  <c r="FV22"/>
  <c r="FW22" s="1"/>
  <c r="FR22"/>
  <c r="FS22" s="1"/>
  <c r="FN22"/>
  <c r="FO22" s="1"/>
  <c r="FK22"/>
  <c r="FJ22"/>
  <c r="FZ21"/>
  <c r="GA21" s="1"/>
  <c r="FV21"/>
  <c r="FW21" s="1"/>
  <c r="FR21"/>
  <c r="FO21"/>
  <c r="FN21"/>
  <c r="FJ21"/>
  <c r="FK21" s="1"/>
  <c r="FZ20"/>
  <c r="FV20"/>
  <c r="FW20" s="1"/>
  <c r="FR20"/>
  <c r="FS20" s="1"/>
  <c r="FN20"/>
  <c r="FO20" s="1"/>
  <c r="FJ20"/>
  <c r="FK20" s="1"/>
  <c r="FZ19"/>
  <c r="GA19" s="1"/>
  <c r="FV19"/>
  <c r="FW19" s="1"/>
  <c r="FR19"/>
  <c r="FS19" s="1"/>
  <c r="FN19"/>
  <c r="AO41" i="9" s="1"/>
  <c r="FJ19" i="1"/>
  <c r="FZ18"/>
  <c r="AR45" i="9" s="1"/>
  <c r="FV18" i="1"/>
  <c r="AQ46" i="9" s="1"/>
  <c r="FR18" i="1"/>
  <c r="FS18" s="1"/>
  <c r="FN18"/>
  <c r="FJ18"/>
  <c r="FK18" s="1"/>
  <c r="FZ17"/>
  <c r="GA17" s="1"/>
  <c r="FV17"/>
  <c r="AQ49" i="9" s="1"/>
  <c r="FR17" i="1"/>
  <c r="FS17" s="1"/>
  <c r="FN17"/>
  <c r="FO17" s="1"/>
  <c r="FJ17"/>
  <c r="FK17" s="1"/>
  <c r="FZ16"/>
  <c r="FV16"/>
  <c r="FW16" s="1"/>
  <c r="FR16"/>
  <c r="FS16" s="1"/>
  <c r="FN16"/>
  <c r="FO16" s="1"/>
  <c r="FJ16"/>
  <c r="FZ15"/>
  <c r="GA15" s="1"/>
  <c r="FV15"/>
  <c r="FW15" s="1"/>
  <c r="FR15"/>
  <c r="FS15" s="1"/>
  <c r="FN15"/>
  <c r="FJ15"/>
  <c r="FZ14"/>
  <c r="GA14" s="1"/>
  <c r="FV14"/>
  <c r="FW14" s="1"/>
  <c r="FR14"/>
  <c r="FS14" s="1"/>
  <c r="FN14"/>
  <c r="FO14" s="1"/>
  <c r="FJ14"/>
  <c r="FK14" s="1"/>
  <c r="FZ13"/>
  <c r="GA13" s="1"/>
  <c r="FV13"/>
  <c r="FW13" s="1"/>
  <c r="FR13"/>
  <c r="FS13" s="1"/>
  <c r="FN13"/>
  <c r="FO13" s="1"/>
  <c r="FJ13"/>
  <c r="FK13" s="1"/>
  <c r="FZ12"/>
  <c r="GA12" s="1"/>
  <c r="FV12"/>
  <c r="FW12" s="1"/>
  <c r="FR12"/>
  <c r="FS12" s="1"/>
  <c r="FN12"/>
  <c r="FO12" s="1"/>
  <c r="FJ12"/>
  <c r="FK12" s="1"/>
  <c r="FZ11"/>
  <c r="GA11" s="1"/>
  <c r="FV11"/>
  <c r="FW11" s="1"/>
  <c r="FR11"/>
  <c r="FS11" s="1"/>
  <c r="FN11"/>
  <c r="FO11" s="1"/>
  <c r="FJ11"/>
  <c r="FK11" s="1"/>
  <c r="FZ10"/>
  <c r="GA10" s="1"/>
  <c r="FV10"/>
  <c r="FW10" s="1"/>
  <c r="FR10"/>
  <c r="FS10" s="1"/>
  <c r="FN10"/>
  <c r="FO10" s="1"/>
  <c r="FJ10"/>
  <c r="FK10" s="1"/>
  <c r="FZ9"/>
  <c r="GA9" s="1"/>
  <c r="FV9"/>
  <c r="AQ18" i="9" s="1"/>
  <c r="FR9" i="1"/>
  <c r="FS9" s="1"/>
  <c r="FN9"/>
  <c r="FO9" s="1"/>
  <c r="FJ9"/>
  <c r="FK9" s="1"/>
  <c r="FZ8"/>
  <c r="GA8" s="1"/>
  <c r="FV8"/>
  <c r="AQ20" i="9" s="1"/>
  <c r="FR8" i="1"/>
  <c r="FS8" s="1"/>
  <c r="FN8"/>
  <c r="FO8" s="1"/>
  <c r="FK8"/>
  <c r="FJ8"/>
  <c r="FZ7"/>
  <c r="GA7" s="1"/>
  <c r="FV7"/>
  <c r="FW7" s="1"/>
  <c r="FR7"/>
  <c r="FS7" s="1"/>
  <c r="FN7"/>
  <c r="FO7" s="1"/>
  <c r="FJ7"/>
  <c r="FK7" s="1"/>
  <c r="FZ6"/>
  <c r="GA6" s="1"/>
  <c r="C51" i="3" s="1"/>
  <c r="FV6" i="1"/>
  <c r="AQ27" i="9" s="1"/>
  <c r="FR6" i="1"/>
  <c r="FS6" s="1"/>
  <c r="FN6"/>
  <c r="FO6" s="1"/>
  <c r="FJ6"/>
  <c r="AN25" i="9" s="1"/>
  <c r="FC35" i="1"/>
  <c r="FD35" s="1"/>
  <c r="EY35"/>
  <c r="EZ35" s="1"/>
  <c r="EU35"/>
  <c r="EV35" s="1"/>
  <c r="EQ35"/>
  <c r="ER35" s="1"/>
  <c r="EM35"/>
  <c r="EN35" s="1"/>
  <c r="FC34"/>
  <c r="FD34" s="1"/>
  <c r="EY34"/>
  <c r="EZ34" s="1"/>
  <c r="EU34"/>
  <c r="EV34" s="1"/>
  <c r="EQ34"/>
  <c r="ER34" s="1"/>
  <c r="EM34"/>
  <c r="EN34" s="1"/>
  <c r="FC33"/>
  <c r="FD33" s="1"/>
  <c r="EY33"/>
  <c r="EZ33" s="1"/>
  <c r="EU33"/>
  <c r="EV33" s="1"/>
  <c r="EQ33"/>
  <c r="ER33" s="1"/>
  <c r="EM33"/>
  <c r="EN33" s="1"/>
  <c r="FC32"/>
  <c r="EY32"/>
  <c r="EZ32" s="1"/>
  <c r="EU32"/>
  <c r="EV32" s="1"/>
  <c r="EQ32"/>
  <c r="ER32" s="1"/>
  <c r="EM32"/>
  <c r="EN32" s="1"/>
  <c r="FC31"/>
  <c r="FD31" s="1"/>
  <c r="EY31"/>
  <c r="EZ31" s="1"/>
  <c r="EU31"/>
  <c r="EV31" s="1"/>
  <c r="EQ31"/>
  <c r="ER31" s="1"/>
  <c r="EM31"/>
  <c r="EN31" s="1"/>
  <c r="FC30"/>
  <c r="FD30" s="1"/>
  <c r="EY30"/>
  <c r="EZ30" s="1"/>
  <c r="EU30"/>
  <c r="EV30" s="1"/>
  <c r="EQ30"/>
  <c r="EM30"/>
  <c r="EN30" s="1"/>
  <c r="FC29"/>
  <c r="FD29" s="1"/>
  <c r="EY29"/>
  <c r="EZ29" s="1"/>
  <c r="EU29"/>
  <c r="EV29" s="1"/>
  <c r="EQ29"/>
  <c r="AJ67" i="9" s="1"/>
  <c r="EM29" i="1"/>
  <c r="EN29" s="1"/>
  <c r="FC28"/>
  <c r="AM71" i="9" s="1"/>
  <c r="EY28" i="1"/>
  <c r="EZ28" s="1"/>
  <c r="EU28"/>
  <c r="EV28" s="1"/>
  <c r="EQ28"/>
  <c r="ER28" s="1"/>
  <c r="EM28"/>
  <c r="FC27"/>
  <c r="EY27"/>
  <c r="EZ27" s="1"/>
  <c r="EU27"/>
  <c r="EV27" s="1"/>
  <c r="EQ27"/>
  <c r="ER27" s="1"/>
  <c r="EM27"/>
  <c r="EN27" s="1"/>
  <c r="FC26"/>
  <c r="FD26" s="1"/>
  <c r="EY26"/>
  <c r="EZ26" s="1"/>
  <c r="EU26"/>
  <c r="EV26" s="1"/>
  <c r="EQ26"/>
  <c r="ER26" s="1"/>
  <c r="EM26"/>
  <c r="EN26" s="1"/>
  <c r="FC25"/>
  <c r="FD25" s="1"/>
  <c r="EY25"/>
  <c r="EZ25" s="1"/>
  <c r="EU25"/>
  <c r="EQ25"/>
  <c r="AJ79" i="9" s="1"/>
  <c r="EM25" i="1"/>
  <c r="EN25" s="1"/>
  <c r="FC24"/>
  <c r="EY24"/>
  <c r="EZ24" s="1"/>
  <c r="EU24"/>
  <c r="EV24" s="1"/>
  <c r="EQ24"/>
  <c r="ER24" s="1"/>
  <c r="EM24"/>
  <c r="EN24" s="1"/>
  <c r="FC23"/>
  <c r="EY23"/>
  <c r="EZ23" s="1"/>
  <c r="EU23"/>
  <c r="EV23" s="1"/>
  <c r="EQ23"/>
  <c r="ER23" s="1"/>
  <c r="EM23"/>
  <c r="EN23" s="1"/>
  <c r="FC22"/>
  <c r="FD22" s="1"/>
  <c r="EY22"/>
  <c r="EZ22" s="1"/>
  <c r="EU22"/>
  <c r="EV22" s="1"/>
  <c r="EQ22"/>
  <c r="ER22" s="1"/>
  <c r="EM22"/>
  <c r="EN22" s="1"/>
  <c r="FC21"/>
  <c r="FD21" s="1"/>
  <c r="EY21"/>
  <c r="EZ21" s="1"/>
  <c r="EU21"/>
  <c r="EV21" s="1"/>
  <c r="EQ21"/>
  <c r="AJ36" i="9" s="1"/>
  <c r="EM21" i="1"/>
  <c r="AI37" i="9" s="1"/>
  <c r="FC20" i="1"/>
  <c r="EY20"/>
  <c r="EZ20" s="1"/>
  <c r="EU20"/>
  <c r="EV20" s="1"/>
  <c r="EQ20"/>
  <c r="ER20" s="1"/>
  <c r="EM20"/>
  <c r="EN20" s="1"/>
  <c r="FC19"/>
  <c r="EY19"/>
  <c r="EZ19" s="1"/>
  <c r="EU19"/>
  <c r="EV19" s="1"/>
  <c r="EQ19"/>
  <c r="ER19" s="1"/>
  <c r="EM19"/>
  <c r="AI42" i="9" s="1"/>
  <c r="FC18" i="1"/>
  <c r="FD18" s="1"/>
  <c r="EY18"/>
  <c r="EZ18" s="1"/>
  <c r="EU18"/>
  <c r="EV18" s="1"/>
  <c r="EQ18"/>
  <c r="ER18" s="1"/>
  <c r="EM18"/>
  <c r="EN18" s="1"/>
  <c r="FC17"/>
  <c r="FD17" s="1"/>
  <c r="EY17"/>
  <c r="EZ17" s="1"/>
  <c r="EU17"/>
  <c r="EV17" s="1"/>
  <c r="EQ17"/>
  <c r="ER17" s="1"/>
  <c r="EM17"/>
  <c r="EN17" s="1"/>
  <c r="FC16"/>
  <c r="EY16"/>
  <c r="EZ16" s="1"/>
  <c r="EU16"/>
  <c r="EV16" s="1"/>
  <c r="EQ16"/>
  <c r="ER16" s="1"/>
  <c r="EM16"/>
  <c r="EN16" s="1"/>
  <c r="FC15"/>
  <c r="AM54" i="9" s="1"/>
  <c r="EY15" i="1"/>
  <c r="EZ15" s="1"/>
  <c r="EU15"/>
  <c r="EV15" s="1"/>
  <c r="EQ15"/>
  <c r="ER15" s="1"/>
  <c r="EM15"/>
  <c r="EN15" s="1"/>
  <c r="FC14"/>
  <c r="FD14" s="1"/>
  <c r="EY14"/>
  <c r="EZ14" s="1"/>
  <c r="EU14"/>
  <c r="EV14" s="1"/>
  <c r="EQ14"/>
  <c r="ER14" s="1"/>
  <c r="EM14"/>
  <c r="EN14" s="1"/>
  <c r="FC13"/>
  <c r="FD13" s="1"/>
  <c r="EY13"/>
  <c r="EZ13" s="1"/>
  <c r="EU13"/>
  <c r="EV13" s="1"/>
  <c r="EQ13"/>
  <c r="ER13" s="1"/>
  <c r="EM13"/>
  <c r="EN13" s="1"/>
  <c r="FC12"/>
  <c r="FD12" s="1"/>
  <c r="EY12"/>
  <c r="EZ12" s="1"/>
  <c r="EU12"/>
  <c r="EV12" s="1"/>
  <c r="EQ12"/>
  <c r="ER12" s="1"/>
  <c r="EM12"/>
  <c r="EN12" s="1"/>
  <c r="FC11"/>
  <c r="FD11" s="1"/>
  <c r="EY11"/>
  <c r="EZ11" s="1"/>
  <c r="EU11"/>
  <c r="EV11" s="1"/>
  <c r="EQ11"/>
  <c r="ER11" s="1"/>
  <c r="EM11"/>
  <c r="EN11" s="1"/>
  <c r="FC10"/>
  <c r="FD10" s="1"/>
  <c r="EY10"/>
  <c r="EZ10" s="1"/>
  <c r="EU10"/>
  <c r="EV10" s="1"/>
  <c r="EQ10"/>
  <c r="ER10" s="1"/>
  <c r="EM10"/>
  <c r="EN10" s="1"/>
  <c r="FC9"/>
  <c r="FD9" s="1"/>
  <c r="EY9"/>
  <c r="EZ9" s="1"/>
  <c r="EU9"/>
  <c r="EV9" s="1"/>
  <c r="EQ9"/>
  <c r="AJ18" i="9" s="1"/>
  <c r="EM9" i="1"/>
  <c r="AI18" i="9" s="1"/>
  <c r="FC8" i="1"/>
  <c r="EY8"/>
  <c r="EZ8" s="1"/>
  <c r="EU8"/>
  <c r="EV8" s="1"/>
  <c r="EQ8"/>
  <c r="ER8" s="1"/>
  <c r="EM8"/>
  <c r="EN8" s="1"/>
  <c r="FC7"/>
  <c r="EY7"/>
  <c r="EZ7" s="1"/>
  <c r="EU7"/>
  <c r="EV7" s="1"/>
  <c r="EQ7"/>
  <c r="ER7" s="1"/>
  <c r="EM7"/>
  <c r="EN7" s="1"/>
  <c r="FC6"/>
  <c r="FD6" s="1"/>
  <c r="EY6"/>
  <c r="EZ6" s="1"/>
  <c r="EU6"/>
  <c r="EV6" s="1"/>
  <c r="EQ6"/>
  <c r="ER6" s="1"/>
  <c r="EM6"/>
  <c r="EN6" s="1"/>
  <c r="EF35"/>
  <c r="EG35" s="1"/>
  <c r="EB35"/>
  <c r="EC35" s="1"/>
  <c r="DX35"/>
  <c r="DY35" s="1"/>
  <c r="DT35"/>
  <c r="DU35" s="1"/>
  <c r="DP35"/>
  <c r="DQ35" s="1"/>
  <c r="EF34"/>
  <c r="EG34" s="1"/>
  <c r="EB34"/>
  <c r="EC34" s="1"/>
  <c r="DX34"/>
  <c r="DY34" s="1"/>
  <c r="DT34"/>
  <c r="DU34" s="1"/>
  <c r="DP34"/>
  <c r="DQ34" s="1"/>
  <c r="EF33"/>
  <c r="EG33" s="1"/>
  <c r="EB33"/>
  <c r="EC33" s="1"/>
  <c r="DX33"/>
  <c r="DY33" s="1"/>
  <c r="DT33"/>
  <c r="DU33" s="1"/>
  <c r="DQ33"/>
  <c r="DP33"/>
  <c r="EF32"/>
  <c r="EG32" s="1"/>
  <c r="EB32"/>
  <c r="EC32" s="1"/>
  <c r="DX32"/>
  <c r="DY32" s="1"/>
  <c r="DT32"/>
  <c r="DU32" s="1"/>
  <c r="DP32"/>
  <c r="DQ32" s="1"/>
  <c r="EF31"/>
  <c r="EB31"/>
  <c r="DX31"/>
  <c r="DY31" s="1"/>
  <c r="DT31"/>
  <c r="DU31" s="1"/>
  <c r="DP31"/>
  <c r="DQ31" s="1"/>
  <c r="EF30"/>
  <c r="EG30" s="1"/>
  <c r="EB30"/>
  <c r="EC30" s="1"/>
  <c r="DX30"/>
  <c r="DY30" s="1"/>
  <c r="DT30"/>
  <c r="DU30" s="1"/>
  <c r="DP30"/>
  <c r="DQ30" s="1"/>
  <c r="EF29"/>
  <c r="EG29" s="1"/>
  <c r="EB29"/>
  <c r="EC29" s="1"/>
  <c r="DX29"/>
  <c r="DY29" s="1"/>
  <c r="DT29"/>
  <c r="AC67" i="9" s="1"/>
  <c r="DP29" i="1"/>
  <c r="DQ29" s="1"/>
  <c r="EF28"/>
  <c r="EG28" s="1"/>
  <c r="EB28"/>
  <c r="EC28" s="1"/>
  <c r="DX28"/>
  <c r="DY28" s="1"/>
  <c r="DT28"/>
  <c r="DU28" s="1"/>
  <c r="DP28"/>
  <c r="DQ28" s="1"/>
  <c r="EF27"/>
  <c r="EB27"/>
  <c r="EC27" s="1"/>
  <c r="DX27"/>
  <c r="DY27" s="1"/>
  <c r="DT27"/>
  <c r="AC74" i="9" s="1"/>
  <c r="DP27" i="1"/>
  <c r="DQ27" s="1"/>
  <c r="EF26"/>
  <c r="EG26" s="1"/>
  <c r="EB26"/>
  <c r="EC26" s="1"/>
  <c r="DX26"/>
  <c r="DY26" s="1"/>
  <c r="DT26"/>
  <c r="DU26" s="1"/>
  <c r="DP26"/>
  <c r="DQ26" s="1"/>
  <c r="EF25"/>
  <c r="EG25" s="1"/>
  <c r="EB25"/>
  <c r="EC25" s="1"/>
  <c r="DX25"/>
  <c r="DY25" s="1"/>
  <c r="DT25"/>
  <c r="DU25" s="1"/>
  <c r="DP25"/>
  <c r="DQ25" s="1"/>
  <c r="EF24"/>
  <c r="EG24" s="1"/>
  <c r="EB24"/>
  <c r="EC24" s="1"/>
  <c r="DX24"/>
  <c r="DY24" s="1"/>
  <c r="DT24"/>
  <c r="DU24" s="1"/>
  <c r="DP24"/>
  <c r="DQ24" s="1"/>
  <c r="EF23"/>
  <c r="EG23" s="1"/>
  <c r="EB23"/>
  <c r="DX23"/>
  <c r="DY23" s="1"/>
  <c r="DT23"/>
  <c r="DU23" s="1"/>
  <c r="DP23"/>
  <c r="DQ23" s="1"/>
  <c r="EF22"/>
  <c r="EG22" s="1"/>
  <c r="EB22"/>
  <c r="EC22" s="1"/>
  <c r="DX22"/>
  <c r="DY22" s="1"/>
  <c r="DT22"/>
  <c r="DU22" s="1"/>
  <c r="DP22"/>
  <c r="DQ22" s="1"/>
  <c r="EF21"/>
  <c r="EG21" s="1"/>
  <c r="EB21"/>
  <c r="EC21" s="1"/>
  <c r="DX21"/>
  <c r="DY21" s="1"/>
  <c r="DT21"/>
  <c r="DU21" s="1"/>
  <c r="DP21"/>
  <c r="DQ21" s="1"/>
  <c r="EF20"/>
  <c r="EG20" s="1"/>
  <c r="EB20"/>
  <c r="EC20" s="1"/>
  <c r="DX20"/>
  <c r="DY20" s="1"/>
  <c r="DT20"/>
  <c r="DU20" s="1"/>
  <c r="DP20"/>
  <c r="DQ20" s="1"/>
  <c r="EF19"/>
  <c r="EG19" s="1"/>
  <c r="EB19"/>
  <c r="EC19" s="1"/>
  <c r="DX19"/>
  <c r="DY19" s="1"/>
  <c r="DT19"/>
  <c r="DU19" s="1"/>
  <c r="DP19"/>
  <c r="DQ19" s="1"/>
  <c r="EF18"/>
  <c r="EG18" s="1"/>
  <c r="EB18"/>
  <c r="AG46" i="9" s="1"/>
  <c r="DX18" i="1"/>
  <c r="DY18" s="1"/>
  <c r="DT18"/>
  <c r="DU18" s="1"/>
  <c r="DP18"/>
  <c r="DQ18" s="1"/>
  <c r="EF17"/>
  <c r="EG17" s="1"/>
  <c r="EB17"/>
  <c r="DX17"/>
  <c r="DY17" s="1"/>
  <c r="DT17"/>
  <c r="AC48" i="9" s="1"/>
  <c r="DP17" i="1"/>
  <c r="DQ17" s="1"/>
  <c r="EF16"/>
  <c r="EG16" s="1"/>
  <c r="EB16"/>
  <c r="EC16" s="1"/>
  <c r="DX16"/>
  <c r="DY16" s="1"/>
  <c r="DT16"/>
  <c r="DU16" s="1"/>
  <c r="DP16"/>
  <c r="DQ16" s="1"/>
  <c r="EF15"/>
  <c r="EG15" s="1"/>
  <c r="EB15"/>
  <c r="EC15" s="1"/>
  <c r="DX15"/>
  <c r="DY15" s="1"/>
  <c r="DT15"/>
  <c r="AC53" i="9" s="1"/>
  <c r="DP15" i="1"/>
  <c r="DQ15" s="1"/>
  <c r="EF14"/>
  <c r="EG14" s="1"/>
  <c r="EB14"/>
  <c r="EC14" s="1"/>
  <c r="DX14"/>
  <c r="DY14" s="1"/>
  <c r="DT14"/>
  <c r="DU14" s="1"/>
  <c r="DP14"/>
  <c r="DQ14" s="1"/>
  <c r="EF13"/>
  <c r="EG13" s="1"/>
  <c r="EB13"/>
  <c r="EC13" s="1"/>
  <c r="DX13"/>
  <c r="DY13" s="1"/>
  <c r="DT13"/>
  <c r="AC5" i="9" s="1"/>
  <c r="DP13" i="1"/>
  <c r="DQ13" s="1"/>
  <c r="EF12"/>
  <c r="EG12" s="1"/>
  <c r="EB12"/>
  <c r="EC12" s="1"/>
  <c r="DX12"/>
  <c r="DY12" s="1"/>
  <c r="DT12"/>
  <c r="DU12" s="1"/>
  <c r="DP12"/>
  <c r="DQ12" s="1"/>
  <c r="EF11"/>
  <c r="EG11" s="1"/>
  <c r="EB11"/>
  <c r="EC11" s="1"/>
  <c r="DX11"/>
  <c r="DY11" s="1"/>
  <c r="DT11"/>
  <c r="AC12" i="9" s="1"/>
  <c r="DP11" i="1"/>
  <c r="DQ11" s="1"/>
  <c r="EF10"/>
  <c r="EG10" s="1"/>
  <c r="EB10"/>
  <c r="EC10" s="1"/>
  <c r="DX10"/>
  <c r="DY10" s="1"/>
  <c r="DT10"/>
  <c r="DU10" s="1"/>
  <c r="DP10"/>
  <c r="DQ10" s="1"/>
  <c r="EF9"/>
  <c r="EG9" s="1"/>
  <c r="EB9"/>
  <c r="EC9" s="1"/>
  <c r="DX9"/>
  <c r="DY9" s="1"/>
  <c r="DT9"/>
  <c r="DU9" s="1"/>
  <c r="DP9"/>
  <c r="DQ9" s="1"/>
  <c r="EF8"/>
  <c r="EG8" s="1"/>
  <c r="EB8"/>
  <c r="EC8" s="1"/>
  <c r="DX8"/>
  <c r="DY8" s="1"/>
  <c r="DT8"/>
  <c r="DU8" s="1"/>
  <c r="DP8"/>
  <c r="DQ8" s="1"/>
  <c r="EF7"/>
  <c r="EG7" s="1"/>
  <c r="EB7"/>
  <c r="EC7" s="1"/>
  <c r="DX7"/>
  <c r="DY7" s="1"/>
  <c r="DT7"/>
  <c r="DU7" s="1"/>
  <c r="DP7"/>
  <c r="DQ7" s="1"/>
  <c r="EF6"/>
  <c r="EB6"/>
  <c r="EC6" s="1"/>
  <c r="DX6"/>
  <c r="DY6" s="1"/>
  <c r="C38" i="3" s="1"/>
  <c r="G38" s="1"/>
  <c r="DT6" i="1"/>
  <c r="DU6" s="1"/>
  <c r="DP6"/>
  <c r="DQ6" s="1"/>
  <c r="DI35"/>
  <c r="DJ35" s="1"/>
  <c r="DE35"/>
  <c r="DF35" s="1"/>
  <c r="DA35"/>
  <c r="DB35" s="1"/>
  <c r="CW35"/>
  <c r="CX35" s="1"/>
  <c r="CS35"/>
  <c r="CT35" s="1"/>
  <c r="DI34"/>
  <c r="DJ34" s="1"/>
  <c r="DE34"/>
  <c r="DF34" s="1"/>
  <c r="DA34"/>
  <c r="DB34" s="1"/>
  <c r="CW34"/>
  <c r="CX34" s="1"/>
  <c r="CS34"/>
  <c r="CT34" s="1"/>
  <c r="DI33"/>
  <c r="DJ33" s="1"/>
  <c r="DE33"/>
  <c r="DF33" s="1"/>
  <c r="DA33"/>
  <c r="DB33" s="1"/>
  <c r="CW33"/>
  <c r="CX33" s="1"/>
  <c r="CS33"/>
  <c r="CT33" s="1"/>
  <c r="DI32"/>
  <c r="DJ32" s="1"/>
  <c r="DE32"/>
  <c r="DF32" s="1"/>
  <c r="DA32"/>
  <c r="DB32" s="1"/>
  <c r="CW32"/>
  <c r="CX32" s="1"/>
  <c r="CS32"/>
  <c r="CT32" s="1"/>
  <c r="DI31"/>
  <c r="DJ31" s="1"/>
  <c r="DE31"/>
  <c r="DF31" s="1"/>
  <c r="DA31"/>
  <c r="DB31" s="1"/>
  <c r="CW31"/>
  <c r="CX31" s="1"/>
  <c r="CS31"/>
  <c r="CT31" s="1"/>
  <c r="DI30"/>
  <c r="DJ30" s="1"/>
  <c r="DE30"/>
  <c r="DF30" s="1"/>
  <c r="DA30"/>
  <c r="DB30" s="1"/>
  <c r="CW30"/>
  <c r="CX30" s="1"/>
  <c r="CS30"/>
  <c r="CT30" s="1"/>
  <c r="DI29"/>
  <c r="DJ29" s="1"/>
  <c r="DE29"/>
  <c r="DF29" s="1"/>
  <c r="DA29"/>
  <c r="DB29" s="1"/>
  <c r="CW29"/>
  <c r="CX29" s="1"/>
  <c r="CS29"/>
  <c r="CT29" s="1"/>
  <c r="DI28"/>
  <c r="DJ28" s="1"/>
  <c r="DE28"/>
  <c r="DF28" s="1"/>
  <c r="DA28"/>
  <c r="DB28" s="1"/>
  <c r="CW28"/>
  <c r="CX28" s="1"/>
  <c r="CS28"/>
  <c r="CT28" s="1"/>
  <c r="DI27"/>
  <c r="DJ27" s="1"/>
  <c r="DE27"/>
  <c r="DF27" s="1"/>
  <c r="DA27"/>
  <c r="DB27" s="1"/>
  <c r="CW27"/>
  <c r="CX27" s="1"/>
  <c r="CS27"/>
  <c r="CT27" s="1"/>
  <c r="DI26"/>
  <c r="DJ26" s="1"/>
  <c r="DE26"/>
  <c r="DF26" s="1"/>
  <c r="DA26"/>
  <c r="DB26" s="1"/>
  <c r="CW26"/>
  <c r="CX26" s="1"/>
  <c r="CS26"/>
  <c r="CT26" s="1"/>
  <c r="DI25"/>
  <c r="DJ25" s="1"/>
  <c r="DE25"/>
  <c r="DF25" s="1"/>
  <c r="DA25"/>
  <c r="DB25" s="1"/>
  <c r="CW25"/>
  <c r="CX25" s="1"/>
  <c r="CS25"/>
  <c r="CT25" s="1"/>
  <c r="DI24"/>
  <c r="DJ24" s="1"/>
  <c r="DE24"/>
  <c r="DF24" s="1"/>
  <c r="DA24"/>
  <c r="DB24" s="1"/>
  <c r="CW24"/>
  <c r="CX24" s="1"/>
  <c r="CS24"/>
  <c r="CT24" s="1"/>
  <c r="DI23"/>
  <c r="DJ23" s="1"/>
  <c r="DE23"/>
  <c r="DF23" s="1"/>
  <c r="DA23"/>
  <c r="DB23" s="1"/>
  <c r="CW23"/>
  <c r="CX23" s="1"/>
  <c r="CS23"/>
  <c r="CT23" s="1"/>
  <c r="DI22"/>
  <c r="DJ22" s="1"/>
  <c r="DE22"/>
  <c r="DF22" s="1"/>
  <c r="DA22"/>
  <c r="DB22" s="1"/>
  <c r="CW22"/>
  <c r="CX22" s="1"/>
  <c r="CS22"/>
  <c r="CT22" s="1"/>
  <c r="DI21"/>
  <c r="DJ21" s="1"/>
  <c r="DE21"/>
  <c r="DF21" s="1"/>
  <c r="DA21"/>
  <c r="DB21" s="1"/>
  <c r="CW21"/>
  <c r="CX21" s="1"/>
  <c r="CS21"/>
  <c r="CT21" s="1"/>
  <c r="DI20"/>
  <c r="DJ20" s="1"/>
  <c r="DE20"/>
  <c r="DF20" s="1"/>
  <c r="DA20"/>
  <c r="DB20" s="1"/>
  <c r="CW20"/>
  <c r="CX20" s="1"/>
  <c r="CS20"/>
  <c r="CT20" s="1"/>
  <c r="DI19"/>
  <c r="DJ19" s="1"/>
  <c r="DE19"/>
  <c r="DF19" s="1"/>
  <c r="DA19"/>
  <c r="DB19" s="1"/>
  <c r="CW19"/>
  <c r="CX19" s="1"/>
  <c r="CS19"/>
  <c r="CT19" s="1"/>
  <c r="DI18"/>
  <c r="DJ18" s="1"/>
  <c r="DE18"/>
  <c r="DF18" s="1"/>
  <c r="DA18"/>
  <c r="DB18" s="1"/>
  <c r="CW18"/>
  <c r="CX18" s="1"/>
  <c r="CS18"/>
  <c r="CT18" s="1"/>
  <c r="DI17"/>
  <c r="DJ17" s="1"/>
  <c r="DE17"/>
  <c r="DF17" s="1"/>
  <c r="DA17"/>
  <c r="DB17" s="1"/>
  <c r="CW17"/>
  <c r="CX17" s="1"/>
  <c r="CS17"/>
  <c r="CT17" s="1"/>
  <c r="DI16"/>
  <c r="DJ16" s="1"/>
  <c r="DE16"/>
  <c r="DF16" s="1"/>
  <c r="DA16"/>
  <c r="DB16" s="1"/>
  <c r="CW16"/>
  <c r="CX16" s="1"/>
  <c r="CS16"/>
  <c r="CT16" s="1"/>
  <c r="DI15"/>
  <c r="DJ15" s="1"/>
  <c r="DE15"/>
  <c r="DF15" s="1"/>
  <c r="DA15"/>
  <c r="DB15" s="1"/>
  <c r="CW15"/>
  <c r="CX15" s="1"/>
  <c r="CS15"/>
  <c r="CT15" s="1"/>
  <c r="DI14"/>
  <c r="DJ14" s="1"/>
  <c r="DE14"/>
  <c r="DF14" s="1"/>
  <c r="DA14"/>
  <c r="DB14" s="1"/>
  <c r="CW14"/>
  <c r="CX14" s="1"/>
  <c r="CS14"/>
  <c r="CT14" s="1"/>
  <c r="DI13"/>
  <c r="DJ13" s="1"/>
  <c r="DE13"/>
  <c r="DF13" s="1"/>
  <c r="DA13"/>
  <c r="DB13" s="1"/>
  <c r="CW13"/>
  <c r="CX13" s="1"/>
  <c r="CS13"/>
  <c r="CT13" s="1"/>
  <c r="DI12"/>
  <c r="DJ12" s="1"/>
  <c r="DE12"/>
  <c r="DF12" s="1"/>
  <c r="DA12"/>
  <c r="DB12" s="1"/>
  <c r="CW12"/>
  <c r="CX12" s="1"/>
  <c r="CS12"/>
  <c r="CT12" s="1"/>
  <c r="DI11"/>
  <c r="DJ11" s="1"/>
  <c r="DE11"/>
  <c r="DF11" s="1"/>
  <c r="DA11"/>
  <c r="DB11" s="1"/>
  <c r="CW11"/>
  <c r="CX11" s="1"/>
  <c r="CS11"/>
  <c r="CT11" s="1"/>
  <c r="DI10"/>
  <c r="DJ10" s="1"/>
  <c r="DE10"/>
  <c r="DF10" s="1"/>
  <c r="DA10"/>
  <c r="DB10" s="1"/>
  <c r="CW10"/>
  <c r="CX10" s="1"/>
  <c r="CS10"/>
  <c r="CT10" s="1"/>
  <c r="DI9"/>
  <c r="DJ9" s="1"/>
  <c r="DE9"/>
  <c r="DF9" s="1"/>
  <c r="DA9"/>
  <c r="DB9" s="1"/>
  <c r="CW9"/>
  <c r="CX9" s="1"/>
  <c r="CS9"/>
  <c r="CT9" s="1"/>
  <c r="DI8"/>
  <c r="DJ8" s="1"/>
  <c r="DE8"/>
  <c r="DF8" s="1"/>
  <c r="DA8"/>
  <c r="DB8" s="1"/>
  <c r="CW8"/>
  <c r="CX8" s="1"/>
  <c r="CS8"/>
  <c r="CT8" s="1"/>
  <c r="DI7"/>
  <c r="DJ7" s="1"/>
  <c r="DE7"/>
  <c r="DF7" s="1"/>
  <c r="DA7"/>
  <c r="DB7" s="1"/>
  <c r="CW7"/>
  <c r="CX7" s="1"/>
  <c r="CS7"/>
  <c r="CT7" s="1"/>
  <c r="DI6"/>
  <c r="DJ6" s="1"/>
  <c r="C35" i="3" s="1"/>
  <c r="DE6" i="1"/>
  <c r="DF6" s="1"/>
  <c r="DA6"/>
  <c r="DB6" s="1"/>
  <c r="CW6"/>
  <c r="CX6" s="1"/>
  <c r="C31" i="3" s="1"/>
  <c r="G31" s="1"/>
  <c r="CS6" i="1"/>
  <c r="CT6" s="1"/>
  <c r="C30" i="3" s="1"/>
  <c r="G30" s="1"/>
  <c r="CL35" i="1"/>
  <c r="CM35" s="1"/>
  <c r="CH35"/>
  <c r="CI35" s="1"/>
  <c r="CD35"/>
  <c r="CE35" s="1"/>
  <c r="BZ35"/>
  <c r="CA35" s="1"/>
  <c r="BV35"/>
  <c r="BW35" s="1"/>
  <c r="CL34"/>
  <c r="CM34" s="1"/>
  <c r="CH34"/>
  <c r="CI34" s="1"/>
  <c r="CD34"/>
  <c r="CE34" s="1"/>
  <c r="BZ34"/>
  <c r="CA34" s="1"/>
  <c r="BV34"/>
  <c r="BW34" s="1"/>
  <c r="CL33"/>
  <c r="CM33" s="1"/>
  <c r="CH33"/>
  <c r="CI33" s="1"/>
  <c r="CD33"/>
  <c r="CE33" s="1"/>
  <c r="BZ33"/>
  <c r="CA33" s="1"/>
  <c r="BV33"/>
  <c r="BW33" s="1"/>
  <c r="CL32"/>
  <c r="CM32" s="1"/>
  <c r="CH32"/>
  <c r="CI32" s="1"/>
  <c r="CD32"/>
  <c r="CE32" s="1"/>
  <c r="BZ32"/>
  <c r="CA32" s="1"/>
  <c r="BV32"/>
  <c r="BW32" s="1"/>
  <c r="CL31"/>
  <c r="CM31" s="1"/>
  <c r="CH31"/>
  <c r="CI31" s="1"/>
  <c r="CD31"/>
  <c r="CE31" s="1"/>
  <c r="BZ31"/>
  <c r="CA31" s="1"/>
  <c r="BV31"/>
  <c r="BW31" s="1"/>
  <c r="CL30"/>
  <c r="CM30" s="1"/>
  <c r="CH30"/>
  <c r="CI30" s="1"/>
  <c r="CD30"/>
  <c r="CE30" s="1"/>
  <c r="BZ30"/>
  <c r="CA30" s="1"/>
  <c r="BV30"/>
  <c r="BW30" s="1"/>
  <c r="CL29"/>
  <c r="CM29" s="1"/>
  <c r="CH29"/>
  <c r="CI29" s="1"/>
  <c r="CD29"/>
  <c r="CE29" s="1"/>
  <c r="BZ29"/>
  <c r="CA29" s="1"/>
  <c r="BV29"/>
  <c r="BW29" s="1"/>
  <c r="CL28"/>
  <c r="CM28" s="1"/>
  <c r="CH28"/>
  <c r="CI28" s="1"/>
  <c r="CD28"/>
  <c r="CE28" s="1"/>
  <c r="BZ28"/>
  <c r="CA28" s="1"/>
  <c r="BV28"/>
  <c r="BW28" s="1"/>
  <c r="CL27"/>
  <c r="CM27" s="1"/>
  <c r="CH27"/>
  <c r="CI27" s="1"/>
  <c r="CD27"/>
  <c r="CE27" s="1"/>
  <c r="BZ27"/>
  <c r="CA27" s="1"/>
  <c r="BV27"/>
  <c r="BW27" s="1"/>
  <c r="CL26"/>
  <c r="CM26" s="1"/>
  <c r="CH26"/>
  <c r="CI26" s="1"/>
  <c r="CD26"/>
  <c r="CE26" s="1"/>
  <c r="BZ26"/>
  <c r="CA26" s="1"/>
  <c r="BV26"/>
  <c r="BW26" s="1"/>
  <c r="CL25"/>
  <c r="CM25" s="1"/>
  <c r="CH25"/>
  <c r="CI25" s="1"/>
  <c r="CD25"/>
  <c r="CE25" s="1"/>
  <c r="BZ25"/>
  <c r="CA25" s="1"/>
  <c r="BV25"/>
  <c r="BW25" s="1"/>
  <c r="CL24"/>
  <c r="CM24" s="1"/>
  <c r="CH24"/>
  <c r="CI24" s="1"/>
  <c r="CD24"/>
  <c r="CE24" s="1"/>
  <c r="BZ24"/>
  <c r="CA24" s="1"/>
  <c r="BV24"/>
  <c r="BW24" s="1"/>
  <c r="CL23"/>
  <c r="CM23" s="1"/>
  <c r="CH23"/>
  <c r="CI23" s="1"/>
  <c r="CD23"/>
  <c r="CE23" s="1"/>
  <c r="BZ23"/>
  <c r="CA23" s="1"/>
  <c r="BV23"/>
  <c r="BW23" s="1"/>
  <c r="CL22"/>
  <c r="CM22" s="1"/>
  <c r="CH22"/>
  <c r="CI22" s="1"/>
  <c r="CD22"/>
  <c r="CE22" s="1"/>
  <c r="BZ22"/>
  <c r="CA22" s="1"/>
  <c r="BV22"/>
  <c r="BW22" s="1"/>
  <c r="CL21"/>
  <c r="CM21" s="1"/>
  <c r="CH21"/>
  <c r="CI21" s="1"/>
  <c r="CD21"/>
  <c r="CE21" s="1"/>
  <c r="BZ21"/>
  <c r="CA21" s="1"/>
  <c r="BV21"/>
  <c r="BW21" s="1"/>
  <c r="CL20"/>
  <c r="CM20" s="1"/>
  <c r="CH20"/>
  <c r="CI20" s="1"/>
  <c r="CD20"/>
  <c r="CE20" s="1"/>
  <c r="BZ20"/>
  <c r="CA20" s="1"/>
  <c r="BV20"/>
  <c r="BW20" s="1"/>
  <c r="CL19"/>
  <c r="CM19" s="1"/>
  <c r="CH19"/>
  <c r="CI19" s="1"/>
  <c r="CD19"/>
  <c r="CE19" s="1"/>
  <c r="BZ19"/>
  <c r="CA19" s="1"/>
  <c r="BV19"/>
  <c r="BW19" s="1"/>
  <c r="CL18"/>
  <c r="CM18" s="1"/>
  <c r="CH18"/>
  <c r="CI18" s="1"/>
  <c r="CD18"/>
  <c r="CE18" s="1"/>
  <c r="BZ18"/>
  <c r="CA18" s="1"/>
  <c r="BV18"/>
  <c r="BW18" s="1"/>
  <c r="CL17"/>
  <c r="CM17" s="1"/>
  <c r="CH17"/>
  <c r="CI17" s="1"/>
  <c r="CD17"/>
  <c r="CE17" s="1"/>
  <c r="BZ17"/>
  <c r="CA17" s="1"/>
  <c r="BV17"/>
  <c r="BW17" s="1"/>
  <c r="CL16"/>
  <c r="CM16" s="1"/>
  <c r="CH16"/>
  <c r="CI16" s="1"/>
  <c r="CD16"/>
  <c r="CE16" s="1"/>
  <c r="BZ16"/>
  <c r="CA16" s="1"/>
  <c r="BV16"/>
  <c r="BW16" s="1"/>
  <c r="CL15"/>
  <c r="CM15" s="1"/>
  <c r="CH15"/>
  <c r="CI15" s="1"/>
  <c r="CD15"/>
  <c r="CE15" s="1"/>
  <c r="BZ15"/>
  <c r="CA15" s="1"/>
  <c r="BV15"/>
  <c r="BW15" s="1"/>
  <c r="CL14"/>
  <c r="CM14" s="1"/>
  <c r="CH14"/>
  <c r="CI14" s="1"/>
  <c r="CD14"/>
  <c r="CE14" s="1"/>
  <c r="BZ14"/>
  <c r="CA14" s="1"/>
  <c r="BV14"/>
  <c r="BW14" s="1"/>
  <c r="CL13"/>
  <c r="CM13" s="1"/>
  <c r="CH13"/>
  <c r="CI13" s="1"/>
  <c r="CD13"/>
  <c r="CE13" s="1"/>
  <c r="BZ13"/>
  <c r="CA13" s="1"/>
  <c r="BV13"/>
  <c r="BW13" s="1"/>
  <c r="CL12"/>
  <c r="CM12" s="1"/>
  <c r="CH12"/>
  <c r="CI12" s="1"/>
  <c r="CD12"/>
  <c r="CE12" s="1"/>
  <c r="BZ12"/>
  <c r="CA12" s="1"/>
  <c r="BV12"/>
  <c r="BW12" s="1"/>
  <c r="CL11"/>
  <c r="CM11" s="1"/>
  <c r="CH11"/>
  <c r="CI11" s="1"/>
  <c r="CD11"/>
  <c r="CE11" s="1"/>
  <c r="BZ11"/>
  <c r="CA11" s="1"/>
  <c r="BV11"/>
  <c r="BW11" s="1"/>
  <c r="CL10"/>
  <c r="CM10" s="1"/>
  <c r="CH10"/>
  <c r="CI10" s="1"/>
  <c r="CD10"/>
  <c r="CE10" s="1"/>
  <c r="BZ10"/>
  <c r="CA10" s="1"/>
  <c r="BV10"/>
  <c r="BW10" s="1"/>
  <c r="CL9"/>
  <c r="CM9" s="1"/>
  <c r="CH9"/>
  <c r="CI9" s="1"/>
  <c r="CD9"/>
  <c r="CE9" s="1"/>
  <c r="BZ9"/>
  <c r="CA9" s="1"/>
  <c r="BV9"/>
  <c r="BW9" s="1"/>
  <c r="CL8"/>
  <c r="CM8" s="1"/>
  <c r="CH8"/>
  <c r="CI8" s="1"/>
  <c r="CD8"/>
  <c r="CE8" s="1"/>
  <c r="BZ8"/>
  <c r="CA8" s="1"/>
  <c r="BV8"/>
  <c r="BW8" s="1"/>
  <c r="CL7"/>
  <c r="CM7" s="1"/>
  <c r="CH7"/>
  <c r="CI7" s="1"/>
  <c r="CD7"/>
  <c r="CE7" s="1"/>
  <c r="BZ7"/>
  <c r="CA7" s="1"/>
  <c r="BV7"/>
  <c r="BW7" s="1"/>
  <c r="CL6"/>
  <c r="CM6" s="1"/>
  <c r="CH6"/>
  <c r="CI6" s="1"/>
  <c r="C28" i="3" s="1"/>
  <c r="CD6" i="1"/>
  <c r="CE6" s="1"/>
  <c r="BZ6"/>
  <c r="CA6" s="1"/>
  <c r="BV6"/>
  <c r="BW6" s="1"/>
  <c r="BO35"/>
  <c r="BP35" s="1"/>
  <c r="BK35"/>
  <c r="BL35" s="1"/>
  <c r="BG35"/>
  <c r="BH35" s="1"/>
  <c r="BC35"/>
  <c r="BD35" s="1"/>
  <c r="AY35"/>
  <c r="AZ35" s="1"/>
  <c r="BO34"/>
  <c r="BP34" s="1"/>
  <c r="BK34"/>
  <c r="BL34" s="1"/>
  <c r="BG34"/>
  <c r="BH34" s="1"/>
  <c r="BC34"/>
  <c r="BD34" s="1"/>
  <c r="AY34"/>
  <c r="AZ34" s="1"/>
  <c r="BO33"/>
  <c r="BP33" s="1"/>
  <c r="BK33"/>
  <c r="BL33" s="1"/>
  <c r="BG33"/>
  <c r="BH33" s="1"/>
  <c r="BC33"/>
  <c r="BD33" s="1"/>
  <c r="AY33"/>
  <c r="AZ33" s="1"/>
  <c r="BO32"/>
  <c r="BP32" s="1"/>
  <c r="BK32"/>
  <c r="BL32" s="1"/>
  <c r="BG32"/>
  <c r="BH32" s="1"/>
  <c r="BC32"/>
  <c r="BD32" s="1"/>
  <c r="AY32"/>
  <c r="AZ32" s="1"/>
  <c r="BO31"/>
  <c r="BP31" s="1"/>
  <c r="BK31"/>
  <c r="BL31" s="1"/>
  <c r="BG31"/>
  <c r="BH31" s="1"/>
  <c r="BC31"/>
  <c r="BD31" s="1"/>
  <c r="AY31"/>
  <c r="M62" i="9" s="1"/>
  <c r="BO30" i="1"/>
  <c r="BP30" s="1"/>
  <c r="BK30"/>
  <c r="BL30" s="1"/>
  <c r="BG30"/>
  <c r="BH30" s="1"/>
  <c r="BC30"/>
  <c r="BD30" s="1"/>
  <c r="AY30"/>
  <c r="AZ30" s="1"/>
  <c r="BO29"/>
  <c r="BP29" s="1"/>
  <c r="BK29"/>
  <c r="BL29" s="1"/>
  <c r="BG29"/>
  <c r="BH29" s="1"/>
  <c r="BC29"/>
  <c r="BD29" s="1"/>
  <c r="AY29"/>
  <c r="AZ29" s="1"/>
  <c r="BO28"/>
  <c r="BP28" s="1"/>
  <c r="BK28"/>
  <c r="BL28" s="1"/>
  <c r="BG28"/>
  <c r="BH28" s="1"/>
  <c r="BC28"/>
  <c r="BD28" s="1"/>
  <c r="AY28"/>
  <c r="AZ28" s="1"/>
  <c r="BO27"/>
  <c r="BP27" s="1"/>
  <c r="BK27"/>
  <c r="BL27" s="1"/>
  <c r="BG27"/>
  <c r="BH27" s="1"/>
  <c r="BC27"/>
  <c r="BD27" s="1"/>
  <c r="AY27"/>
  <c r="AZ27" s="1"/>
  <c r="BO26"/>
  <c r="Q76" i="9" s="1"/>
  <c r="BK26" i="1"/>
  <c r="BL26" s="1"/>
  <c r="BG26"/>
  <c r="BH26" s="1"/>
  <c r="BC26"/>
  <c r="BD26" s="1"/>
  <c r="AY26"/>
  <c r="AZ26" s="1"/>
  <c r="BO25"/>
  <c r="BP25" s="1"/>
  <c r="BK25"/>
  <c r="BL25" s="1"/>
  <c r="BG25"/>
  <c r="BH25" s="1"/>
  <c r="BC25"/>
  <c r="BD25" s="1"/>
  <c r="AY25"/>
  <c r="AZ25" s="1"/>
  <c r="BO24"/>
  <c r="BP24" s="1"/>
  <c r="BK24"/>
  <c r="BL24" s="1"/>
  <c r="BG24"/>
  <c r="BH24" s="1"/>
  <c r="BC24"/>
  <c r="BD24" s="1"/>
  <c r="AY24"/>
  <c r="AZ24" s="1"/>
  <c r="BO23"/>
  <c r="BP23" s="1"/>
  <c r="BK23"/>
  <c r="P31" i="9" s="1"/>
  <c r="BG23" i="1"/>
  <c r="BH23" s="1"/>
  <c r="BC23"/>
  <c r="BD23" s="1"/>
  <c r="AY23"/>
  <c r="M30" i="9" s="1"/>
  <c r="BO22" i="1"/>
  <c r="BP22" s="1"/>
  <c r="BK22"/>
  <c r="BL22" s="1"/>
  <c r="BG22"/>
  <c r="BH22" s="1"/>
  <c r="BC22"/>
  <c r="BD22" s="1"/>
  <c r="AY22"/>
  <c r="AZ22" s="1"/>
  <c r="BO21"/>
  <c r="BP21" s="1"/>
  <c r="BK21"/>
  <c r="BL21" s="1"/>
  <c r="BG21"/>
  <c r="BH21" s="1"/>
  <c r="BC21"/>
  <c r="BD21" s="1"/>
  <c r="AY21"/>
  <c r="AZ21" s="1"/>
  <c r="BO20"/>
  <c r="BP20" s="1"/>
  <c r="BK20"/>
  <c r="BL20" s="1"/>
  <c r="BG20"/>
  <c r="BH20" s="1"/>
  <c r="BC20"/>
  <c r="BD20" s="1"/>
  <c r="AY20"/>
  <c r="AZ20" s="1"/>
  <c r="BO19"/>
  <c r="BP19" s="1"/>
  <c r="BK19"/>
  <c r="BL19" s="1"/>
  <c r="BG19"/>
  <c r="BH19" s="1"/>
  <c r="BC19"/>
  <c r="BD19" s="1"/>
  <c r="AY19"/>
  <c r="AZ19" s="1"/>
  <c r="BO18"/>
  <c r="BP18" s="1"/>
  <c r="BK18"/>
  <c r="BL18" s="1"/>
  <c r="BG18"/>
  <c r="BH18" s="1"/>
  <c r="BC18"/>
  <c r="BD18" s="1"/>
  <c r="AY18"/>
  <c r="AZ18" s="1"/>
  <c r="BO17"/>
  <c r="BP17" s="1"/>
  <c r="BK17"/>
  <c r="BL17" s="1"/>
  <c r="BG17"/>
  <c r="BH17" s="1"/>
  <c r="BC17"/>
  <c r="BD17" s="1"/>
  <c r="AY17"/>
  <c r="AZ17" s="1"/>
  <c r="BO16"/>
  <c r="BP16" s="1"/>
  <c r="BK16"/>
  <c r="BL16" s="1"/>
  <c r="BG16"/>
  <c r="BH16" s="1"/>
  <c r="BC16"/>
  <c r="BD16" s="1"/>
  <c r="AY16"/>
  <c r="M51" i="9" s="1"/>
  <c r="BO15" i="1"/>
  <c r="BP15" s="1"/>
  <c r="BK15"/>
  <c r="BL15" s="1"/>
  <c r="BG15"/>
  <c r="BH15" s="1"/>
  <c r="BC15"/>
  <c r="BD15" s="1"/>
  <c r="AY15"/>
  <c r="M53" i="9" s="1"/>
  <c r="BO14" i="1"/>
  <c r="BP14" s="1"/>
  <c r="BK14"/>
  <c r="BL14" s="1"/>
  <c r="BG14"/>
  <c r="BH14" s="1"/>
  <c r="BC14"/>
  <c r="BD14" s="1"/>
  <c r="AY14"/>
  <c r="AZ14" s="1"/>
  <c r="BO13"/>
  <c r="BP13" s="1"/>
  <c r="BK13"/>
  <c r="BL13" s="1"/>
  <c r="BG13"/>
  <c r="BH13" s="1"/>
  <c r="BC13"/>
  <c r="BD13" s="1"/>
  <c r="AY13"/>
  <c r="AZ13" s="1"/>
  <c r="BO12"/>
  <c r="BP12" s="1"/>
  <c r="BK12"/>
  <c r="BL12" s="1"/>
  <c r="BG12"/>
  <c r="BH12" s="1"/>
  <c r="BC12"/>
  <c r="BD12" s="1"/>
  <c r="AY12"/>
  <c r="AZ12" s="1"/>
  <c r="BO11"/>
  <c r="BP11" s="1"/>
  <c r="BK11"/>
  <c r="BL11" s="1"/>
  <c r="BG11"/>
  <c r="BH11" s="1"/>
  <c r="BC11"/>
  <c r="BD11" s="1"/>
  <c r="AY11"/>
  <c r="AZ11" s="1"/>
  <c r="BO10"/>
  <c r="BP10" s="1"/>
  <c r="BK10"/>
  <c r="BL10" s="1"/>
  <c r="BG10"/>
  <c r="BH10" s="1"/>
  <c r="BC10"/>
  <c r="BD10" s="1"/>
  <c r="AY10"/>
  <c r="AZ10" s="1"/>
  <c r="BO9"/>
  <c r="BP9" s="1"/>
  <c r="BK9"/>
  <c r="BL9" s="1"/>
  <c r="BG9"/>
  <c r="BH9" s="1"/>
  <c r="BC9"/>
  <c r="BD9" s="1"/>
  <c r="AY9"/>
  <c r="AZ9" s="1"/>
  <c r="BO8"/>
  <c r="BP8" s="1"/>
  <c r="BK8"/>
  <c r="BL8" s="1"/>
  <c r="BG8"/>
  <c r="BH8" s="1"/>
  <c r="BC8"/>
  <c r="BD8" s="1"/>
  <c r="AY8"/>
  <c r="AZ8" s="1"/>
  <c r="BO7"/>
  <c r="BP7" s="1"/>
  <c r="BK7"/>
  <c r="BL7" s="1"/>
  <c r="BG7"/>
  <c r="BH7" s="1"/>
  <c r="BC7"/>
  <c r="BD7" s="1"/>
  <c r="AY7"/>
  <c r="AZ7" s="1"/>
  <c r="BO6"/>
  <c r="BP6" s="1"/>
  <c r="BK6"/>
  <c r="BL6" s="1"/>
  <c r="BG6"/>
  <c r="BH6" s="1"/>
  <c r="C22" i="3" s="1"/>
  <c r="G22" s="1"/>
  <c r="BC6" i="1"/>
  <c r="BD6" s="1"/>
  <c r="AY6"/>
  <c r="AZ6" s="1"/>
  <c r="C20" i="3" s="1"/>
  <c r="G20" s="1"/>
  <c r="AR35" i="1"/>
  <c r="AS35" s="1"/>
  <c r="AN35"/>
  <c r="AO35" s="1"/>
  <c r="AJ35"/>
  <c r="AK35" s="1"/>
  <c r="AF35"/>
  <c r="AG35" s="1"/>
  <c r="AB35"/>
  <c r="AC35" s="1"/>
  <c r="AR34"/>
  <c r="AS34" s="1"/>
  <c r="AN34"/>
  <c r="AO34" s="1"/>
  <c r="AJ34"/>
  <c r="AK34" s="1"/>
  <c r="AF34"/>
  <c r="AG34" s="1"/>
  <c r="AB34"/>
  <c r="AC34" s="1"/>
  <c r="AR33"/>
  <c r="AS33" s="1"/>
  <c r="AN33"/>
  <c r="AO33" s="1"/>
  <c r="AJ33"/>
  <c r="AK33" s="1"/>
  <c r="AF33"/>
  <c r="AG33" s="1"/>
  <c r="AB33"/>
  <c r="AC33" s="1"/>
  <c r="AR32"/>
  <c r="AS32" s="1"/>
  <c r="AN32"/>
  <c r="AO32" s="1"/>
  <c r="AJ32"/>
  <c r="AK32" s="1"/>
  <c r="AF32"/>
  <c r="AG32" s="1"/>
  <c r="AB32"/>
  <c r="AC32" s="1"/>
  <c r="AS31"/>
  <c r="AR31"/>
  <c r="AN31"/>
  <c r="AO31" s="1"/>
  <c r="AJ31"/>
  <c r="AK31" s="1"/>
  <c r="AF31"/>
  <c r="AG31" s="1"/>
  <c r="AB31"/>
  <c r="AC31" s="1"/>
  <c r="AR30"/>
  <c r="AS30" s="1"/>
  <c r="AN30"/>
  <c r="AO30" s="1"/>
  <c r="AJ30"/>
  <c r="AK30" s="1"/>
  <c r="AF30"/>
  <c r="AG30" s="1"/>
  <c r="AB30"/>
  <c r="AC30" s="1"/>
  <c r="AR29"/>
  <c r="L66" i="9" s="1"/>
  <c r="AN29" i="1"/>
  <c r="AO29" s="1"/>
  <c r="AJ29"/>
  <c r="AK29" s="1"/>
  <c r="AF29"/>
  <c r="AG29" s="1"/>
  <c r="AB29"/>
  <c r="AC29" s="1"/>
  <c r="AR28"/>
  <c r="AS28" s="1"/>
  <c r="AN28"/>
  <c r="AO28" s="1"/>
  <c r="AJ28"/>
  <c r="AK28" s="1"/>
  <c r="AF28"/>
  <c r="AG28" s="1"/>
  <c r="AB28"/>
  <c r="AC28" s="1"/>
  <c r="AR27"/>
  <c r="AS27" s="1"/>
  <c r="AN27"/>
  <c r="AO27" s="1"/>
  <c r="AJ27"/>
  <c r="AK27" s="1"/>
  <c r="AF27"/>
  <c r="AG27" s="1"/>
  <c r="AB27"/>
  <c r="AC27" s="1"/>
  <c r="AR26"/>
  <c r="AS26" s="1"/>
  <c r="AN26"/>
  <c r="AO26" s="1"/>
  <c r="AJ26"/>
  <c r="AK26" s="1"/>
  <c r="AF26"/>
  <c r="AG26" s="1"/>
  <c r="AB26"/>
  <c r="AC26" s="1"/>
  <c r="AR25"/>
  <c r="AS25" s="1"/>
  <c r="AN25"/>
  <c r="AO25" s="1"/>
  <c r="AJ25"/>
  <c r="AK25" s="1"/>
  <c r="AF25"/>
  <c r="AG25" s="1"/>
  <c r="AB25"/>
  <c r="AC25" s="1"/>
  <c r="AR24"/>
  <c r="AS24" s="1"/>
  <c r="AN24"/>
  <c r="AO24" s="1"/>
  <c r="AJ24"/>
  <c r="AK24" s="1"/>
  <c r="AF24"/>
  <c r="AG24" s="1"/>
  <c r="AB24"/>
  <c r="AC24" s="1"/>
  <c r="AR23"/>
  <c r="AS23" s="1"/>
  <c r="AN23"/>
  <c r="AO23" s="1"/>
  <c r="AJ23"/>
  <c r="AK23" s="1"/>
  <c r="AF23"/>
  <c r="AG23" s="1"/>
  <c r="AB23"/>
  <c r="AC23" s="1"/>
  <c r="AR22"/>
  <c r="AS22" s="1"/>
  <c r="AN22"/>
  <c r="AO22" s="1"/>
  <c r="AJ22"/>
  <c r="AK22" s="1"/>
  <c r="AF22"/>
  <c r="AG22" s="1"/>
  <c r="AB22"/>
  <c r="AC22" s="1"/>
  <c r="AR21"/>
  <c r="AS21" s="1"/>
  <c r="AN21"/>
  <c r="AO21" s="1"/>
  <c r="AJ21"/>
  <c r="AK21" s="1"/>
  <c r="AF21"/>
  <c r="AG21" s="1"/>
  <c r="AB21"/>
  <c r="AC21" s="1"/>
  <c r="AR20"/>
  <c r="AS20" s="1"/>
  <c r="AN20"/>
  <c r="AO20" s="1"/>
  <c r="AJ20"/>
  <c r="AK20" s="1"/>
  <c r="AF20"/>
  <c r="AG20" s="1"/>
  <c r="AB20"/>
  <c r="AC20" s="1"/>
  <c r="AR19"/>
  <c r="AS19" s="1"/>
  <c r="AN19"/>
  <c r="AO19" s="1"/>
  <c r="AJ19"/>
  <c r="AK19" s="1"/>
  <c r="AF19"/>
  <c r="AG19" s="1"/>
  <c r="AB19"/>
  <c r="AC19" s="1"/>
  <c r="AR18"/>
  <c r="AS18" s="1"/>
  <c r="AN18"/>
  <c r="AO18" s="1"/>
  <c r="AJ18"/>
  <c r="AK18" s="1"/>
  <c r="AF18"/>
  <c r="AG18" s="1"/>
  <c r="AB18"/>
  <c r="AC18" s="1"/>
  <c r="AR17"/>
  <c r="AS17" s="1"/>
  <c r="AN17"/>
  <c r="AO17" s="1"/>
  <c r="AJ17"/>
  <c r="AK17" s="1"/>
  <c r="AF17"/>
  <c r="AG17" s="1"/>
  <c r="AB17"/>
  <c r="AC17" s="1"/>
  <c r="AR16"/>
  <c r="AS16" s="1"/>
  <c r="AN16"/>
  <c r="AO16" s="1"/>
  <c r="AJ16"/>
  <c r="AK16" s="1"/>
  <c r="AF16"/>
  <c r="AG16" s="1"/>
  <c r="AB16"/>
  <c r="AC16" s="1"/>
  <c r="AR15"/>
  <c r="AS15" s="1"/>
  <c r="AN15"/>
  <c r="AO15" s="1"/>
  <c r="AJ15"/>
  <c r="AK15" s="1"/>
  <c r="AF15"/>
  <c r="AG15" s="1"/>
  <c r="AB15"/>
  <c r="AC15" s="1"/>
  <c r="AR14"/>
  <c r="AS14" s="1"/>
  <c r="AN14"/>
  <c r="AO14" s="1"/>
  <c r="AJ14"/>
  <c r="AK14" s="1"/>
  <c r="AF14"/>
  <c r="AG14" s="1"/>
  <c r="AB14"/>
  <c r="AC14" s="1"/>
  <c r="AR13"/>
  <c r="AS13" s="1"/>
  <c r="AN13"/>
  <c r="AO13" s="1"/>
  <c r="AJ13"/>
  <c r="AK13" s="1"/>
  <c r="AF13"/>
  <c r="I5" i="9" s="1"/>
  <c r="AB13" i="1"/>
  <c r="AC13" s="1"/>
  <c r="AR12"/>
  <c r="AS12" s="1"/>
  <c r="AN12"/>
  <c r="AO12" s="1"/>
  <c r="AJ12"/>
  <c r="AK12" s="1"/>
  <c r="AF12"/>
  <c r="AG12" s="1"/>
  <c r="AB12"/>
  <c r="AC12" s="1"/>
  <c r="AR11"/>
  <c r="AS11" s="1"/>
  <c r="AN11"/>
  <c r="AO11" s="1"/>
  <c r="AJ11"/>
  <c r="AK11" s="1"/>
  <c r="AF11"/>
  <c r="AG11" s="1"/>
  <c r="AB11"/>
  <c r="AC11" s="1"/>
  <c r="AR10"/>
  <c r="AS10" s="1"/>
  <c r="AN10"/>
  <c r="AO10" s="1"/>
  <c r="AJ10"/>
  <c r="AK10" s="1"/>
  <c r="AF10"/>
  <c r="AG10" s="1"/>
  <c r="AB10"/>
  <c r="AC10" s="1"/>
  <c r="AR9"/>
  <c r="AS9" s="1"/>
  <c r="AN9"/>
  <c r="AO9" s="1"/>
  <c r="AJ9"/>
  <c r="AK9" s="1"/>
  <c r="AF9"/>
  <c r="AG9" s="1"/>
  <c r="AB9"/>
  <c r="AC9" s="1"/>
  <c r="AR8"/>
  <c r="AS8" s="1"/>
  <c r="AN8"/>
  <c r="AO8" s="1"/>
  <c r="AJ8"/>
  <c r="AK8" s="1"/>
  <c r="AF8"/>
  <c r="AG8" s="1"/>
  <c r="AB8"/>
  <c r="AC8" s="1"/>
  <c r="AR7"/>
  <c r="AS7" s="1"/>
  <c r="AN7"/>
  <c r="AO7" s="1"/>
  <c r="AJ7"/>
  <c r="AK7" s="1"/>
  <c r="AF7"/>
  <c r="AG7" s="1"/>
  <c r="AB7"/>
  <c r="AC7" s="1"/>
  <c r="AR6"/>
  <c r="AS6" s="1"/>
  <c r="AN6"/>
  <c r="AO6" s="1"/>
  <c r="AJ6"/>
  <c r="AK6" s="1"/>
  <c r="C17" i="3" s="1"/>
  <c r="G17" s="1"/>
  <c r="AF6" i="1"/>
  <c r="AG6" s="1"/>
  <c r="AB6"/>
  <c r="AC6" s="1"/>
  <c r="C15" i="3" s="1"/>
  <c r="G15" s="1"/>
  <c r="KV35" i="4"/>
  <c r="KW35" s="1"/>
  <c r="KR35"/>
  <c r="KS35" s="1"/>
  <c r="KV34"/>
  <c r="KW34" s="1"/>
  <c r="KR34"/>
  <c r="KS34" s="1"/>
  <c r="KV33"/>
  <c r="KW33" s="1"/>
  <c r="KR33"/>
  <c r="KS33" s="1"/>
  <c r="KV32"/>
  <c r="KW32" s="1"/>
  <c r="KR32"/>
  <c r="KS32" s="1"/>
  <c r="KV31"/>
  <c r="KW31" s="1"/>
  <c r="KR31"/>
  <c r="KS31" s="1"/>
  <c r="KV30"/>
  <c r="KW30" s="1"/>
  <c r="KR30"/>
  <c r="KS30" s="1"/>
  <c r="KW29"/>
  <c r="KV29"/>
  <c r="KR29"/>
  <c r="KS29" s="1"/>
  <c r="KV28"/>
  <c r="KW28" s="1"/>
  <c r="KR28"/>
  <c r="KS28" s="1"/>
  <c r="KV27"/>
  <c r="KW27" s="1"/>
  <c r="KR27"/>
  <c r="KS27" s="1"/>
  <c r="KV26"/>
  <c r="KW26" s="1"/>
  <c r="KR26"/>
  <c r="KS26" s="1"/>
  <c r="KW25"/>
  <c r="KV25"/>
  <c r="KR25"/>
  <c r="KS25" s="1"/>
  <c r="KW24"/>
  <c r="KV24"/>
  <c r="KR24"/>
  <c r="KS24" s="1"/>
  <c r="KV23"/>
  <c r="KW23" s="1"/>
  <c r="KR23"/>
  <c r="KS23" s="1"/>
  <c r="KV22"/>
  <c r="KW22" s="1"/>
  <c r="KR22"/>
  <c r="KS22" s="1"/>
  <c r="KW21"/>
  <c r="KV21"/>
  <c r="KR21"/>
  <c r="KS21" s="1"/>
  <c r="KV20"/>
  <c r="KW20" s="1"/>
  <c r="KR20"/>
  <c r="KS20" s="1"/>
  <c r="KV19"/>
  <c r="KW19" s="1"/>
  <c r="KR19"/>
  <c r="KS19" s="1"/>
  <c r="KV18"/>
  <c r="KW18" s="1"/>
  <c r="KR18"/>
  <c r="KS18" s="1"/>
  <c r="KW17"/>
  <c r="KV17"/>
  <c r="KR17"/>
  <c r="KS17" s="1"/>
  <c r="KW16"/>
  <c r="KV16"/>
  <c r="KR16"/>
  <c r="KS16" s="1"/>
  <c r="KV15"/>
  <c r="KW15" s="1"/>
  <c r="KR15"/>
  <c r="KS15" s="1"/>
  <c r="KV14"/>
  <c r="KW14" s="1"/>
  <c r="KR14"/>
  <c r="KS14" s="1"/>
  <c r="KV13"/>
  <c r="KW13" s="1"/>
  <c r="KR13"/>
  <c r="KS13" s="1"/>
  <c r="KV12"/>
  <c r="KW12" s="1"/>
  <c r="KR12"/>
  <c r="KS12" s="1"/>
  <c r="KV11"/>
  <c r="KW11" s="1"/>
  <c r="KR11"/>
  <c r="KS11" s="1"/>
  <c r="KV10"/>
  <c r="KW10" s="1"/>
  <c r="KR10"/>
  <c r="KS10" s="1"/>
  <c r="KV9"/>
  <c r="KW9" s="1"/>
  <c r="KR9"/>
  <c r="KS9" s="1"/>
  <c r="KV8"/>
  <c r="KW8" s="1"/>
  <c r="KR8"/>
  <c r="KS8" s="1"/>
  <c r="KV7"/>
  <c r="KW7" s="1"/>
  <c r="KR7"/>
  <c r="KS7" s="1"/>
  <c r="KV6"/>
  <c r="KW6" s="1"/>
  <c r="KR6"/>
  <c r="KS6" s="1"/>
  <c r="KK35"/>
  <c r="KL35" s="1"/>
  <c r="KG35"/>
  <c r="KH35" s="1"/>
  <c r="KC35"/>
  <c r="KD35" s="1"/>
  <c r="JY35"/>
  <c r="JZ35" s="1"/>
  <c r="JU35"/>
  <c r="JV35" s="1"/>
  <c r="KK34"/>
  <c r="KL34" s="1"/>
  <c r="KG34"/>
  <c r="KH34" s="1"/>
  <c r="KC34"/>
  <c r="KD34" s="1"/>
  <c r="JY34"/>
  <c r="JZ34" s="1"/>
  <c r="JU34"/>
  <c r="JV34" s="1"/>
  <c r="KK33"/>
  <c r="KL33" s="1"/>
  <c r="KG33"/>
  <c r="KH33" s="1"/>
  <c r="KC33"/>
  <c r="KD33" s="1"/>
  <c r="JY33"/>
  <c r="JZ33" s="1"/>
  <c r="JU33"/>
  <c r="JV33" s="1"/>
  <c r="KK32"/>
  <c r="KL32" s="1"/>
  <c r="KG32"/>
  <c r="KH32" s="1"/>
  <c r="KC32"/>
  <c r="KD32" s="1"/>
  <c r="JY32"/>
  <c r="JZ32" s="1"/>
  <c r="JU32"/>
  <c r="JV32" s="1"/>
  <c r="KK31"/>
  <c r="KL31" s="1"/>
  <c r="KG31"/>
  <c r="KH31" s="1"/>
  <c r="KC31"/>
  <c r="KD31" s="1"/>
  <c r="JY31"/>
  <c r="JZ31" s="1"/>
  <c r="JU31"/>
  <c r="JV31" s="1"/>
  <c r="KK30"/>
  <c r="KL30" s="1"/>
  <c r="KG30"/>
  <c r="KH30" s="1"/>
  <c r="KC30"/>
  <c r="KD30" s="1"/>
  <c r="JY30"/>
  <c r="JZ30" s="1"/>
  <c r="JU30"/>
  <c r="JV30" s="1"/>
  <c r="KK29"/>
  <c r="KL29" s="1"/>
  <c r="KG29"/>
  <c r="KH29" s="1"/>
  <c r="KD29"/>
  <c r="KC29"/>
  <c r="JY29"/>
  <c r="JZ29" s="1"/>
  <c r="JV29"/>
  <c r="JU29"/>
  <c r="KK28"/>
  <c r="KL28" s="1"/>
  <c r="KG28"/>
  <c r="KH28" s="1"/>
  <c r="KC28"/>
  <c r="KD28" s="1"/>
  <c r="JY28"/>
  <c r="JZ28" s="1"/>
  <c r="JU28"/>
  <c r="JV28" s="1"/>
  <c r="KK27"/>
  <c r="KL27" s="1"/>
  <c r="KG27"/>
  <c r="KH27" s="1"/>
  <c r="KC27"/>
  <c r="KD27" s="1"/>
  <c r="JY27"/>
  <c r="JZ27" s="1"/>
  <c r="JU27"/>
  <c r="JV27" s="1"/>
  <c r="KK26"/>
  <c r="KL26" s="1"/>
  <c r="KG26"/>
  <c r="KH26" s="1"/>
  <c r="KC26"/>
  <c r="KD26" s="1"/>
  <c r="JY26"/>
  <c r="JZ26" s="1"/>
  <c r="JU26"/>
  <c r="JV26" s="1"/>
  <c r="KK25"/>
  <c r="KL25" s="1"/>
  <c r="KG25"/>
  <c r="KH25" s="1"/>
  <c r="KC25"/>
  <c r="KD25" s="1"/>
  <c r="JY25"/>
  <c r="JZ25" s="1"/>
  <c r="JV25"/>
  <c r="JU25"/>
  <c r="KK24"/>
  <c r="KL24" s="1"/>
  <c r="KG24"/>
  <c r="KH24" s="1"/>
  <c r="KC24"/>
  <c r="KD24" s="1"/>
  <c r="JY24"/>
  <c r="JZ24" s="1"/>
  <c r="JU24"/>
  <c r="JV24" s="1"/>
  <c r="KK23"/>
  <c r="KL23" s="1"/>
  <c r="KG23"/>
  <c r="KH23" s="1"/>
  <c r="KC23"/>
  <c r="KD23" s="1"/>
  <c r="JY23"/>
  <c r="JZ23" s="1"/>
  <c r="JU23"/>
  <c r="JV23" s="1"/>
  <c r="KK22"/>
  <c r="KL22" s="1"/>
  <c r="KG22"/>
  <c r="KH22" s="1"/>
  <c r="KC22"/>
  <c r="KD22" s="1"/>
  <c r="JY22"/>
  <c r="JZ22" s="1"/>
  <c r="JU22"/>
  <c r="JV22" s="1"/>
  <c r="KK21"/>
  <c r="KL21" s="1"/>
  <c r="KG21"/>
  <c r="KH21" s="1"/>
  <c r="KC21"/>
  <c r="KD21" s="1"/>
  <c r="JY21"/>
  <c r="JZ21" s="1"/>
  <c r="JU21"/>
  <c r="JV21" s="1"/>
  <c r="KK20"/>
  <c r="KL20" s="1"/>
  <c r="KG20"/>
  <c r="KH20" s="1"/>
  <c r="KC20"/>
  <c r="KD20" s="1"/>
  <c r="JY20"/>
  <c r="JZ20" s="1"/>
  <c r="JU20"/>
  <c r="JV20" s="1"/>
  <c r="KK19"/>
  <c r="KL19" s="1"/>
  <c r="KG19"/>
  <c r="KH19" s="1"/>
  <c r="KC19"/>
  <c r="KD19" s="1"/>
  <c r="JZ19"/>
  <c r="JY19"/>
  <c r="JU19"/>
  <c r="JV19" s="1"/>
  <c r="KK18"/>
  <c r="KL18" s="1"/>
  <c r="KG18"/>
  <c r="KH18" s="1"/>
  <c r="KC18"/>
  <c r="KD18" s="1"/>
  <c r="JY18"/>
  <c r="JZ18" s="1"/>
  <c r="JU18"/>
  <c r="JV18" s="1"/>
  <c r="KK17"/>
  <c r="KL17" s="1"/>
  <c r="KG17"/>
  <c r="KH17" s="1"/>
  <c r="KC17"/>
  <c r="KD17" s="1"/>
  <c r="JY17"/>
  <c r="JZ17" s="1"/>
  <c r="JU17"/>
  <c r="JV17" s="1"/>
  <c r="KK16"/>
  <c r="KL16" s="1"/>
  <c r="KG16"/>
  <c r="KH16" s="1"/>
  <c r="KC16"/>
  <c r="KD16" s="1"/>
  <c r="JY16"/>
  <c r="JZ16" s="1"/>
  <c r="JU16"/>
  <c r="JV16" s="1"/>
  <c r="KK15"/>
  <c r="KL15" s="1"/>
  <c r="KG15"/>
  <c r="KH15" s="1"/>
  <c r="KC15"/>
  <c r="KD15" s="1"/>
  <c r="JY15"/>
  <c r="JZ15" s="1"/>
  <c r="JU15"/>
  <c r="JV15" s="1"/>
  <c r="KK14"/>
  <c r="KL14" s="1"/>
  <c r="KG14"/>
  <c r="KH14" s="1"/>
  <c r="KC14"/>
  <c r="KD14" s="1"/>
  <c r="JY14"/>
  <c r="JZ14" s="1"/>
  <c r="JU14"/>
  <c r="JV14" s="1"/>
  <c r="KK13"/>
  <c r="KL13" s="1"/>
  <c r="KG13"/>
  <c r="KH13" s="1"/>
  <c r="KC13"/>
  <c r="KD13" s="1"/>
  <c r="JY13"/>
  <c r="JZ13" s="1"/>
  <c r="JU13"/>
  <c r="JV13" s="1"/>
  <c r="KK12"/>
  <c r="KL12" s="1"/>
  <c r="KG12"/>
  <c r="KH12" s="1"/>
  <c r="KC12"/>
  <c r="KD12" s="1"/>
  <c r="JY12"/>
  <c r="JZ12" s="1"/>
  <c r="JV12"/>
  <c r="JU12"/>
  <c r="KK11"/>
  <c r="KL11" s="1"/>
  <c r="KG11"/>
  <c r="KH11" s="1"/>
  <c r="KC11"/>
  <c r="KD11" s="1"/>
  <c r="JY11"/>
  <c r="JZ11" s="1"/>
  <c r="JU11"/>
  <c r="JV11" s="1"/>
  <c r="KK10"/>
  <c r="KL10" s="1"/>
  <c r="KG10"/>
  <c r="KH10" s="1"/>
  <c r="KC10"/>
  <c r="KD10" s="1"/>
  <c r="JY10"/>
  <c r="JZ10" s="1"/>
  <c r="JU10"/>
  <c r="JV10" s="1"/>
  <c r="KK9"/>
  <c r="KL9" s="1"/>
  <c r="KG9"/>
  <c r="KH9" s="1"/>
  <c r="KD9"/>
  <c r="KC9"/>
  <c r="JY9"/>
  <c r="JZ9" s="1"/>
  <c r="JU9"/>
  <c r="JV9" s="1"/>
  <c r="KK8"/>
  <c r="KL8" s="1"/>
  <c r="KG8"/>
  <c r="KH8" s="1"/>
  <c r="KC8"/>
  <c r="KD8" s="1"/>
  <c r="JY8"/>
  <c r="JZ8" s="1"/>
  <c r="JV8"/>
  <c r="JU8"/>
  <c r="KK7"/>
  <c r="KL7" s="1"/>
  <c r="KG7"/>
  <c r="KH7" s="1"/>
  <c r="KC7"/>
  <c r="KD7" s="1"/>
  <c r="JY7"/>
  <c r="JZ7" s="1"/>
  <c r="JU7"/>
  <c r="JV7" s="1"/>
  <c r="KK6"/>
  <c r="KL6" s="1"/>
  <c r="KG6"/>
  <c r="KH6" s="1"/>
  <c r="KC6"/>
  <c r="KD6" s="1"/>
  <c r="JY6"/>
  <c r="JZ6" s="1"/>
  <c r="JU6"/>
  <c r="JV6" s="1"/>
  <c r="JN35"/>
  <c r="JO35" s="1"/>
  <c r="JJ35"/>
  <c r="JK35" s="1"/>
  <c r="JF35"/>
  <c r="JG35" s="1"/>
  <c r="JB35"/>
  <c r="JC35" s="1"/>
  <c r="IX35"/>
  <c r="IY35" s="1"/>
  <c r="JN34"/>
  <c r="JO34" s="1"/>
  <c r="JJ34"/>
  <c r="JK34" s="1"/>
  <c r="JF34"/>
  <c r="JG34" s="1"/>
  <c r="JB34"/>
  <c r="JC34" s="1"/>
  <c r="IX34"/>
  <c r="IY34" s="1"/>
  <c r="JN33"/>
  <c r="JO33" s="1"/>
  <c r="JJ33"/>
  <c r="JK33" s="1"/>
  <c r="JF33"/>
  <c r="JG33" s="1"/>
  <c r="JB33"/>
  <c r="JC33" s="1"/>
  <c r="IX33"/>
  <c r="IY33" s="1"/>
  <c r="JN32"/>
  <c r="JO32" s="1"/>
  <c r="JJ32"/>
  <c r="JK32" s="1"/>
  <c r="JF32"/>
  <c r="JG32" s="1"/>
  <c r="JB32"/>
  <c r="JC32" s="1"/>
  <c r="IX32"/>
  <c r="IY32" s="1"/>
  <c r="JN31"/>
  <c r="JO31" s="1"/>
  <c r="JJ31"/>
  <c r="JK31" s="1"/>
  <c r="JF31"/>
  <c r="JG31" s="1"/>
  <c r="JB31"/>
  <c r="JC31" s="1"/>
  <c r="IX31"/>
  <c r="IY31" s="1"/>
  <c r="JN30"/>
  <c r="JO30" s="1"/>
  <c r="JJ30"/>
  <c r="JK30" s="1"/>
  <c r="JF30"/>
  <c r="JG30" s="1"/>
  <c r="JB30"/>
  <c r="JC30" s="1"/>
  <c r="IX30"/>
  <c r="IY30" s="1"/>
  <c r="JN29"/>
  <c r="JO29" s="1"/>
  <c r="JJ29"/>
  <c r="JK29" s="1"/>
  <c r="JF29"/>
  <c r="JG29" s="1"/>
  <c r="JB29"/>
  <c r="JC29" s="1"/>
  <c r="IX29"/>
  <c r="IY29" s="1"/>
  <c r="JN28"/>
  <c r="JO28" s="1"/>
  <c r="JJ28"/>
  <c r="JK28" s="1"/>
  <c r="JF28"/>
  <c r="JG28" s="1"/>
  <c r="JB28"/>
  <c r="JC28" s="1"/>
  <c r="IX28"/>
  <c r="IY28" s="1"/>
  <c r="JN27"/>
  <c r="JO27" s="1"/>
  <c r="JJ27"/>
  <c r="JK27" s="1"/>
  <c r="JF27"/>
  <c r="JG27" s="1"/>
  <c r="JB27"/>
  <c r="JC27" s="1"/>
  <c r="IX27"/>
  <c r="IY27" s="1"/>
  <c r="JN26"/>
  <c r="JO26" s="1"/>
  <c r="JJ26"/>
  <c r="JK26" s="1"/>
  <c r="JF26"/>
  <c r="JG26" s="1"/>
  <c r="JB26"/>
  <c r="JC26" s="1"/>
  <c r="IX26"/>
  <c r="IY26" s="1"/>
  <c r="JN25"/>
  <c r="JO25" s="1"/>
  <c r="JJ25"/>
  <c r="JK25" s="1"/>
  <c r="JF25"/>
  <c r="JG25" s="1"/>
  <c r="JB25"/>
  <c r="JC25" s="1"/>
  <c r="IX25"/>
  <c r="IY25" s="1"/>
  <c r="JN24"/>
  <c r="JO24" s="1"/>
  <c r="JJ24"/>
  <c r="JK24" s="1"/>
  <c r="JF24"/>
  <c r="JG24" s="1"/>
  <c r="JB24"/>
  <c r="JC24" s="1"/>
  <c r="IX24"/>
  <c r="IY24" s="1"/>
  <c r="JN23"/>
  <c r="JO23" s="1"/>
  <c r="JJ23"/>
  <c r="JK23" s="1"/>
  <c r="JF23"/>
  <c r="JG23" s="1"/>
  <c r="JB23"/>
  <c r="JC23" s="1"/>
  <c r="IX23"/>
  <c r="IY23" s="1"/>
  <c r="JN22"/>
  <c r="JO22" s="1"/>
  <c r="JJ22"/>
  <c r="JK22" s="1"/>
  <c r="JF22"/>
  <c r="JG22" s="1"/>
  <c r="JB22"/>
  <c r="JC22" s="1"/>
  <c r="IX22"/>
  <c r="IY22" s="1"/>
  <c r="JN21"/>
  <c r="JO21" s="1"/>
  <c r="JJ21"/>
  <c r="JK21" s="1"/>
  <c r="JF21"/>
  <c r="JG21" s="1"/>
  <c r="JB21"/>
  <c r="JC21" s="1"/>
  <c r="IX21"/>
  <c r="IY21" s="1"/>
  <c r="JN20"/>
  <c r="JO20" s="1"/>
  <c r="JJ20"/>
  <c r="JK20" s="1"/>
  <c r="JF20"/>
  <c r="JG20" s="1"/>
  <c r="JB20"/>
  <c r="JC20" s="1"/>
  <c r="IX20"/>
  <c r="IY20" s="1"/>
  <c r="JN19"/>
  <c r="JO19" s="1"/>
  <c r="JJ19"/>
  <c r="JK19" s="1"/>
  <c r="JF19"/>
  <c r="JG19" s="1"/>
  <c r="JB19"/>
  <c r="JC19" s="1"/>
  <c r="IX19"/>
  <c r="IY19" s="1"/>
  <c r="JN18"/>
  <c r="JO18" s="1"/>
  <c r="JJ18"/>
  <c r="JK18" s="1"/>
  <c r="JF18"/>
  <c r="JG18" s="1"/>
  <c r="JB18"/>
  <c r="JC18" s="1"/>
  <c r="IX18"/>
  <c r="IY18" s="1"/>
  <c r="JN17"/>
  <c r="JO17" s="1"/>
  <c r="JJ17"/>
  <c r="JK17" s="1"/>
  <c r="JF17"/>
  <c r="JG17" s="1"/>
  <c r="JB17"/>
  <c r="JC17" s="1"/>
  <c r="IX17"/>
  <c r="IY17" s="1"/>
  <c r="JN16"/>
  <c r="JO16" s="1"/>
  <c r="JJ16"/>
  <c r="JK16" s="1"/>
  <c r="JF16"/>
  <c r="JG16" s="1"/>
  <c r="JB16"/>
  <c r="JC16" s="1"/>
  <c r="IX16"/>
  <c r="IY16" s="1"/>
  <c r="JN15"/>
  <c r="JO15" s="1"/>
  <c r="JJ15"/>
  <c r="JK15" s="1"/>
  <c r="JF15"/>
  <c r="JG15" s="1"/>
  <c r="JB15"/>
  <c r="JC15" s="1"/>
  <c r="IX15"/>
  <c r="IY15" s="1"/>
  <c r="JN14"/>
  <c r="JO14" s="1"/>
  <c r="JJ14"/>
  <c r="JK14" s="1"/>
  <c r="JF14"/>
  <c r="JG14" s="1"/>
  <c r="JB14"/>
  <c r="JC14" s="1"/>
  <c r="IX14"/>
  <c r="IY14" s="1"/>
  <c r="JN13"/>
  <c r="JO13" s="1"/>
  <c r="JJ13"/>
  <c r="JK13" s="1"/>
  <c r="JF13"/>
  <c r="JG13" s="1"/>
  <c r="JB13"/>
  <c r="JC13" s="1"/>
  <c r="IX13"/>
  <c r="IY13" s="1"/>
  <c r="JN12"/>
  <c r="JO12" s="1"/>
  <c r="JJ12"/>
  <c r="JK12" s="1"/>
  <c r="JF12"/>
  <c r="JG12" s="1"/>
  <c r="JB12"/>
  <c r="JC12" s="1"/>
  <c r="IX12"/>
  <c r="IY12" s="1"/>
  <c r="JN11"/>
  <c r="JO11" s="1"/>
  <c r="JJ11"/>
  <c r="JK11" s="1"/>
  <c r="JF11"/>
  <c r="JG11" s="1"/>
  <c r="JB11"/>
  <c r="JC11" s="1"/>
  <c r="IX11"/>
  <c r="IY11" s="1"/>
  <c r="JN10"/>
  <c r="JO10" s="1"/>
  <c r="JJ10"/>
  <c r="JK10" s="1"/>
  <c r="JF10"/>
  <c r="JG10" s="1"/>
  <c r="JB10"/>
  <c r="JC10" s="1"/>
  <c r="IX10"/>
  <c r="IY10" s="1"/>
  <c r="JN9"/>
  <c r="JO9" s="1"/>
  <c r="JJ9"/>
  <c r="JK9" s="1"/>
  <c r="JF9"/>
  <c r="JG9" s="1"/>
  <c r="JB9"/>
  <c r="JC9" s="1"/>
  <c r="IX9"/>
  <c r="IY9" s="1"/>
  <c r="JN8"/>
  <c r="JO8" s="1"/>
  <c r="JJ8"/>
  <c r="JK8" s="1"/>
  <c r="JF8"/>
  <c r="JG8" s="1"/>
  <c r="JB8"/>
  <c r="JC8" s="1"/>
  <c r="IX8"/>
  <c r="IY8" s="1"/>
  <c r="JN7"/>
  <c r="JO7" s="1"/>
  <c r="JJ7"/>
  <c r="JK7" s="1"/>
  <c r="JF7"/>
  <c r="JG7" s="1"/>
  <c r="JB7"/>
  <c r="JC7" s="1"/>
  <c r="IX7"/>
  <c r="IY7" s="1"/>
  <c r="JN6"/>
  <c r="JO6" s="1"/>
  <c r="JJ6"/>
  <c r="JK6" s="1"/>
  <c r="JF6"/>
  <c r="JG6" s="1"/>
  <c r="JB6"/>
  <c r="JC6" s="1"/>
  <c r="IX6"/>
  <c r="IY6" s="1"/>
  <c r="IQ35"/>
  <c r="IR35" s="1"/>
  <c r="IM35"/>
  <c r="IN35" s="1"/>
  <c r="II35"/>
  <c r="IJ35" s="1"/>
  <c r="IE35"/>
  <c r="IF35" s="1"/>
  <c r="IA35"/>
  <c r="IB35" s="1"/>
  <c r="IQ34"/>
  <c r="IR34" s="1"/>
  <c r="IM34"/>
  <c r="IN34" s="1"/>
  <c r="II34"/>
  <c r="IJ34" s="1"/>
  <c r="IE34"/>
  <c r="IF34" s="1"/>
  <c r="IA34"/>
  <c r="IB34" s="1"/>
  <c r="IQ33"/>
  <c r="IR33" s="1"/>
  <c r="IM33"/>
  <c r="IN33" s="1"/>
  <c r="II33"/>
  <c r="IJ33" s="1"/>
  <c r="IE33"/>
  <c r="IF33" s="1"/>
  <c r="IA33"/>
  <c r="IB33" s="1"/>
  <c r="IQ32"/>
  <c r="IR32" s="1"/>
  <c r="IM32"/>
  <c r="IN32" s="1"/>
  <c r="II32"/>
  <c r="IJ32" s="1"/>
  <c r="IE32"/>
  <c r="IF32" s="1"/>
  <c r="IA32"/>
  <c r="IB32" s="1"/>
  <c r="IQ31"/>
  <c r="IR31" s="1"/>
  <c r="IM31"/>
  <c r="IN31" s="1"/>
  <c r="II31"/>
  <c r="IJ31" s="1"/>
  <c r="IE31"/>
  <c r="IF31" s="1"/>
  <c r="IA31"/>
  <c r="IB31" s="1"/>
  <c r="IQ30"/>
  <c r="IR30" s="1"/>
  <c r="IM30"/>
  <c r="IN30" s="1"/>
  <c r="II30"/>
  <c r="IJ30" s="1"/>
  <c r="IE30"/>
  <c r="IF30" s="1"/>
  <c r="IA30"/>
  <c r="IB30" s="1"/>
  <c r="IQ29"/>
  <c r="IR29" s="1"/>
  <c r="IM29"/>
  <c r="IN29" s="1"/>
  <c r="II29"/>
  <c r="IJ29" s="1"/>
  <c r="IE29"/>
  <c r="IF29" s="1"/>
  <c r="IA29"/>
  <c r="IB29" s="1"/>
  <c r="IQ28"/>
  <c r="IR28" s="1"/>
  <c r="IM28"/>
  <c r="IN28" s="1"/>
  <c r="II28"/>
  <c r="IJ28" s="1"/>
  <c r="IE28"/>
  <c r="IF28" s="1"/>
  <c r="IA28"/>
  <c r="IB28" s="1"/>
  <c r="IQ27"/>
  <c r="IR27" s="1"/>
  <c r="IM27"/>
  <c r="IN27" s="1"/>
  <c r="II27"/>
  <c r="IJ27" s="1"/>
  <c r="IE27"/>
  <c r="IF27" s="1"/>
  <c r="IA27"/>
  <c r="IB27" s="1"/>
  <c r="IQ26"/>
  <c r="IR26" s="1"/>
  <c r="IM26"/>
  <c r="IN26" s="1"/>
  <c r="II26"/>
  <c r="IJ26" s="1"/>
  <c r="IE26"/>
  <c r="IF26" s="1"/>
  <c r="IA26"/>
  <c r="IB26" s="1"/>
  <c r="IQ25"/>
  <c r="IR25" s="1"/>
  <c r="IM25"/>
  <c r="IN25" s="1"/>
  <c r="II25"/>
  <c r="IJ25" s="1"/>
  <c r="IE25"/>
  <c r="IF25" s="1"/>
  <c r="IA25"/>
  <c r="IB25" s="1"/>
  <c r="IQ24"/>
  <c r="IR24" s="1"/>
  <c r="IM24"/>
  <c r="IN24" s="1"/>
  <c r="II24"/>
  <c r="IJ24" s="1"/>
  <c r="IE24"/>
  <c r="IF24" s="1"/>
  <c r="IA24"/>
  <c r="IB24" s="1"/>
  <c r="IQ23"/>
  <c r="IR23" s="1"/>
  <c r="IM23"/>
  <c r="IN23" s="1"/>
  <c r="II23"/>
  <c r="IJ23" s="1"/>
  <c r="IE23"/>
  <c r="IF23" s="1"/>
  <c r="IA23"/>
  <c r="IB23" s="1"/>
  <c r="IQ22"/>
  <c r="IR22" s="1"/>
  <c r="IM22"/>
  <c r="IN22" s="1"/>
  <c r="II22"/>
  <c r="IJ22" s="1"/>
  <c r="IE22"/>
  <c r="IF22" s="1"/>
  <c r="IA22"/>
  <c r="IB22" s="1"/>
  <c r="IQ21"/>
  <c r="IR21" s="1"/>
  <c r="IM21"/>
  <c r="IN21" s="1"/>
  <c r="II21"/>
  <c r="IJ21" s="1"/>
  <c r="IE21"/>
  <c r="IF21" s="1"/>
  <c r="IA21"/>
  <c r="IB21" s="1"/>
  <c r="IQ20"/>
  <c r="IR20" s="1"/>
  <c r="IM20"/>
  <c r="IN20" s="1"/>
  <c r="II20"/>
  <c r="IJ20" s="1"/>
  <c r="IE20"/>
  <c r="IF20" s="1"/>
  <c r="IA20"/>
  <c r="IB20" s="1"/>
  <c r="IQ19"/>
  <c r="IR19" s="1"/>
  <c r="IM19"/>
  <c r="IN19" s="1"/>
  <c r="II19"/>
  <c r="IJ19" s="1"/>
  <c r="IE19"/>
  <c r="IF19" s="1"/>
  <c r="IA19"/>
  <c r="IB19" s="1"/>
  <c r="IQ18"/>
  <c r="IR18" s="1"/>
  <c r="IM18"/>
  <c r="IN18" s="1"/>
  <c r="II18"/>
  <c r="IJ18" s="1"/>
  <c r="IE18"/>
  <c r="IF18" s="1"/>
  <c r="IA18"/>
  <c r="IB18" s="1"/>
  <c r="IQ17"/>
  <c r="IR17" s="1"/>
  <c r="IM17"/>
  <c r="IN17" s="1"/>
  <c r="II17"/>
  <c r="IJ17" s="1"/>
  <c r="IE17"/>
  <c r="IF17" s="1"/>
  <c r="IA17"/>
  <c r="IB17" s="1"/>
  <c r="IQ16"/>
  <c r="IR16" s="1"/>
  <c r="IM16"/>
  <c r="IN16" s="1"/>
  <c r="II16"/>
  <c r="IJ16" s="1"/>
  <c r="IE16"/>
  <c r="IF16" s="1"/>
  <c r="IA16"/>
  <c r="IB16" s="1"/>
  <c r="IQ15"/>
  <c r="IR15" s="1"/>
  <c r="IM15"/>
  <c r="IN15" s="1"/>
  <c r="II15"/>
  <c r="IJ15" s="1"/>
  <c r="IE15"/>
  <c r="IF15" s="1"/>
  <c r="IA15"/>
  <c r="IB15" s="1"/>
  <c r="IQ14"/>
  <c r="IR14" s="1"/>
  <c r="IM14"/>
  <c r="IN14" s="1"/>
  <c r="II14"/>
  <c r="IJ14" s="1"/>
  <c r="IE14"/>
  <c r="IF14" s="1"/>
  <c r="IA14"/>
  <c r="IB14" s="1"/>
  <c r="IQ13"/>
  <c r="IR13" s="1"/>
  <c r="IM13"/>
  <c r="IN13" s="1"/>
  <c r="II13"/>
  <c r="IJ13" s="1"/>
  <c r="IE13"/>
  <c r="IF13" s="1"/>
  <c r="IA13"/>
  <c r="IB13" s="1"/>
  <c r="IQ12"/>
  <c r="IR12" s="1"/>
  <c r="IM12"/>
  <c r="IN12" s="1"/>
  <c r="II12"/>
  <c r="IJ12" s="1"/>
  <c r="IE12"/>
  <c r="IF12" s="1"/>
  <c r="IA12"/>
  <c r="IB12" s="1"/>
  <c r="IQ11"/>
  <c r="IR11" s="1"/>
  <c r="IM11"/>
  <c r="IN11" s="1"/>
  <c r="II11"/>
  <c r="IJ11" s="1"/>
  <c r="IE11"/>
  <c r="IF11" s="1"/>
  <c r="IA11"/>
  <c r="IB11" s="1"/>
  <c r="IQ10"/>
  <c r="IR10" s="1"/>
  <c r="IM10"/>
  <c r="IN10" s="1"/>
  <c r="II10"/>
  <c r="IJ10" s="1"/>
  <c r="IE10"/>
  <c r="IF10" s="1"/>
  <c r="IA10"/>
  <c r="IB10" s="1"/>
  <c r="IQ9"/>
  <c r="IR9" s="1"/>
  <c r="IM9"/>
  <c r="IN9" s="1"/>
  <c r="II9"/>
  <c r="IJ9" s="1"/>
  <c r="IE9"/>
  <c r="IF9" s="1"/>
  <c r="IA9"/>
  <c r="IB9" s="1"/>
  <c r="IQ8"/>
  <c r="IR8" s="1"/>
  <c r="IM8"/>
  <c r="IN8" s="1"/>
  <c r="II8"/>
  <c r="IJ8" s="1"/>
  <c r="IE8"/>
  <c r="IF8" s="1"/>
  <c r="IA8"/>
  <c r="IB8" s="1"/>
  <c r="IQ7"/>
  <c r="IR7" s="1"/>
  <c r="IM7"/>
  <c r="IN7" s="1"/>
  <c r="II7"/>
  <c r="IJ7" s="1"/>
  <c r="IE7"/>
  <c r="IF7" s="1"/>
  <c r="IA7"/>
  <c r="IB7" s="1"/>
  <c r="IQ6"/>
  <c r="IR6" s="1"/>
  <c r="IM6"/>
  <c r="IN6" s="1"/>
  <c r="II6"/>
  <c r="IJ6" s="1"/>
  <c r="IE6"/>
  <c r="IF6" s="1"/>
  <c r="IA6"/>
  <c r="IB6" s="1"/>
  <c r="HT35"/>
  <c r="HU35" s="1"/>
  <c r="HP35"/>
  <c r="HQ35" s="1"/>
  <c r="HL35"/>
  <c r="HM35" s="1"/>
  <c r="HH35"/>
  <c r="HI35" s="1"/>
  <c r="HD35"/>
  <c r="HE35" s="1"/>
  <c r="HT34"/>
  <c r="HU34" s="1"/>
  <c r="HP34"/>
  <c r="HQ34" s="1"/>
  <c r="HL34"/>
  <c r="HM34" s="1"/>
  <c r="HH34"/>
  <c r="HI34" s="1"/>
  <c r="HD34"/>
  <c r="HE34" s="1"/>
  <c r="HT33"/>
  <c r="HU33" s="1"/>
  <c r="HP33"/>
  <c r="HQ33" s="1"/>
  <c r="HL33"/>
  <c r="HM33" s="1"/>
  <c r="HH33"/>
  <c r="HI33" s="1"/>
  <c r="HD33"/>
  <c r="HE33" s="1"/>
  <c r="HT32"/>
  <c r="HU32" s="1"/>
  <c r="HP32"/>
  <c r="HQ32" s="1"/>
  <c r="HL32"/>
  <c r="HM32" s="1"/>
  <c r="HH32"/>
  <c r="HI32" s="1"/>
  <c r="HD32"/>
  <c r="HE32" s="1"/>
  <c r="HT31"/>
  <c r="HU31" s="1"/>
  <c r="HP31"/>
  <c r="HQ31" s="1"/>
  <c r="HL31"/>
  <c r="HM31" s="1"/>
  <c r="HH31"/>
  <c r="HI31" s="1"/>
  <c r="HD31"/>
  <c r="HE31" s="1"/>
  <c r="HT30"/>
  <c r="HU30" s="1"/>
  <c r="HP30"/>
  <c r="HQ30" s="1"/>
  <c r="HL30"/>
  <c r="HM30" s="1"/>
  <c r="HH30"/>
  <c r="HI30" s="1"/>
  <c r="HD30"/>
  <c r="HE30" s="1"/>
  <c r="HT29"/>
  <c r="HU29" s="1"/>
  <c r="HP29"/>
  <c r="HQ29" s="1"/>
  <c r="HL29"/>
  <c r="HM29" s="1"/>
  <c r="HH29"/>
  <c r="HI29" s="1"/>
  <c r="HD29"/>
  <c r="HE29" s="1"/>
  <c r="HT28"/>
  <c r="HU28" s="1"/>
  <c r="HP28"/>
  <c r="HQ28" s="1"/>
  <c r="HL28"/>
  <c r="HM28" s="1"/>
  <c r="HI28"/>
  <c r="HH28"/>
  <c r="HD28"/>
  <c r="HE28" s="1"/>
  <c r="HT27"/>
  <c r="HU27" s="1"/>
  <c r="HP27"/>
  <c r="HQ27" s="1"/>
  <c r="HL27"/>
  <c r="HM27" s="1"/>
  <c r="HH27"/>
  <c r="HI27" s="1"/>
  <c r="HD27"/>
  <c r="HE27" s="1"/>
  <c r="HT26"/>
  <c r="HU26" s="1"/>
  <c r="HP26"/>
  <c r="HQ26" s="1"/>
  <c r="HL26"/>
  <c r="HM26" s="1"/>
  <c r="HH26"/>
  <c r="HI26" s="1"/>
  <c r="HD26"/>
  <c r="HE26" s="1"/>
  <c r="HT25"/>
  <c r="HU25" s="1"/>
  <c r="HP25"/>
  <c r="HQ25" s="1"/>
  <c r="HL25"/>
  <c r="HM25" s="1"/>
  <c r="HH25"/>
  <c r="HI25" s="1"/>
  <c r="HD25"/>
  <c r="HE25" s="1"/>
  <c r="HT24"/>
  <c r="HU24" s="1"/>
  <c r="HP24"/>
  <c r="HQ24" s="1"/>
  <c r="HL24"/>
  <c r="HM24" s="1"/>
  <c r="HH24"/>
  <c r="HI24" s="1"/>
  <c r="HD24"/>
  <c r="HE24" s="1"/>
  <c r="HT23"/>
  <c r="HU23" s="1"/>
  <c r="HP23"/>
  <c r="HQ23" s="1"/>
  <c r="HL23"/>
  <c r="HM23" s="1"/>
  <c r="HH23"/>
  <c r="HI23" s="1"/>
  <c r="HD23"/>
  <c r="HE23" s="1"/>
  <c r="HT22"/>
  <c r="HU22" s="1"/>
  <c r="HP22"/>
  <c r="HQ22" s="1"/>
  <c r="HL22"/>
  <c r="HM22" s="1"/>
  <c r="HH22"/>
  <c r="HI22" s="1"/>
  <c r="HD22"/>
  <c r="HE22" s="1"/>
  <c r="HT21"/>
  <c r="HU21" s="1"/>
  <c r="HP21"/>
  <c r="HQ21" s="1"/>
  <c r="HL21"/>
  <c r="HM21" s="1"/>
  <c r="HH21"/>
  <c r="HI21" s="1"/>
  <c r="HD21"/>
  <c r="HE21" s="1"/>
  <c r="HT20"/>
  <c r="HU20" s="1"/>
  <c r="HP20"/>
  <c r="HQ20" s="1"/>
  <c r="HL20"/>
  <c r="HM20" s="1"/>
  <c r="HH20"/>
  <c r="HI20" s="1"/>
  <c r="HD20"/>
  <c r="HE20" s="1"/>
  <c r="HT19"/>
  <c r="HU19" s="1"/>
  <c r="HP19"/>
  <c r="HQ19" s="1"/>
  <c r="HL19"/>
  <c r="HM19" s="1"/>
  <c r="HH19"/>
  <c r="HI19" s="1"/>
  <c r="HD19"/>
  <c r="HE19" s="1"/>
  <c r="HT18"/>
  <c r="HU18" s="1"/>
  <c r="HP18"/>
  <c r="HQ18" s="1"/>
  <c r="HL18"/>
  <c r="HM18" s="1"/>
  <c r="HH18"/>
  <c r="HI18" s="1"/>
  <c r="HD18"/>
  <c r="HE18" s="1"/>
  <c r="HT17"/>
  <c r="HU17" s="1"/>
  <c r="HP17"/>
  <c r="HQ17" s="1"/>
  <c r="HL17"/>
  <c r="HM17" s="1"/>
  <c r="HH17"/>
  <c r="HI17" s="1"/>
  <c r="HD17"/>
  <c r="HE17" s="1"/>
  <c r="HT16"/>
  <c r="HU16" s="1"/>
  <c r="HP16"/>
  <c r="HQ16" s="1"/>
  <c r="HL16"/>
  <c r="HM16" s="1"/>
  <c r="HH16"/>
  <c r="HI16" s="1"/>
  <c r="HD16"/>
  <c r="HE16" s="1"/>
  <c r="HT15"/>
  <c r="HU15" s="1"/>
  <c r="HP15"/>
  <c r="HQ15" s="1"/>
  <c r="HL15"/>
  <c r="HM15" s="1"/>
  <c r="HH15"/>
  <c r="HI15" s="1"/>
  <c r="HD15"/>
  <c r="HE15" s="1"/>
  <c r="HT14"/>
  <c r="HU14" s="1"/>
  <c r="HP14"/>
  <c r="HQ14" s="1"/>
  <c r="HL14"/>
  <c r="HM14" s="1"/>
  <c r="HH14"/>
  <c r="HI14" s="1"/>
  <c r="HD14"/>
  <c r="HE14" s="1"/>
  <c r="HT13"/>
  <c r="HU13" s="1"/>
  <c r="HP13"/>
  <c r="HQ13" s="1"/>
  <c r="HL13"/>
  <c r="HM13" s="1"/>
  <c r="HH13"/>
  <c r="HI13" s="1"/>
  <c r="HD13"/>
  <c r="HE13" s="1"/>
  <c r="HT12"/>
  <c r="HU12" s="1"/>
  <c r="HP12"/>
  <c r="HQ12" s="1"/>
  <c r="HL12"/>
  <c r="HM12" s="1"/>
  <c r="HH12"/>
  <c r="HI12" s="1"/>
  <c r="HD12"/>
  <c r="HE12" s="1"/>
  <c r="HT11"/>
  <c r="HU11" s="1"/>
  <c r="HP11"/>
  <c r="HQ11" s="1"/>
  <c r="HL11"/>
  <c r="HM11" s="1"/>
  <c r="HH11"/>
  <c r="HI11" s="1"/>
  <c r="HD11"/>
  <c r="HE11" s="1"/>
  <c r="HT10"/>
  <c r="HU10" s="1"/>
  <c r="HP10"/>
  <c r="HQ10" s="1"/>
  <c r="HL10"/>
  <c r="HM10" s="1"/>
  <c r="HH10"/>
  <c r="HI10" s="1"/>
  <c r="HD10"/>
  <c r="HE10" s="1"/>
  <c r="HT9"/>
  <c r="HU9" s="1"/>
  <c r="HP9"/>
  <c r="HQ9" s="1"/>
  <c r="HL9"/>
  <c r="HM9" s="1"/>
  <c r="HH9"/>
  <c r="HI9" s="1"/>
  <c r="HD9"/>
  <c r="HE9" s="1"/>
  <c r="HT8"/>
  <c r="HU8" s="1"/>
  <c r="HP8"/>
  <c r="HQ8" s="1"/>
  <c r="HL8"/>
  <c r="HM8" s="1"/>
  <c r="HH8"/>
  <c r="HI8" s="1"/>
  <c r="HD8"/>
  <c r="HE8" s="1"/>
  <c r="HT7"/>
  <c r="HU7" s="1"/>
  <c r="HP7"/>
  <c r="HQ7" s="1"/>
  <c r="HL7"/>
  <c r="HM7" s="1"/>
  <c r="HH7"/>
  <c r="HI7" s="1"/>
  <c r="HD7"/>
  <c r="HE7" s="1"/>
  <c r="HT6"/>
  <c r="HU6" s="1"/>
  <c r="HP6"/>
  <c r="HQ6" s="1"/>
  <c r="HL6"/>
  <c r="HM6" s="1"/>
  <c r="HI6"/>
  <c r="HH6"/>
  <c r="HD6"/>
  <c r="HE6" s="1"/>
  <c r="GW35"/>
  <c r="GX35" s="1"/>
  <c r="GS35"/>
  <c r="GT35" s="1"/>
  <c r="GO35"/>
  <c r="GP35" s="1"/>
  <c r="GK35"/>
  <c r="GL35" s="1"/>
  <c r="GG35"/>
  <c r="GH35" s="1"/>
  <c r="GW34"/>
  <c r="GX34" s="1"/>
  <c r="GS34"/>
  <c r="GT34" s="1"/>
  <c r="GO34"/>
  <c r="GP34" s="1"/>
  <c r="GK34"/>
  <c r="GL34" s="1"/>
  <c r="GG34"/>
  <c r="GH34" s="1"/>
  <c r="GW33"/>
  <c r="GX33" s="1"/>
  <c r="GS33"/>
  <c r="GT33" s="1"/>
  <c r="GO33"/>
  <c r="GP33" s="1"/>
  <c r="GK33"/>
  <c r="GL33" s="1"/>
  <c r="GG33"/>
  <c r="GH33" s="1"/>
  <c r="GW32"/>
  <c r="GX32" s="1"/>
  <c r="GS32"/>
  <c r="GT32" s="1"/>
  <c r="GO32"/>
  <c r="GP32" s="1"/>
  <c r="GK32"/>
  <c r="GL32" s="1"/>
  <c r="GG32"/>
  <c r="GH32" s="1"/>
  <c r="GW31"/>
  <c r="GX31" s="1"/>
  <c r="GS31"/>
  <c r="GT31" s="1"/>
  <c r="GO31"/>
  <c r="GP31" s="1"/>
  <c r="GK31"/>
  <c r="GL31" s="1"/>
  <c r="GG31"/>
  <c r="GH31" s="1"/>
  <c r="GW30"/>
  <c r="GX30" s="1"/>
  <c r="GS30"/>
  <c r="GT30" s="1"/>
  <c r="GO30"/>
  <c r="GP30" s="1"/>
  <c r="GK30"/>
  <c r="GL30" s="1"/>
  <c r="GG30"/>
  <c r="GH30" s="1"/>
  <c r="GW29"/>
  <c r="GX29" s="1"/>
  <c r="GS29"/>
  <c r="GT29" s="1"/>
  <c r="GO29"/>
  <c r="GP29" s="1"/>
  <c r="GK29"/>
  <c r="GL29" s="1"/>
  <c r="GG29"/>
  <c r="GH29" s="1"/>
  <c r="GW28"/>
  <c r="GX28" s="1"/>
  <c r="GS28"/>
  <c r="GT28" s="1"/>
  <c r="GO28"/>
  <c r="GP28" s="1"/>
  <c r="GK28"/>
  <c r="GL28" s="1"/>
  <c r="GG28"/>
  <c r="GH28" s="1"/>
  <c r="GW27"/>
  <c r="GX27" s="1"/>
  <c r="GS27"/>
  <c r="GT27" s="1"/>
  <c r="GO27"/>
  <c r="GP27" s="1"/>
  <c r="GK27"/>
  <c r="GL27" s="1"/>
  <c r="GG27"/>
  <c r="GH27" s="1"/>
  <c r="GW26"/>
  <c r="GX26" s="1"/>
  <c r="GS26"/>
  <c r="GT26" s="1"/>
  <c r="GO26"/>
  <c r="GP26" s="1"/>
  <c r="GK26"/>
  <c r="GL26" s="1"/>
  <c r="GG26"/>
  <c r="GH26" s="1"/>
  <c r="GW25"/>
  <c r="GX25" s="1"/>
  <c r="GS25"/>
  <c r="GT25" s="1"/>
  <c r="GO25"/>
  <c r="GP25" s="1"/>
  <c r="GK25"/>
  <c r="GL25" s="1"/>
  <c r="GG25"/>
  <c r="GH25" s="1"/>
  <c r="GW24"/>
  <c r="GX24" s="1"/>
  <c r="GS24"/>
  <c r="GT24" s="1"/>
  <c r="GO24"/>
  <c r="GP24" s="1"/>
  <c r="GK24"/>
  <c r="GL24" s="1"/>
  <c r="GG24"/>
  <c r="GH24" s="1"/>
  <c r="GW23"/>
  <c r="GX23" s="1"/>
  <c r="GS23"/>
  <c r="GT23" s="1"/>
  <c r="GO23"/>
  <c r="GP23" s="1"/>
  <c r="GK23"/>
  <c r="GL23" s="1"/>
  <c r="GG23"/>
  <c r="GH23" s="1"/>
  <c r="GW22"/>
  <c r="GX22" s="1"/>
  <c r="GS22"/>
  <c r="GT22" s="1"/>
  <c r="GP22"/>
  <c r="GO22"/>
  <c r="GK22"/>
  <c r="GL22" s="1"/>
  <c r="GG22"/>
  <c r="GH22" s="1"/>
  <c r="GW21"/>
  <c r="GX21" s="1"/>
  <c r="GS21"/>
  <c r="GT21" s="1"/>
  <c r="GO21"/>
  <c r="GP21" s="1"/>
  <c r="GK21"/>
  <c r="GL21" s="1"/>
  <c r="GG21"/>
  <c r="GH21" s="1"/>
  <c r="GW20"/>
  <c r="GX20" s="1"/>
  <c r="GS20"/>
  <c r="GT20" s="1"/>
  <c r="GO20"/>
  <c r="GP20" s="1"/>
  <c r="GK20"/>
  <c r="GL20" s="1"/>
  <c r="GG20"/>
  <c r="GH20" s="1"/>
  <c r="GW19"/>
  <c r="GX19" s="1"/>
  <c r="GS19"/>
  <c r="GT19" s="1"/>
  <c r="GO19"/>
  <c r="GP19" s="1"/>
  <c r="GK19"/>
  <c r="GL19" s="1"/>
  <c r="GG19"/>
  <c r="GH19" s="1"/>
  <c r="GW18"/>
  <c r="GX18" s="1"/>
  <c r="GS18"/>
  <c r="GT18" s="1"/>
  <c r="GO18"/>
  <c r="GP18" s="1"/>
  <c r="GK18"/>
  <c r="GL18" s="1"/>
  <c r="GG18"/>
  <c r="GH18" s="1"/>
  <c r="GW17"/>
  <c r="GX17" s="1"/>
  <c r="GS17"/>
  <c r="GT17" s="1"/>
  <c r="GO17"/>
  <c r="GP17" s="1"/>
  <c r="GK17"/>
  <c r="GL17" s="1"/>
  <c r="GG17"/>
  <c r="GH17" s="1"/>
  <c r="GW16"/>
  <c r="GX16" s="1"/>
  <c r="GS16"/>
  <c r="GT16" s="1"/>
  <c r="GO16"/>
  <c r="GP16" s="1"/>
  <c r="GK16"/>
  <c r="GL16" s="1"/>
  <c r="GG16"/>
  <c r="GH16" s="1"/>
  <c r="GW15"/>
  <c r="GX15" s="1"/>
  <c r="GS15"/>
  <c r="GT15" s="1"/>
  <c r="GO15"/>
  <c r="GP15" s="1"/>
  <c r="GK15"/>
  <c r="GL15" s="1"/>
  <c r="GG15"/>
  <c r="GH15" s="1"/>
  <c r="GW14"/>
  <c r="GX14" s="1"/>
  <c r="GS14"/>
  <c r="GT14" s="1"/>
  <c r="GO14"/>
  <c r="GP14" s="1"/>
  <c r="GK14"/>
  <c r="GL14" s="1"/>
  <c r="GG14"/>
  <c r="GH14" s="1"/>
  <c r="GW13"/>
  <c r="GX13" s="1"/>
  <c r="GS13"/>
  <c r="GT13" s="1"/>
  <c r="GO13"/>
  <c r="GP13" s="1"/>
  <c r="GK13"/>
  <c r="GL13" s="1"/>
  <c r="GG13"/>
  <c r="GH13" s="1"/>
  <c r="GW12"/>
  <c r="GX12" s="1"/>
  <c r="GS12"/>
  <c r="GT12" s="1"/>
  <c r="GO12"/>
  <c r="GP12" s="1"/>
  <c r="GK12"/>
  <c r="GL12" s="1"/>
  <c r="GG12"/>
  <c r="GH12" s="1"/>
  <c r="GW11"/>
  <c r="GX11" s="1"/>
  <c r="GS11"/>
  <c r="GT11" s="1"/>
  <c r="GO11"/>
  <c r="GP11" s="1"/>
  <c r="GK11"/>
  <c r="GL11" s="1"/>
  <c r="GG11"/>
  <c r="GH11" s="1"/>
  <c r="GW10"/>
  <c r="GX10" s="1"/>
  <c r="GS10"/>
  <c r="GT10" s="1"/>
  <c r="GO10"/>
  <c r="GP10" s="1"/>
  <c r="GK10"/>
  <c r="GL10" s="1"/>
  <c r="GG10"/>
  <c r="GH10" s="1"/>
  <c r="GW9"/>
  <c r="GX9" s="1"/>
  <c r="GS9"/>
  <c r="GT9" s="1"/>
  <c r="GO9"/>
  <c r="GP9" s="1"/>
  <c r="GK9"/>
  <c r="GL9" s="1"/>
  <c r="GG9"/>
  <c r="GH9" s="1"/>
  <c r="GW8"/>
  <c r="GX8" s="1"/>
  <c r="GS8"/>
  <c r="GT8" s="1"/>
  <c r="GO8"/>
  <c r="GP8" s="1"/>
  <c r="GK8"/>
  <c r="GL8" s="1"/>
  <c r="GG8"/>
  <c r="GH8" s="1"/>
  <c r="GW7"/>
  <c r="GX7" s="1"/>
  <c r="GS7"/>
  <c r="GT7" s="1"/>
  <c r="GO7"/>
  <c r="GP7" s="1"/>
  <c r="GK7"/>
  <c r="GL7" s="1"/>
  <c r="GG7"/>
  <c r="GH7" s="1"/>
  <c r="GW6"/>
  <c r="GX6" s="1"/>
  <c r="GS6"/>
  <c r="GT6" s="1"/>
  <c r="GO6"/>
  <c r="GP6" s="1"/>
  <c r="GK6"/>
  <c r="GL6" s="1"/>
  <c r="GG6"/>
  <c r="GH6" s="1"/>
  <c r="FZ35"/>
  <c r="GA35" s="1"/>
  <c r="FV35"/>
  <c r="FW35" s="1"/>
  <c r="FR35"/>
  <c r="FS35" s="1"/>
  <c r="FN35"/>
  <c r="FO35" s="1"/>
  <c r="FJ35"/>
  <c r="FK35" s="1"/>
  <c r="FZ34"/>
  <c r="GA34" s="1"/>
  <c r="FV34"/>
  <c r="FW34" s="1"/>
  <c r="FR34"/>
  <c r="FS34" s="1"/>
  <c r="FN34"/>
  <c r="FO34" s="1"/>
  <c r="FJ34"/>
  <c r="FK34" s="1"/>
  <c r="FZ33"/>
  <c r="GA33" s="1"/>
  <c r="FV33"/>
  <c r="FW33" s="1"/>
  <c r="FR33"/>
  <c r="FS33" s="1"/>
  <c r="FN33"/>
  <c r="FO33" s="1"/>
  <c r="FJ33"/>
  <c r="FK33" s="1"/>
  <c r="FZ32"/>
  <c r="GA32" s="1"/>
  <c r="FV32"/>
  <c r="FW32" s="1"/>
  <c r="FR32"/>
  <c r="FS32" s="1"/>
  <c r="FN32"/>
  <c r="FO32" s="1"/>
  <c r="FJ32"/>
  <c r="FK32" s="1"/>
  <c r="FZ31"/>
  <c r="GA31" s="1"/>
  <c r="FW31"/>
  <c r="FV31"/>
  <c r="FR31"/>
  <c r="FS31" s="1"/>
  <c r="FN31"/>
  <c r="FO31" s="1"/>
  <c r="FJ31"/>
  <c r="FK31" s="1"/>
  <c r="FZ30"/>
  <c r="GA30" s="1"/>
  <c r="FV30"/>
  <c r="FW30" s="1"/>
  <c r="FR30"/>
  <c r="FS30" s="1"/>
  <c r="FN30"/>
  <c r="FO30" s="1"/>
  <c r="FJ30"/>
  <c r="FK30" s="1"/>
  <c r="FZ29"/>
  <c r="GA29" s="1"/>
  <c r="FW29"/>
  <c r="FV29"/>
  <c r="FR29"/>
  <c r="FS29" s="1"/>
  <c r="FN29"/>
  <c r="FO29" s="1"/>
  <c r="FJ29"/>
  <c r="FK29" s="1"/>
  <c r="FZ28"/>
  <c r="GA28" s="1"/>
  <c r="FV28"/>
  <c r="FW28" s="1"/>
  <c r="FS28"/>
  <c r="FR28"/>
  <c r="FN28"/>
  <c r="FO28" s="1"/>
  <c r="FJ28"/>
  <c r="FK28" s="1"/>
  <c r="FZ27"/>
  <c r="GA27" s="1"/>
  <c r="FV27"/>
  <c r="FW27" s="1"/>
  <c r="FR27"/>
  <c r="FS27" s="1"/>
  <c r="FN27"/>
  <c r="FO27" s="1"/>
  <c r="FJ27"/>
  <c r="FK27" s="1"/>
  <c r="FZ26"/>
  <c r="GA26" s="1"/>
  <c r="FV26"/>
  <c r="FW26" s="1"/>
  <c r="FR26"/>
  <c r="FS26" s="1"/>
  <c r="FN26"/>
  <c r="FO26" s="1"/>
  <c r="FJ26"/>
  <c r="FK26" s="1"/>
  <c r="FZ25"/>
  <c r="GA25" s="1"/>
  <c r="FW25"/>
  <c r="FV25"/>
  <c r="FR25"/>
  <c r="FS25" s="1"/>
  <c r="FN25"/>
  <c r="FO25" s="1"/>
  <c r="FJ25"/>
  <c r="FK25" s="1"/>
  <c r="FZ24"/>
  <c r="GA24" s="1"/>
  <c r="FV24"/>
  <c r="FW24" s="1"/>
  <c r="FS24"/>
  <c r="FR24"/>
  <c r="FN24"/>
  <c r="FO24" s="1"/>
  <c r="FJ24"/>
  <c r="FK24" s="1"/>
  <c r="FZ23"/>
  <c r="GA23" s="1"/>
  <c r="FV23"/>
  <c r="FW23" s="1"/>
  <c r="FR23"/>
  <c r="FS23" s="1"/>
  <c r="FN23"/>
  <c r="FO23" s="1"/>
  <c r="FJ23"/>
  <c r="FK23" s="1"/>
  <c r="GA22"/>
  <c r="FZ22"/>
  <c r="FV22"/>
  <c r="FW22" s="1"/>
  <c r="FR22"/>
  <c r="FS22" s="1"/>
  <c r="FN22"/>
  <c r="FO22" s="1"/>
  <c r="FJ22"/>
  <c r="FK22" s="1"/>
  <c r="FZ21"/>
  <c r="GA21" s="1"/>
  <c r="FW21"/>
  <c r="FV21"/>
  <c r="FR21"/>
  <c r="FS21" s="1"/>
  <c r="FN21"/>
  <c r="FO21" s="1"/>
  <c r="FJ21"/>
  <c r="FK21" s="1"/>
  <c r="FZ20"/>
  <c r="GA20" s="1"/>
  <c r="FV20"/>
  <c r="FW20" s="1"/>
  <c r="FS20"/>
  <c r="FR20"/>
  <c r="FN20"/>
  <c r="FO20" s="1"/>
  <c r="FJ20"/>
  <c r="FK20" s="1"/>
  <c r="FZ19"/>
  <c r="GA19" s="1"/>
  <c r="FV19"/>
  <c r="FW19" s="1"/>
  <c r="FR19"/>
  <c r="FS19" s="1"/>
  <c r="FN19"/>
  <c r="FO19" s="1"/>
  <c r="FJ19"/>
  <c r="FK19" s="1"/>
  <c r="GA18"/>
  <c r="FZ18"/>
  <c r="FV18"/>
  <c r="FW18" s="1"/>
  <c r="FR18"/>
  <c r="FS18" s="1"/>
  <c r="FN18"/>
  <c r="FO18" s="1"/>
  <c r="FJ18"/>
  <c r="FK18" s="1"/>
  <c r="FZ17"/>
  <c r="GA17" s="1"/>
  <c r="FW17"/>
  <c r="FV17"/>
  <c r="FR17"/>
  <c r="FS17" s="1"/>
  <c r="FN17"/>
  <c r="FO17" s="1"/>
  <c r="FJ17"/>
  <c r="FK17" s="1"/>
  <c r="FZ16"/>
  <c r="GA16" s="1"/>
  <c r="FV16"/>
  <c r="FW16" s="1"/>
  <c r="FR16"/>
  <c r="FS16" s="1"/>
  <c r="FN16"/>
  <c r="FO16" s="1"/>
  <c r="FJ16"/>
  <c r="FK16" s="1"/>
  <c r="FZ15"/>
  <c r="GA15" s="1"/>
  <c r="FV15"/>
  <c r="FW15" s="1"/>
  <c r="FR15"/>
  <c r="FS15" s="1"/>
  <c r="FN15"/>
  <c r="FO15" s="1"/>
  <c r="FJ15"/>
  <c r="FK15" s="1"/>
  <c r="GA14"/>
  <c r="FZ14"/>
  <c r="FV14"/>
  <c r="FW14" s="1"/>
  <c r="FR14"/>
  <c r="FS14" s="1"/>
  <c r="FN14"/>
  <c r="FO14" s="1"/>
  <c r="FJ14"/>
  <c r="FK14" s="1"/>
  <c r="FZ13"/>
  <c r="GA13" s="1"/>
  <c r="FV13"/>
  <c r="FW13" s="1"/>
  <c r="FR13"/>
  <c r="FS13" s="1"/>
  <c r="FN13"/>
  <c r="FO13" s="1"/>
  <c r="FJ13"/>
  <c r="FK13" s="1"/>
  <c r="FZ12"/>
  <c r="GA12" s="1"/>
  <c r="FV12"/>
  <c r="FW12" s="1"/>
  <c r="FS12"/>
  <c r="FR12"/>
  <c r="FN12"/>
  <c r="FO12" s="1"/>
  <c r="FJ12"/>
  <c r="FK12" s="1"/>
  <c r="FZ11"/>
  <c r="GA11" s="1"/>
  <c r="FV11"/>
  <c r="FW11" s="1"/>
  <c r="FR11"/>
  <c r="FS11" s="1"/>
  <c r="FN11"/>
  <c r="FO11" s="1"/>
  <c r="FJ11"/>
  <c r="FK11" s="1"/>
  <c r="FZ10"/>
  <c r="GA10" s="1"/>
  <c r="FV10"/>
  <c r="FW10" s="1"/>
  <c r="FR10"/>
  <c r="FS10" s="1"/>
  <c r="FN10"/>
  <c r="FO10" s="1"/>
  <c r="FJ10"/>
  <c r="FK10" s="1"/>
  <c r="FZ9"/>
  <c r="GA9" s="1"/>
  <c r="FW9"/>
  <c r="FV9"/>
  <c r="FR9"/>
  <c r="FS9" s="1"/>
  <c r="FN9"/>
  <c r="FO9" s="1"/>
  <c r="FJ9"/>
  <c r="FK9" s="1"/>
  <c r="FZ8"/>
  <c r="GA8" s="1"/>
  <c r="FV8"/>
  <c r="FW8" s="1"/>
  <c r="FS8"/>
  <c r="FR8"/>
  <c r="FN8"/>
  <c r="FO8" s="1"/>
  <c r="FJ8"/>
  <c r="FK8" s="1"/>
  <c r="FZ7"/>
  <c r="GA7" s="1"/>
  <c r="FV7"/>
  <c r="FW7" s="1"/>
  <c r="FR7"/>
  <c r="FS7" s="1"/>
  <c r="FN7"/>
  <c r="FO7" s="1"/>
  <c r="FJ7"/>
  <c r="FK7" s="1"/>
  <c r="GA6"/>
  <c r="FZ6"/>
  <c r="FV6"/>
  <c r="FW6" s="1"/>
  <c r="FR6"/>
  <c r="FS6" s="1"/>
  <c r="FN6"/>
  <c r="FO6" s="1"/>
  <c r="FJ6"/>
  <c r="FK6" s="1"/>
  <c r="FC35"/>
  <c r="FD35" s="1"/>
  <c r="EY35"/>
  <c r="EZ35" s="1"/>
  <c r="EU35"/>
  <c r="EV35" s="1"/>
  <c r="EQ35"/>
  <c r="ER35" s="1"/>
  <c r="EM35"/>
  <c r="EN35" s="1"/>
  <c r="FC34"/>
  <c r="FD34" s="1"/>
  <c r="EY34"/>
  <c r="EZ34" s="1"/>
  <c r="EU34"/>
  <c r="EV34" s="1"/>
  <c r="EQ34"/>
  <c r="ER34" s="1"/>
  <c r="EM34"/>
  <c r="EN34" s="1"/>
  <c r="FC33"/>
  <c r="FD33" s="1"/>
  <c r="EY33"/>
  <c r="EZ33" s="1"/>
  <c r="EU33"/>
  <c r="EV33" s="1"/>
  <c r="EQ33"/>
  <c r="ER33" s="1"/>
  <c r="EM33"/>
  <c r="EN33" s="1"/>
  <c r="FC32"/>
  <c r="FD32" s="1"/>
  <c r="EY32"/>
  <c r="EZ32" s="1"/>
  <c r="EU32"/>
  <c r="EV32" s="1"/>
  <c r="EQ32"/>
  <c r="ER32" s="1"/>
  <c r="EM32"/>
  <c r="EN32" s="1"/>
  <c r="FC31"/>
  <c r="FD31" s="1"/>
  <c r="EY31"/>
  <c r="EZ31" s="1"/>
  <c r="EU31"/>
  <c r="EV31" s="1"/>
  <c r="EQ31"/>
  <c r="ER31" s="1"/>
  <c r="EM31"/>
  <c r="EN31" s="1"/>
  <c r="FC30"/>
  <c r="FD30" s="1"/>
  <c r="EY30"/>
  <c r="EZ30" s="1"/>
  <c r="EU30"/>
  <c r="EV30" s="1"/>
  <c r="EQ30"/>
  <c r="ER30" s="1"/>
  <c r="EM30"/>
  <c r="EN30" s="1"/>
  <c r="FC29"/>
  <c r="FD29" s="1"/>
  <c r="EY29"/>
  <c r="EZ29" s="1"/>
  <c r="EU29"/>
  <c r="EV29" s="1"/>
  <c r="EQ29"/>
  <c r="ER29" s="1"/>
  <c r="EM29"/>
  <c r="EN29" s="1"/>
  <c r="FC28"/>
  <c r="FD28" s="1"/>
  <c r="EY28"/>
  <c r="EZ28" s="1"/>
  <c r="EU28"/>
  <c r="EV28" s="1"/>
  <c r="EQ28"/>
  <c r="ER28" s="1"/>
  <c r="EM28"/>
  <c r="EN28" s="1"/>
  <c r="FC27"/>
  <c r="FD27" s="1"/>
  <c r="EZ27"/>
  <c r="EY27"/>
  <c r="EU27"/>
  <c r="EV27" s="1"/>
  <c r="EQ27"/>
  <c r="ER27" s="1"/>
  <c r="EM27"/>
  <c r="EN27" s="1"/>
  <c r="FC26"/>
  <c r="FD26" s="1"/>
  <c r="EY26"/>
  <c r="EZ26" s="1"/>
  <c r="EU26"/>
  <c r="EV26" s="1"/>
  <c r="EQ26"/>
  <c r="ER26" s="1"/>
  <c r="EM26"/>
  <c r="EN26" s="1"/>
  <c r="FC25"/>
  <c r="FD25" s="1"/>
  <c r="EZ25"/>
  <c r="EY25"/>
  <c r="EU25"/>
  <c r="EV25" s="1"/>
  <c r="EQ25"/>
  <c r="ER25" s="1"/>
  <c r="EM25"/>
  <c r="EN25" s="1"/>
  <c r="FC24"/>
  <c r="FD24" s="1"/>
  <c r="EY24"/>
  <c r="EZ24" s="1"/>
  <c r="EU24"/>
  <c r="EV24" s="1"/>
  <c r="EQ24"/>
  <c r="ER24" s="1"/>
  <c r="EM24"/>
  <c r="EN24" s="1"/>
  <c r="FC23"/>
  <c r="FD23" s="1"/>
  <c r="EY23"/>
  <c r="EZ23" s="1"/>
  <c r="EU23"/>
  <c r="EV23" s="1"/>
  <c r="EQ23"/>
  <c r="ER23" s="1"/>
  <c r="EM23"/>
  <c r="EN23" s="1"/>
  <c r="FC22"/>
  <c r="FD22" s="1"/>
  <c r="EZ22"/>
  <c r="EY22"/>
  <c r="EU22"/>
  <c r="EV22" s="1"/>
  <c r="EQ22"/>
  <c r="ER22" s="1"/>
  <c r="EM22"/>
  <c r="EN22" s="1"/>
  <c r="FC21"/>
  <c r="FD21" s="1"/>
  <c r="EY21"/>
  <c r="EZ21" s="1"/>
  <c r="EU21"/>
  <c r="EV21" s="1"/>
  <c r="EQ21"/>
  <c r="ER21" s="1"/>
  <c r="EM21"/>
  <c r="EN21" s="1"/>
  <c r="FC20"/>
  <c r="FD20" s="1"/>
  <c r="EY20"/>
  <c r="EZ20" s="1"/>
  <c r="EU20"/>
  <c r="EV20" s="1"/>
  <c r="EQ20"/>
  <c r="ER20" s="1"/>
  <c r="EM20"/>
  <c r="EN20" s="1"/>
  <c r="FC19"/>
  <c r="FD19" s="1"/>
  <c r="EY19"/>
  <c r="EZ19" s="1"/>
  <c r="EU19"/>
  <c r="EV19" s="1"/>
  <c r="EM19"/>
  <c r="EN19" s="1"/>
  <c r="FC18"/>
  <c r="FD18" s="1"/>
  <c r="EY18"/>
  <c r="EZ18" s="1"/>
  <c r="EU18"/>
  <c r="EV18" s="1"/>
  <c r="EM18"/>
  <c r="EN18" s="1"/>
  <c r="FC17"/>
  <c r="FD17" s="1"/>
  <c r="EY17"/>
  <c r="EZ17" s="1"/>
  <c r="EU17"/>
  <c r="EV17" s="1"/>
  <c r="EM17"/>
  <c r="EN17" s="1"/>
  <c r="FC16"/>
  <c r="FD16" s="1"/>
  <c r="EY16"/>
  <c r="EZ16" s="1"/>
  <c r="EU16"/>
  <c r="EV16" s="1"/>
  <c r="EM16"/>
  <c r="EN16" s="1"/>
  <c r="FC15"/>
  <c r="FD15" s="1"/>
  <c r="EY15"/>
  <c r="EZ15" s="1"/>
  <c r="EU15"/>
  <c r="EV15" s="1"/>
  <c r="EM15"/>
  <c r="EN15" s="1"/>
  <c r="FC14"/>
  <c r="FD14" s="1"/>
  <c r="EY14"/>
  <c r="EZ14" s="1"/>
  <c r="EU14"/>
  <c r="EV14" s="1"/>
  <c r="EM14"/>
  <c r="EN14" s="1"/>
  <c r="FC13"/>
  <c r="FD13" s="1"/>
  <c r="EY13"/>
  <c r="EZ13" s="1"/>
  <c r="EU13"/>
  <c r="EV13" s="1"/>
  <c r="EM13"/>
  <c r="EN13" s="1"/>
  <c r="FC12"/>
  <c r="FD12" s="1"/>
  <c r="EZ12"/>
  <c r="EY12"/>
  <c r="EU12"/>
  <c r="EV12" s="1"/>
  <c r="EM12"/>
  <c r="EN12" s="1"/>
  <c r="FC11"/>
  <c r="FD11" s="1"/>
  <c r="EY11"/>
  <c r="EZ11" s="1"/>
  <c r="EU11"/>
  <c r="EV11" s="1"/>
  <c r="EM11"/>
  <c r="EN11" s="1"/>
  <c r="FC10"/>
  <c r="FD10" s="1"/>
  <c r="EY10"/>
  <c r="EZ10" s="1"/>
  <c r="EU10"/>
  <c r="EV10" s="1"/>
  <c r="EM10"/>
  <c r="EN10" s="1"/>
  <c r="FC9"/>
  <c r="FD9" s="1"/>
  <c r="EZ9"/>
  <c r="EY9"/>
  <c r="EU9"/>
  <c r="EV9" s="1"/>
  <c r="EM9"/>
  <c r="EN9" s="1"/>
  <c r="FC8"/>
  <c r="FD8" s="1"/>
  <c r="EY8"/>
  <c r="EZ8" s="1"/>
  <c r="EU8"/>
  <c r="EV8" s="1"/>
  <c r="EM8"/>
  <c r="EN8" s="1"/>
  <c r="FC7"/>
  <c r="FD7" s="1"/>
  <c r="EY7"/>
  <c r="EZ7" s="1"/>
  <c r="EU7"/>
  <c r="EV7" s="1"/>
  <c r="EM7"/>
  <c r="EN7" s="1"/>
  <c r="FC6"/>
  <c r="FD6" s="1"/>
  <c r="EY6"/>
  <c r="EZ6" s="1"/>
  <c r="EU6"/>
  <c r="EV6" s="1"/>
  <c r="EM6"/>
  <c r="EN6" s="1"/>
  <c r="EF35"/>
  <c r="EG35" s="1"/>
  <c r="EB35"/>
  <c r="EC35" s="1"/>
  <c r="DX35"/>
  <c r="DY35" s="1"/>
  <c r="DT35"/>
  <c r="DU35" s="1"/>
  <c r="DP35"/>
  <c r="DQ35" s="1"/>
  <c r="EF34"/>
  <c r="EG34" s="1"/>
  <c r="EB34"/>
  <c r="EC34" s="1"/>
  <c r="DX34"/>
  <c r="DY34" s="1"/>
  <c r="DT34"/>
  <c r="DU34" s="1"/>
  <c r="DP34"/>
  <c r="DQ34" s="1"/>
  <c r="EG33"/>
  <c r="EF33"/>
  <c r="EB33"/>
  <c r="EC33" s="1"/>
  <c r="DX33"/>
  <c r="DY33" s="1"/>
  <c r="DU33"/>
  <c r="DT33"/>
  <c r="DP33"/>
  <c r="DQ33" s="1"/>
  <c r="EF32"/>
  <c r="EG32" s="1"/>
  <c r="EB32"/>
  <c r="EC32" s="1"/>
  <c r="DX32"/>
  <c r="DY32" s="1"/>
  <c r="DT32"/>
  <c r="DU32" s="1"/>
  <c r="DP32"/>
  <c r="DQ32" s="1"/>
  <c r="EF31"/>
  <c r="EG31" s="1"/>
  <c r="EB31"/>
  <c r="EC31" s="1"/>
  <c r="DX31"/>
  <c r="DY31" s="1"/>
  <c r="DT31"/>
  <c r="DU31" s="1"/>
  <c r="DP31"/>
  <c r="DQ31" s="1"/>
  <c r="EF30"/>
  <c r="EG30" s="1"/>
  <c r="EB30"/>
  <c r="EC30" s="1"/>
  <c r="DX30"/>
  <c r="DY30" s="1"/>
  <c r="DT30"/>
  <c r="DU30" s="1"/>
  <c r="DP30"/>
  <c r="DQ30" s="1"/>
  <c r="EF29"/>
  <c r="EG29" s="1"/>
  <c r="EB29"/>
  <c r="EC29" s="1"/>
  <c r="DX29"/>
  <c r="DY29" s="1"/>
  <c r="DT29"/>
  <c r="DU29" s="1"/>
  <c r="DP29"/>
  <c r="DQ29" s="1"/>
  <c r="EF28"/>
  <c r="EG28" s="1"/>
  <c r="EB28"/>
  <c r="EC28" s="1"/>
  <c r="DX28"/>
  <c r="DY28" s="1"/>
  <c r="DT28"/>
  <c r="DU28" s="1"/>
  <c r="DP28"/>
  <c r="DQ28" s="1"/>
  <c r="EF27"/>
  <c r="EG27" s="1"/>
  <c r="EB27"/>
  <c r="EC27" s="1"/>
  <c r="DX27"/>
  <c r="DY27" s="1"/>
  <c r="DT27"/>
  <c r="DU27" s="1"/>
  <c r="DP27"/>
  <c r="DQ27" s="1"/>
  <c r="EF26"/>
  <c r="EG26" s="1"/>
  <c r="EB26"/>
  <c r="EC26" s="1"/>
  <c r="DX26"/>
  <c r="DY26" s="1"/>
  <c r="DT26"/>
  <c r="DU26" s="1"/>
  <c r="DP26"/>
  <c r="DQ26" s="1"/>
  <c r="EF25"/>
  <c r="EG25" s="1"/>
  <c r="EB25"/>
  <c r="EC25" s="1"/>
  <c r="DX25"/>
  <c r="DY25" s="1"/>
  <c r="DT25"/>
  <c r="DU25" s="1"/>
  <c r="DP25"/>
  <c r="DQ25" s="1"/>
  <c r="EF24"/>
  <c r="EG24" s="1"/>
  <c r="EB24"/>
  <c r="EC24" s="1"/>
  <c r="DX24"/>
  <c r="DY24" s="1"/>
  <c r="DT24"/>
  <c r="DU24" s="1"/>
  <c r="DP24"/>
  <c r="DQ24" s="1"/>
  <c r="EF23"/>
  <c r="EG23" s="1"/>
  <c r="EB23"/>
  <c r="EC23" s="1"/>
  <c r="DX23"/>
  <c r="DY23" s="1"/>
  <c r="DT23"/>
  <c r="DU23" s="1"/>
  <c r="DP23"/>
  <c r="DQ23" s="1"/>
  <c r="EF22"/>
  <c r="EG22" s="1"/>
  <c r="EB22"/>
  <c r="EC22" s="1"/>
  <c r="DX22"/>
  <c r="DY22" s="1"/>
  <c r="DT22"/>
  <c r="DU22" s="1"/>
  <c r="DP22"/>
  <c r="DQ22" s="1"/>
  <c r="EF21"/>
  <c r="EG21" s="1"/>
  <c r="EB21"/>
  <c r="EC21" s="1"/>
  <c r="DX21"/>
  <c r="DY21" s="1"/>
  <c r="DT21"/>
  <c r="DU21" s="1"/>
  <c r="DP21"/>
  <c r="DQ21" s="1"/>
  <c r="EF20"/>
  <c r="EG20" s="1"/>
  <c r="EB20"/>
  <c r="EC20" s="1"/>
  <c r="DX20"/>
  <c r="DY20" s="1"/>
  <c r="DT20"/>
  <c r="DU20" s="1"/>
  <c r="DP20"/>
  <c r="DQ20" s="1"/>
  <c r="EF19"/>
  <c r="EG19" s="1"/>
  <c r="EB19"/>
  <c r="EC19" s="1"/>
  <c r="DX19"/>
  <c r="DY19" s="1"/>
  <c r="DT19"/>
  <c r="DU19" s="1"/>
  <c r="DP19"/>
  <c r="DQ19" s="1"/>
  <c r="EF18"/>
  <c r="EG18" s="1"/>
  <c r="EB18"/>
  <c r="EC18" s="1"/>
  <c r="DX18"/>
  <c r="DY18" s="1"/>
  <c r="DT18"/>
  <c r="DU18" s="1"/>
  <c r="DP18"/>
  <c r="DQ18" s="1"/>
  <c r="EF17"/>
  <c r="EG17" s="1"/>
  <c r="EB17"/>
  <c r="EC17" s="1"/>
  <c r="DX17"/>
  <c r="DY17" s="1"/>
  <c r="DT17"/>
  <c r="DU17" s="1"/>
  <c r="DP17"/>
  <c r="DQ17" s="1"/>
  <c r="EF16"/>
  <c r="EG16" s="1"/>
  <c r="EB16"/>
  <c r="EC16" s="1"/>
  <c r="DX16"/>
  <c r="DY16" s="1"/>
  <c r="DT16"/>
  <c r="DU16" s="1"/>
  <c r="DP16"/>
  <c r="DQ16" s="1"/>
  <c r="EG15"/>
  <c r="EF15"/>
  <c r="EB15"/>
  <c r="EC15" s="1"/>
  <c r="DX15"/>
  <c r="DY15" s="1"/>
  <c r="DU15"/>
  <c r="DT15"/>
  <c r="DP15"/>
  <c r="DQ15" s="1"/>
  <c r="EF14"/>
  <c r="EG14" s="1"/>
  <c r="EB14"/>
  <c r="EC14" s="1"/>
  <c r="DX14"/>
  <c r="DY14" s="1"/>
  <c r="DT14"/>
  <c r="DU14" s="1"/>
  <c r="DP14"/>
  <c r="DQ14" s="1"/>
  <c r="EF13"/>
  <c r="EG13" s="1"/>
  <c r="EB13"/>
  <c r="EC13" s="1"/>
  <c r="DX13"/>
  <c r="DY13" s="1"/>
  <c r="DT13"/>
  <c r="DU13" s="1"/>
  <c r="DP13"/>
  <c r="DQ13" s="1"/>
  <c r="EF12"/>
  <c r="EG12" s="1"/>
  <c r="EB12"/>
  <c r="EC12" s="1"/>
  <c r="DX12"/>
  <c r="DY12" s="1"/>
  <c r="DT12"/>
  <c r="DU12" s="1"/>
  <c r="DP12"/>
  <c r="DQ12" s="1"/>
  <c r="EF11"/>
  <c r="EG11" s="1"/>
  <c r="EB11"/>
  <c r="EC11" s="1"/>
  <c r="DX11"/>
  <c r="DY11" s="1"/>
  <c r="DT11"/>
  <c r="DU11" s="1"/>
  <c r="DP11"/>
  <c r="DQ11" s="1"/>
  <c r="EF10"/>
  <c r="EG10" s="1"/>
  <c r="EB10"/>
  <c r="EC10" s="1"/>
  <c r="DX10"/>
  <c r="DY10" s="1"/>
  <c r="DT10"/>
  <c r="DU10" s="1"/>
  <c r="DP10"/>
  <c r="DQ10" s="1"/>
  <c r="EF9"/>
  <c r="EG9" s="1"/>
  <c r="EB9"/>
  <c r="EC9" s="1"/>
  <c r="DX9"/>
  <c r="DY9" s="1"/>
  <c r="DT9"/>
  <c r="DU9" s="1"/>
  <c r="DQ9"/>
  <c r="DP9"/>
  <c r="EF8"/>
  <c r="EG8" s="1"/>
  <c r="EB8"/>
  <c r="EC8" s="1"/>
  <c r="DX8"/>
  <c r="DY8" s="1"/>
  <c r="DT8"/>
  <c r="DU8" s="1"/>
  <c r="DP8"/>
  <c r="DQ8" s="1"/>
  <c r="EF7"/>
  <c r="EG7" s="1"/>
  <c r="EB7"/>
  <c r="EC7" s="1"/>
  <c r="DX7"/>
  <c r="DY7" s="1"/>
  <c r="DT7"/>
  <c r="DU7" s="1"/>
  <c r="DP7"/>
  <c r="DQ7" s="1"/>
  <c r="EF6"/>
  <c r="EG6" s="1"/>
  <c r="EB6"/>
  <c r="EC6" s="1"/>
  <c r="DX6"/>
  <c r="DY6" s="1"/>
  <c r="DT6"/>
  <c r="DU6" s="1"/>
  <c r="DP6"/>
  <c r="DQ6" s="1"/>
  <c r="DI35"/>
  <c r="DJ35" s="1"/>
  <c r="DE35"/>
  <c r="DF35" s="1"/>
  <c r="DA35"/>
  <c r="DB35" s="1"/>
  <c r="CW35"/>
  <c r="CX35" s="1"/>
  <c r="CS35"/>
  <c r="CT35" s="1"/>
  <c r="DI34"/>
  <c r="DJ34" s="1"/>
  <c r="DE34"/>
  <c r="DF34" s="1"/>
  <c r="DA34"/>
  <c r="DB34" s="1"/>
  <c r="CW34"/>
  <c r="CX34" s="1"/>
  <c r="CS34"/>
  <c r="CT34" s="1"/>
  <c r="DI33"/>
  <c r="DJ33" s="1"/>
  <c r="DE33"/>
  <c r="DF33" s="1"/>
  <c r="DA33"/>
  <c r="DB33" s="1"/>
  <c r="CW33"/>
  <c r="CX33" s="1"/>
  <c r="CS33"/>
  <c r="CT33" s="1"/>
  <c r="DI32"/>
  <c r="DJ32" s="1"/>
  <c r="DE32"/>
  <c r="DF32" s="1"/>
  <c r="DA32"/>
  <c r="DB32" s="1"/>
  <c r="CW32"/>
  <c r="CX32" s="1"/>
  <c r="CS32"/>
  <c r="CT32" s="1"/>
  <c r="DI31"/>
  <c r="DJ31" s="1"/>
  <c r="DE31"/>
  <c r="DF31" s="1"/>
  <c r="DA31"/>
  <c r="DB31" s="1"/>
  <c r="CW31"/>
  <c r="CX31" s="1"/>
  <c r="CS31"/>
  <c r="CT31" s="1"/>
  <c r="DI30"/>
  <c r="DJ30" s="1"/>
  <c r="DE30"/>
  <c r="DF30" s="1"/>
  <c r="DA30"/>
  <c r="DB30" s="1"/>
  <c r="CW30"/>
  <c r="CX30" s="1"/>
  <c r="CS30"/>
  <c r="CT30" s="1"/>
  <c r="DI29"/>
  <c r="DJ29" s="1"/>
  <c r="DE29"/>
  <c r="DF29" s="1"/>
  <c r="DA29"/>
  <c r="DB29" s="1"/>
  <c r="CW29"/>
  <c r="CX29" s="1"/>
  <c r="CS29"/>
  <c r="CT29" s="1"/>
  <c r="DI28"/>
  <c r="DJ28" s="1"/>
  <c r="DE28"/>
  <c r="DF28" s="1"/>
  <c r="DA28"/>
  <c r="DB28" s="1"/>
  <c r="CW28"/>
  <c r="CX28" s="1"/>
  <c r="CS28"/>
  <c r="CT28" s="1"/>
  <c r="DI27"/>
  <c r="DJ27" s="1"/>
  <c r="DE27"/>
  <c r="DF27" s="1"/>
  <c r="DA27"/>
  <c r="DB27" s="1"/>
  <c r="CW27"/>
  <c r="CX27" s="1"/>
  <c r="CS27"/>
  <c r="CT27" s="1"/>
  <c r="DI26"/>
  <c r="DJ26" s="1"/>
  <c r="DE26"/>
  <c r="DF26" s="1"/>
  <c r="DA26"/>
  <c r="DB26" s="1"/>
  <c r="CW26"/>
  <c r="CX26" s="1"/>
  <c r="CS26"/>
  <c r="CT26" s="1"/>
  <c r="DI25"/>
  <c r="DJ25" s="1"/>
  <c r="DE25"/>
  <c r="DF25" s="1"/>
  <c r="DA25"/>
  <c r="DB25" s="1"/>
  <c r="CW25"/>
  <c r="CX25" s="1"/>
  <c r="CS25"/>
  <c r="CT25" s="1"/>
  <c r="DI24"/>
  <c r="DJ24" s="1"/>
  <c r="DE24"/>
  <c r="DF24" s="1"/>
  <c r="DA24"/>
  <c r="DB24" s="1"/>
  <c r="CW24"/>
  <c r="CX24" s="1"/>
  <c r="CS24"/>
  <c r="CT24" s="1"/>
  <c r="DI23"/>
  <c r="DJ23" s="1"/>
  <c r="DE23"/>
  <c r="DF23" s="1"/>
  <c r="DA23"/>
  <c r="DB23" s="1"/>
  <c r="CW23"/>
  <c r="CX23" s="1"/>
  <c r="CS23"/>
  <c r="CT23" s="1"/>
  <c r="DI22"/>
  <c r="DJ22" s="1"/>
  <c r="DE22"/>
  <c r="DF22" s="1"/>
  <c r="DA22"/>
  <c r="DB22" s="1"/>
  <c r="CW22"/>
  <c r="CX22" s="1"/>
  <c r="CS22"/>
  <c r="CT22" s="1"/>
  <c r="DI21"/>
  <c r="DJ21" s="1"/>
  <c r="DE21"/>
  <c r="DF21" s="1"/>
  <c r="DA21"/>
  <c r="DB21" s="1"/>
  <c r="CW21"/>
  <c r="CX21" s="1"/>
  <c r="CS21"/>
  <c r="CT21" s="1"/>
  <c r="DI20"/>
  <c r="DJ20" s="1"/>
  <c r="DE20"/>
  <c r="DF20" s="1"/>
  <c r="DA20"/>
  <c r="DB20" s="1"/>
  <c r="CW20"/>
  <c r="CX20" s="1"/>
  <c r="CS20"/>
  <c r="CT20" s="1"/>
  <c r="DI19"/>
  <c r="DJ19" s="1"/>
  <c r="DE19"/>
  <c r="DF19" s="1"/>
  <c r="DA19"/>
  <c r="DB19" s="1"/>
  <c r="CW19"/>
  <c r="CX19" s="1"/>
  <c r="CS19"/>
  <c r="CT19" s="1"/>
  <c r="DI18"/>
  <c r="DJ18" s="1"/>
  <c r="DE18"/>
  <c r="DF18" s="1"/>
  <c r="DA18"/>
  <c r="DB18" s="1"/>
  <c r="CW18"/>
  <c r="CX18" s="1"/>
  <c r="CS18"/>
  <c r="CT18" s="1"/>
  <c r="DI17"/>
  <c r="DJ17" s="1"/>
  <c r="DE17"/>
  <c r="DF17" s="1"/>
  <c r="DA17"/>
  <c r="DB17" s="1"/>
  <c r="CW17"/>
  <c r="CX17" s="1"/>
  <c r="CS17"/>
  <c r="CT17" s="1"/>
  <c r="DI16"/>
  <c r="DJ16" s="1"/>
  <c r="DE16"/>
  <c r="DF16" s="1"/>
  <c r="DA16"/>
  <c r="DB16" s="1"/>
  <c r="CW16"/>
  <c r="CX16" s="1"/>
  <c r="CS16"/>
  <c r="CT16" s="1"/>
  <c r="DI15"/>
  <c r="DJ15" s="1"/>
  <c r="DE15"/>
  <c r="DF15" s="1"/>
  <c r="DA15"/>
  <c r="DB15" s="1"/>
  <c r="CW15"/>
  <c r="CX15" s="1"/>
  <c r="CS15"/>
  <c r="CT15" s="1"/>
  <c r="DI14"/>
  <c r="DJ14" s="1"/>
  <c r="DE14"/>
  <c r="DF14" s="1"/>
  <c r="DA14"/>
  <c r="DB14" s="1"/>
  <c r="CW14"/>
  <c r="CX14" s="1"/>
  <c r="CS14"/>
  <c r="CT14" s="1"/>
  <c r="DI13"/>
  <c r="DJ13" s="1"/>
  <c r="DE13"/>
  <c r="DF13" s="1"/>
  <c r="DA13"/>
  <c r="DB13" s="1"/>
  <c r="CW13"/>
  <c r="CX13" s="1"/>
  <c r="CS13"/>
  <c r="CT13" s="1"/>
  <c r="DI12"/>
  <c r="DJ12" s="1"/>
  <c r="DE12"/>
  <c r="DF12" s="1"/>
  <c r="DA12"/>
  <c r="DB12" s="1"/>
  <c r="CW12"/>
  <c r="CX12" s="1"/>
  <c r="CS12"/>
  <c r="CT12" s="1"/>
  <c r="DI11"/>
  <c r="DJ11" s="1"/>
  <c r="DE11"/>
  <c r="DF11" s="1"/>
  <c r="DA11"/>
  <c r="DB11" s="1"/>
  <c r="CW11"/>
  <c r="CX11" s="1"/>
  <c r="CS11"/>
  <c r="CT11" s="1"/>
  <c r="DI10"/>
  <c r="DJ10" s="1"/>
  <c r="DE10"/>
  <c r="DF10" s="1"/>
  <c r="DA10"/>
  <c r="DB10" s="1"/>
  <c r="CW10"/>
  <c r="CX10" s="1"/>
  <c r="CS10"/>
  <c r="CT10" s="1"/>
  <c r="DI9"/>
  <c r="DJ9" s="1"/>
  <c r="DE9"/>
  <c r="DF9" s="1"/>
  <c r="DA9"/>
  <c r="DB9" s="1"/>
  <c r="CW9"/>
  <c r="CX9" s="1"/>
  <c r="CS9"/>
  <c r="CT9" s="1"/>
  <c r="DI8"/>
  <c r="DJ8" s="1"/>
  <c r="DE8"/>
  <c r="DF8" s="1"/>
  <c r="DA8"/>
  <c r="DB8" s="1"/>
  <c r="CW8"/>
  <c r="CX8" s="1"/>
  <c r="CS8"/>
  <c r="CT8" s="1"/>
  <c r="DI7"/>
  <c r="DJ7" s="1"/>
  <c r="DE7"/>
  <c r="DF7" s="1"/>
  <c r="DA7"/>
  <c r="DB7" s="1"/>
  <c r="CW7"/>
  <c r="CX7" s="1"/>
  <c r="CS7"/>
  <c r="CT7" s="1"/>
  <c r="DI6"/>
  <c r="DJ6" s="1"/>
  <c r="DE6"/>
  <c r="DF6" s="1"/>
  <c r="DA6"/>
  <c r="DB6" s="1"/>
  <c r="CW6"/>
  <c r="CX6" s="1"/>
  <c r="CS6"/>
  <c r="CT6" s="1"/>
  <c r="CL35"/>
  <c r="CM35" s="1"/>
  <c r="CH35"/>
  <c r="CI35" s="1"/>
  <c r="CD35"/>
  <c r="CE35" s="1"/>
  <c r="BZ35"/>
  <c r="CA35" s="1"/>
  <c r="BV35"/>
  <c r="BW35" s="1"/>
  <c r="CL34"/>
  <c r="CM34" s="1"/>
  <c r="CH34"/>
  <c r="CI34" s="1"/>
  <c r="CD34"/>
  <c r="CE34" s="1"/>
  <c r="BZ34"/>
  <c r="CA34" s="1"/>
  <c r="BV34"/>
  <c r="BW34" s="1"/>
  <c r="CL33"/>
  <c r="CM33" s="1"/>
  <c r="CH33"/>
  <c r="CI33" s="1"/>
  <c r="CD33"/>
  <c r="CE33" s="1"/>
  <c r="BZ33"/>
  <c r="CA33" s="1"/>
  <c r="BV33"/>
  <c r="BW33" s="1"/>
  <c r="CL32"/>
  <c r="CM32" s="1"/>
  <c r="CH32"/>
  <c r="CI32" s="1"/>
  <c r="CD32"/>
  <c r="CE32" s="1"/>
  <c r="BZ32"/>
  <c r="CA32" s="1"/>
  <c r="BV32"/>
  <c r="BW32" s="1"/>
  <c r="CL31"/>
  <c r="CM31" s="1"/>
  <c r="CH31"/>
  <c r="CI31" s="1"/>
  <c r="CD31"/>
  <c r="CE31" s="1"/>
  <c r="BZ31"/>
  <c r="CA31" s="1"/>
  <c r="BV31"/>
  <c r="BW31" s="1"/>
  <c r="CL30"/>
  <c r="CM30" s="1"/>
  <c r="CH30"/>
  <c r="CI30" s="1"/>
  <c r="CD30"/>
  <c r="CE30" s="1"/>
  <c r="BZ30"/>
  <c r="CA30" s="1"/>
  <c r="BV30"/>
  <c r="BW30" s="1"/>
  <c r="CL29"/>
  <c r="CM29" s="1"/>
  <c r="CH29"/>
  <c r="CI29" s="1"/>
  <c r="CD29"/>
  <c r="CE29" s="1"/>
  <c r="BZ29"/>
  <c r="CA29" s="1"/>
  <c r="BV29"/>
  <c r="BW29" s="1"/>
  <c r="CL28"/>
  <c r="CM28" s="1"/>
  <c r="CI28"/>
  <c r="CH28"/>
  <c r="CD28"/>
  <c r="CE28" s="1"/>
  <c r="BZ28"/>
  <c r="CA28" s="1"/>
  <c r="BV28"/>
  <c r="BW28" s="1"/>
  <c r="CL27"/>
  <c r="CM27" s="1"/>
  <c r="CH27"/>
  <c r="CI27" s="1"/>
  <c r="CD27"/>
  <c r="CE27" s="1"/>
  <c r="BZ27"/>
  <c r="CA27" s="1"/>
  <c r="BV27"/>
  <c r="BW27" s="1"/>
  <c r="CL26"/>
  <c r="CM26" s="1"/>
  <c r="CI26"/>
  <c r="CH26"/>
  <c r="CD26"/>
  <c r="CE26" s="1"/>
  <c r="BZ26"/>
  <c r="CA26" s="1"/>
  <c r="BV26"/>
  <c r="BW26" s="1"/>
  <c r="CL25"/>
  <c r="CM25" s="1"/>
  <c r="CH25"/>
  <c r="CI25" s="1"/>
  <c r="CD25"/>
  <c r="CE25" s="1"/>
  <c r="BZ25"/>
  <c r="CA25" s="1"/>
  <c r="BV25"/>
  <c r="BW25" s="1"/>
  <c r="CL24"/>
  <c r="CM24" s="1"/>
  <c r="CH24"/>
  <c r="CI24" s="1"/>
  <c r="CD24"/>
  <c r="CE24" s="1"/>
  <c r="BZ24"/>
  <c r="CA24" s="1"/>
  <c r="BV24"/>
  <c r="BW24" s="1"/>
  <c r="CL23"/>
  <c r="CM23" s="1"/>
  <c r="CH23"/>
  <c r="CI23" s="1"/>
  <c r="CD23"/>
  <c r="CE23" s="1"/>
  <c r="BZ23"/>
  <c r="CA23" s="1"/>
  <c r="BV23"/>
  <c r="BW23" s="1"/>
  <c r="CL22"/>
  <c r="CM22" s="1"/>
  <c r="CH22"/>
  <c r="CI22" s="1"/>
  <c r="CD22"/>
  <c r="CE22" s="1"/>
  <c r="BZ22"/>
  <c r="CA22" s="1"/>
  <c r="BV22"/>
  <c r="BW22" s="1"/>
  <c r="CL21"/>
  <c r="CM21" s="1"/>
  <c r="CH21"/>
  <c r="CI21" s="1"/>
  <c r="CE21"/>
  <c r="CD21"/>
  <c r="BZ21"/>
  <c r="CA21" s="1"/>
  <c r="BV21"/>
  <c r="BW21" s="1"/>
  <c r="CL20"/>
  <c r="CM20" s="1"/>
  <c r="CH20"/>
  <c r="CI20" s="1"/>
  <c r="CD20"/>
  <c r="CE20" s="1"/>
  <c r="BZ20"/>
  <c r="CA20" s="1"/>
  <c r="BV20"/>
  <c r="BW20" s="1"/>
  <c r="CL19"/>
  <c r="CM19" s="1"/>
  <c r="CH19"/>
  <c r="CI19" s="1"/>
  <c r="CD19"/>
  <c r="CE19" s="1"/>
  <c r="BZ19"/>
  <c r="CA19" s="1"/>
  <c r="BV19"/>
  <c r="BW19" s="1"/>
  <c r="CL18"/>
  <c r="CM18" s="1"/>
  <c r="CH18"/>
  <c r="CI18" s="1"/>
  <c r="CD18"/>
  <c r="CE18" s="1"/>
  <c r="BZ18"/>
  <c r="CA18" s="1"/>
  <c r="BV18"/>
  <c r="BW18" s="1"/>
  <c r="CL17"/>
  <c r="CM17" s="1"/>
  <c r="CH17"/>
  <c r="CI17" s="1"/>
  <c r="CD17"/>
  <c r="CE17" s="1"/>
  <c r="BZ17"/>
  <c r="CA17" s="1"/>
  <c r="BV17"/>
  <c r="BW17" s="1"/>
  <c r="CL16"/>
  <c r="CM16" s="1"/>
  <c r="CH16"/>
  <c r="CI16" s="1"/>
  <c r="CD16"/>
  <c r="CE16" s="1"/>
  <c r="BZ16"/>
  <c r="CA16" s="1"/>
  <c r="BV16"/>
  <c r="BW16" s="1"/>
  <c r="CL15"/>
  <c r="CM15" s="1"/>
  <c r="CI15"/>
  <c r="CH15"/>
  <c r="CD15"/>
  <c r="CE15" s="1"/>
  <c r="BZ15"/>
  <c r="CA15" s="1"/>
  <c r="BV15"/>
  <c r="BW15" s="1"/>
  <c r="CL14"/>
  <c r="CM14" s="1"/>
  <c r="CH14"/>
  <c r="CI14" s="1"/>
  <c r="CD14"/>
  <c r="CE14" s="1"/>
  <c r="BZ14"/>
  <c r="CA14" s="1"/>
  <c r="BV14"/>
  <c r="BW14" s="1"/>
  <c r="CL13"/>
  <c r="CM13" s="1"/>
  <c r="CH13"/>
  <c r="CI13" s="1"/>
  <c r="CD13"/>
  <c r="CE13" s="1"/>
  <c r="BZ13"/>
  <c r="CA13" s="1"/>
  <c r="BV13"/>
  <c r="BW13" s="1"/>
  <c r="CL12"/>
  <c r="CM12" s="1"/>
  <c r="CH12"/>
  <c r="CI12" s="1"/>
  <c r="CD12"/>
  <c r="CE12" s="1"/>
  <c r="BZ12"/>
  <c r="CA12" s="1"/>
  <c r="BV12"/>
  <c r="BW12" s="1"/>
  <c r="CL11"/>
  <c r="CM11" s="1"/>
  <c r="CH11"/>
  <c r="CI11" s="1"/>
  <c r="CD11"/>
  <c r="CE11" s="1"/>
  <c r="BZ11"/>
  <c r="CA11" s="1"/>
  <c r="BV11"/>
  <c r="BW11" s="1"/>
  <c r="CL10"/>
  <c r="CM10" s="1"/>
  <c r="CH10"/>
  <c r="CI10" s="1"/>
  <c r="CD10"/>
  <c r="CE10" s="1"/>
  <c r="BZ10"/>
  <c r="CA10" s="1"/>
  <c r="BV10"/>
  <c r="BW10" s="1"/>
  <c r="CL9"/>
  <c r="CM9" s="1"/>
  <c r="CH9"/>
  <c r="CI9" s="1"/>
  <c r="CD9"/>
  <c r="CE9" s="1"/>
  <c r="BZ9"/>
  <c r="CA9" s="1"/>
  <c r="BV9"/>
  <c r="BW9" s="1"/>
  <c r="CL8"/>
  <c r="CM8" s="1"/>
  <c r="CH8"/>
  <c r="CI8" s="1"/>
  <c r="CD8"/>
  <c r="CE8" s="1"/>
  <c r="BZ8"/>
  <c r="CA8" s="1"/>
  <c r="BV8"/>
  <c r="BW8" s="1"/>
  <c r="CL7"/>
  <c r="CM7" s="1"/>
  <c r="CH7"/>
  <c r="CI7" s="1"/>
  <c r="CD7"/>
  <c r="CE7" s="1"/>
  <c r="BZ7"/>
  <c r="CA7" s="1"/>
  <c r="BV7"/>
  <c r="BW7" s="1"/>
  <c r="CL6"/>
  <c r="CM6" s="1"/>
  <c r="CH6"/>
  <c r="CI6" s="1"/>
  <c r="CD6"/>
  <c r="CE6" s="1"/>
  <c r="BZ6"/>
  <c r="CA6" s="1"/>
  <c r="BV6"/>
  <c r="BW6" s="1"/>
  <c r="BO35"/>
  <c r="BP35" s="1"/>
  <c r="BK35"/>
  <c r="BL35" s="1"/>
  <c r="BG35"/>
  <c r="BH35" s="1"/>
  <c r="BC35"/>
  <c r="BD35" s="1"/>
  <c r="AY35"/>
  <c r="AZ35" s="1"/>
  <c r="BO34"/>
  <c r="BP34" s="1"/>
  <c r="BK34"/>
  <c r="BL34" s="1"/>
  <c r="BG34"/>
  <c r="BH34" s="1"/>
  <c r="BC34"/>
  <c r="BD34" s="1"/>
  <c r="AY34"/>
  <c r="AZ34" s="1"/>
  <c r="BO33"/>
  <c r="BP33" s="1"/>
  <c r="BK33"/>
  <c r="BL33" s="1"/>
  <c r="BG33"/>
  <c r="BH33" s="1"/>
  <c r="BC33"/>
  <c r="BD33" s="1"/>
  <c r="AY33"/>
  <c r="AZ33" s="1"/>
  <c r="BO32"/>
  <c r="BP32" s="1"/>
  <c r="BL32"/>
  <c r="BK32"/>
  <c r="BG32"/>
  <c r="BH32" s="1"/>
  <c r="BC32"/>
  <c r="BD32" s="1"/>
  <c r="AY32"/>
  <c r="AZ32" s="1"/>
  <c r="BO31"/>
  <c r="BP31" s="1"/>
  <c r="BK31"/>
  <c r="BL31" s="1"/>
  <c r="BG31"/>
  <c r="BH31" s="1"/>
  <c r="BC31"/>
  <c r="BD31" s="1"/>
  <c r="AY31"/>
  <c r="AZ31" s="1"/>
  <c r="BO30"/>
  <c r="BP30" s="1"/>
  <c r="BL30"/>
  <c r="BK30"/>
  <c r="BG30"/>
  <c r="BH30" s="1"/>
  <c r="BC30"/>
  <c r="BD30" s="1"/>
  <c r="AY30"/>
  <c r="AZ30" s="1"/>
  <c r="BO29"/>
  <c r="BP29" s="1"/>
  <c r="BK29"/>
  <c r="BL29" s="1"/>
  <c r="BG29"/>
  <c r="BH29" s="1"/>
  <c r="BC29"/>
  <c r="BD29" s="1"/>
  <c r="AY29"/>
  <c r="AZ29" s="1"/>
  <c r="BO28"/>
  <c r="BP28" s="1"/>
  <c r="BK28"/>
  <c r="BL28" s="1"/>
  <c r="BG28"/>
  <c r="BH28" s="1"/>
  <c r="BC28"/>
  <c r="BD28" s="1"/>
  <c r="AY28"/>
  <c r="AZ28" s="1"/>
  <c r="BO27"/>
  <c r="BP27" s="1"/>
  <c r="BK27"/>
  <c r="BL27" s="1"/>
  <c r="BG27"/>
  <c r="BH27" s="1"/>
  <c r="BC27"/>
  <c r="BD27" s="1"/>
  <c r="AY27"/>
  <c r="AZ27" s="1"/>
  <c r="BO26"/>
  <c r="BP26" s="1"/>
  <c r="BK26"/>
  <c r="BL26" s="1"/>
  <c r="BG26"/>
  <c r="BH26" s="1"/>
  <c r="BC26"/>
  <c r="BD26" s="1"/>
  <c r="AY26"/>
  <c r="AZ26" s="1"/>
  <c r="BO25"/>
  <c r="BP25" s="1"/>
  <c r="BL25"/>
  <c r="BK25"/>
  <c r="BG25"/>
  <c r="BH25" s="1"/>
  <c r="BC25"/>
  <c r="BD25" s="1"/>
  <c r="AY25"/>
  <c r="AZ25" s="1"/>
  <c r="BO24"/>
  <c r="BP24" s="1"/>
  <c r="BK24"/>
  <c r="BL24" s="1"/>
  <c r="BG24"/>
  <c r="BH24" s="1"/>
  <c r="BC24"/>
  <c r="BD24" s="1"/>
  <c r="AY24"/>
  <c r="AZ24" s="1"/>
  <c r="BO23"/>
  <c r="BP23" s="1"/>
  <c r="BL23"/>
  <c r="BK23"/>
  <c r="BG23"/>
  <c r="BH23" s="1"/>
  <c r="BC23"/>
  <c r="BD23" s="1"/>
  <c r="AY23"/>
  <c r="AZ23" s="1"/>
  <c r="BO22"/>
  <c r="BP22" s="1"/>
  <c r="BK22"/>
  <c r="BL22" s="1"/>
  <c r="BG22"/>
  <c r="BH22" s="1"/>
  <c r="BC22"/>
  <c r="BD22" s="1"/>
  <c r="AY22"/>
  <c r="AZ22" s="1"/>
  <c r="BO21"/>
  <c r="BP21" s="1"/>
  <c r="BK21"/>
  <c r="BL21" s="1"/>
  <c r="BG21"/>
  <c r="BH21" s="1"/>
  <c r="BC21"/>
  <c r="BD21" s="1"/>
  <c r="AY21"/>
  <c r="AZ21" s="1"/>
  <c r="BO20"/>
  <c r="BP20" s="1"/>
  <c r="BK20"/>
  <c r="BL20" s="1"/>
  <c r="BG20"/>
  <c r="BH20" s="1"/>
  <c r="BC20"/>
  <c r="BD20" s="1"/>
  <c r="AY20"/>
  <c r="AZ20" s="1"/>
  <c r="BO19"/>
  <c r="BP19" s="1"/>
  <c r="BK19"/>
  <c r="BL19" s="1"/>
  <c r="BG19"/>
  <c r="BH19" s="1"/>
  <c r="BC19"/>
  <c r="BD19" s="1"/>
  <c r="AY19"/>
  <c r="AZ19" s="1"/>
  <c r="BO18"/>
  <c r="BP18" s="1"/>
  <c r="BK18"/>
  <c r="BL18" s="1"/>
  <c r="BG18"/>
  <c r="BH18" s="1"/>
  <c r="BC18"/>
  <c r="BD18" s="1"/>
  <c r="AY18"/>
  <c r="AZ18" s="1"/>
  <c r="BO17"/>
  <c r="BP17" s="1"/>
  <c r="BK17"/>
  <c r="BL17" s="1"/>
  <c r="BG17"/>
  <c r="BH17" s="1"/>
  <c r="BC17"/>
  <c r="BD17" s="1"/>
  <c r="AY17"/>
  <c r="AZ17" s="1"/>
  <c r="BO16"/>
  <c r="BP16" s="1"/>
  <c r="BK16"/>
  <c r="BL16" s="1"/>
  <c r="BG16"/>
  <c r="BH16" s="1"/>
  <c r="BC16"/>
  <c r="BD16" s="1"/>
  <c r="AY16"/>
  <c r="AZ16" s="1"/>
  <c r="BO15"/>
  <c r="BP15" s="1"/>
  <c r="BK15"/>
  <c r="BL15" s="1"/>
  <c r="BG15"/>
  <c r="BH15" s="1"/>
  <c r="BC15"/>
  <c r="BD15" s="1"/>
  <c r="AY15"/>
  <c r="AZ15" s="1"/>
  <c r="BO14"/>
  <c r="BP14" s="1"/>
  <c r="BK14"/>
  <c r="BL14" s="1"/>
  <c r="BG14"/>
  <c r="BH14" s="1"/>
  <c r="BC14"/>
  <c r="BD14" s="1"/>
  <c r="AY14"/>
  <c r="AZ14" s="1"/>
  <c r="BO13"/>
  <c r="BP13" s="1"/>
  <c r="BK13"/>
  <c r="BL13" s="1"/>
  <c r="BG13"/>
  <c r="BH13" s="1"/>
  <c r="BC13"/>
  <c r="BD13" s="1"/>
  <c r="AY13"/>
  <c r="AZ13" s="1"/>
  <c r="BO12"/>
  <c r="BP12" s="1"/>
  <c r="BK12"/>
  <c r="BL12" s="1"/>
  <c r="BG12"/>
  <c r="BH12" s="1"/>
  <c r="BC12"/>
  <c r="BD12" s="1"/>
  <c r="AY12"/>
  <c r="AZ12" s="1"/>
  <c r="BO11"/>
  <c r="BP11" s="1"/>
  <c r="BK11"/>
  <c r="BL11" s="1"/>
  <c r="BG11"/>
  <c r="BH11" s="1"/>
  <c r="BC11"/>
  <c r="BD11" s="1"/>
  <c r="AY11"/>
  <c r="AZ11" s="1"/>
  <c r="BO10"/>
  <c r="BP10" s="1"/>
  <c r="BK10"/>
  <c r="BL10" s="1"/>
  <c r="BG10"/>
  <c r="BH10" s="1"/>
  <c r="BC10"/>
  <c r="BD10" s="1"/>
  <c r="AY10"/>
  <c r="AZ10" s="1"/>
  <c r="BO9"/>
  <c r="BP9" s="1"/>
  <c r="BK9"/>
  <c r="BL9" s="1"/>
  <c r="BG9"/>
  <c r="BH9" s="1"/>
  <c r="BC9"/>
  <c r="BD9" s="1"/>
  <c r="AY9"/>
  <c r="AZ9" s="1"/>
  <c r="BO8"/>
  <c r="BP8" s="1"/>
  <c r="BL8"/>
  <c r="BK8"/>
  <c r="BG8"/>
  <c r="BH8" s="1"/>
  <c r="BC8"/>
  <c r="BD8" s="1"/>
  <c r="AY8"/>
  <c r="AZ8" s="1"/>
  <c r="BO7"/>
  <c r="BP7" s="1"/>
  <c r="BK7"/>
  <c r="BL7" s="1"/>
  <c r="BG7"/>
  <c r="BH7" s="1"/>
  <c r="BC7"/>
  <c r="BD7" s="1"/>
  <c r="AY7"/>
  <c r="AZ7" s="1"/>
  <c r="BK6"/>
  <c r="BL6" s="1"/>
  <c r="BG6"/>
  <c r="BH6" s="1"/>
  <c r="BC6"/>
  <c r="BD6" s="1"/>
  <c r="AY6"/>
  <c r="AZ6" s="1"/>
  <c r="AR35"/>
  <c r="AS35" s="1"/>
  <c r="AN35"/>
  <c r="AO35" s="1"/>
  <c r="AJ35"/>
  <c r="AK35" s="1"/>
  <c r="AF35"/>
  <c r="AG35" s="1"/>
  <c r="AB35"/>
  <c r="AC35" s="1"/>
  <c r="AR34"/>
  <c r="AS34" s="1"/>
  <c r="AN34"/>
  <c r="AO34" s="1"/>
  <c r="AJ34"/>
  <c r="AK34" s="1"/>
  <c r="AF34"/>
  <c r="AG34" s="1"/>
  <c r="AB34"/>
  <c r="AC34" s="1"/>
  <c r="AR33"/>
  <c r="AS33" s="1"/>
  <c r="AN33"/>
  <c r="AO33" s="1"/>
  <c r="AJ33"/>
  <c r="AK33" s="1"/>
  <c r="AF33"/>
  <c r="AG33" s="1"/>
  <c r="AB33"/>
  <c r="AC33" s="1"/>
  <c r="AR32"/>
  <c r="AS32" s="1"/>
  <c r="AN32"/>
  <c r="AO32" s="1"/>
  <c r="AJ32"/>
  <c r="AK32" s="1"/>
  <c r="AF32"/>
  <c r="AG32" s="1"/>
  <c r="AB32"/>
  <c r="AC32" s="1"/>
  <c r="AR31"/>
  <c r="AS31" s="1"/>
  <c r="AN31"/>
  <c r="AO31" s="1"/>
  <c r="AJ31"/>
  <c r="AK31" s="1"/>
  <c r="AF31"/>
  <c r="AG31" s="1"/>
  <c r="AB31"/>
  <c r="AC31" s="1"/>
  <c r="AR30"/>
  <c r="AS30" s="1"/>
  <c r="AO30"/>
  <c r="AN30"/>
  <c r="AJ30"/>
  <c r="AK30" s="1"/>
  <c r="AF30"/>
  <c r="AG30" s="1"/>
  <c r="AB30"/>
  <c r="AC30" s="1"/>
  <c r="AR29"/>
  <c r="AS29" s="1"/>
  <c r="AN29"/>
  <c r="AO29" s="1"/>
  <c r="AK29"/>
  <c r="AJ29"/>
  <c r="AF29"/>
  <c r="AG29" s="1"/>
  <c r="AB29"/>
  <c r="AC29" s="1"/>
  <c r="AR28"/>
  <c r="AS28" s="1"/>
  <c r="AN28"/>
  <c r="AO28" s="1"/>
  <c r="AJ28"/>
  <c r="AK28" s="1"/>
  <c r="AF28"/>
  <c r="AG28" s="1"/>
  <c r="AB28"/>
  <c r="AC28" s="1"/>
  <c r="AR27"/>
  <c r="AS27" s="1"/>
  <c r="AN27"/>
  <c r="AO27" s="1"/>
  <c r="AJ27"/>
  <c r="AK27" s="1"/>
  <c r="AF27"/>
  <c r="AG27" s="1"/>
  <c r="AB27"/>
  <c r="AC27" s="1"/>
  <c r="AR26"/>
  <c r="AS26" s="1"/>
  <c r="AN26"/>
  <c r="AO26" s="1"/>
  <c r="AJ26"/>
  <c r="AK26" s="1"/>
  <c r="AF26"/>
  <c r="AG26" s="1"/>
  <c r="AB26"/>
  <c r="AC26" s="1"/>
  <c r="AR25"/>
  <c r="AS25" s="1"/>
  <c r="AN25"/>
  <c r="AO25" s="1"/>
  <c r="AJ25"/>
  <c r="AK25" s="1"/>
  <c r="AF25"/>
  <c r="AG25" s="1"/>
  <c r="AB25"/>
  <c r="AC25" s="1"/>
  <c r="AR24"/>
  <c r="AS24" s="1"/>
  <c r="AN24"/>
  <c r="AO24" s="1"/>
  <c r="AJ24"/>
  <c r="AK24" s="1"/>
  <c r="AG24"/>
  <c r="AF24"/>
  <c r="AB24"/>
  <c r="AC24" s="1"/>
  <c r="AR23"/>
  <c r="AS23" s="1"/>
  <c r="AN23"/>
  <c r="AO23" s="1"/>
  <c r="AJ23"/>
  <c r="AK23" s="1"/>
  <c r="AF23"/>
  <c r="AG23" s="1"/>
  <c r="AB23"/>
  <c r="AC23" s="1"/>
  <c r="AR22"/>
  <c r="AS22" s="1"/>
  <c r="AN22"/>
  <c r="AO22" s="1"/>
  <c r="AJ22"/>
  <c r="AK22" s="1"/>
  <c r="AF22"/>
  <c r="AG22" s="1"/>
  <c r="AB22"/>
  <c r="AC22" s="1"/>
  <c r="AR21"/>
  <c r="AS21" s="1"/>
  <c r="AN21"/>
  <c r="AO21" s="1"/>
  <c r="AJ21"/>
  <c r="AK21" s="1"/>
  <c r="AF21"/>
  <c r="AG21" s="1"/>
  <c r="AB21"/>
  <c r="AC21" s="1"/>
  <c r="AR20"/>
  <c r="AS20" s="1"/>
  <c r="AN20"/>
  <c r="AO20" s="1"/>
  <c r="AJ20"/>
  <c r="AK20" s="1"/>
  <c r="AF20"/>
  <c r="AG20" s="1"/>
  <c r="AB20"/>
  <c r="AC20" s="1"/>
  <c r="AR19"/>
  <c r="AS19" s="1"/>
  <c r="AN19"/>
  <c r="AO19" s="1"/>
  <c r="AJ19"/>
  <c r="AK19" s="1"/>
  <c r="AF19"/>
  <c r="AG19" s="1"/>
  <c r="AB19"/>
  <c r="AC19" s="1"/>
  <c r="AR18"/>
  <c r="AS18" s="1"/>
  <c r="AN18"/>
  <c r="AO18" s="1"/>
  <c r="AJ18"/>
  <c r="AK18" s="1"/>
  <c r="AF18"/>
  <c r="AG18" s="1"/>
  <c r="AB18"/>
  <c r="AC18" s="1"/>
  <c r="AS17"/>
  <c r="AR17"/>
  <c r="AN17"/>
  <c r="AO17" s="1"/>
  <c r="AJ17"/>
  <c r="AK17" s="1"/>
  <c r="AF17"/>
  <c r="AG17" s="1"/>
  <c r="AB17"/>
  <c r="AC17" s="1"/>
  <c r="AR16"/>
  <c r="AS16" s="1"/>
  <c r="AO16"/>
  <c r="AN16"/>
  <c r="AJ16"/>
  <c r="AK16" s="1"/>
  <c r="AF16"/>
  <c r="AG16" s="1"/>
  <c r="AB16"/>
  <c r="AC16" s="1"/>
  <c r="AR15"/>
  <c r="AS15" s="1"/>
  <c r="AN15"/>
  <c r="AO15" s="1"/>
  <c r="AJ15"/>
  <c r="AK15" s="1"/>
  <c r="AF15"/>
  <c r="AG15" s="1"/>
  <c r="AB15"/>
  <c r="AC15" s="1"/>
  <c r="AR14"/>
  <c r="AS14" s="1"/>
  <c r="AN14"/>
  <c r="AO14" s="1"/>
  <c r="AJ14"/>
  <c r="AK14" s="1"/>
  <c r="AF14"/>
  <c r="AG14" s="1"/>
  <c r="AB14"/>
  <c r="AC14" s="1"/>
  <c r="AR13"/>
  <c r="AS13" s="1"/>
  <c r="AN13"/>
  <c r="AO13" s="1"/>
  <c r="AJ13"/>
  <c r="AK13" s="1"/>
  <c r="AF13"/>
  <c r="AG13" s="1"/>
  <c r="AB13"/>
  <c r="AC13" s="1"/>
  <c r="AR12"/>
  <c r="AS12" s="1"/>
  <c r="AN12"/>
  <c r="AO12" s="1"/>
  <c r="AJ12"/>
  <c r="AK12" s="1"/>
  <c r="AF12"/>
  <c r="AG12" s="1"/>
  <c r="AB12"/>
  <c r="AC12" s="1"/>
  <c r="AR11"/>
  <c r="AS11" s="1"/>
  <c r="AN11"/>
  <c r="AO11" s="1"/>
  <c r="AJ11"/>
  <c r="AK11" s="1"/>
  <c r="AF11"/>
  <c r="AG11" s="1"/>
  <c r="AB11"/>
  <c r="AC11" s="1"/>
  <c r="AR10"/>
  <c r="AS10" s="1"/>
  <c r="AN10"/>
  <c r="AO10" s="1"/>
  <c r="AJ10"/>
  <c r="AK10" s="1"/>
  <c r="AG10"/>
  <c r="AF10"/>
  <c r="AB10"/>
  <c r="AC10" s="1"/>
  <c r="AS9"/>
  <c r="AR9"/>
  <c r="AN9"/>
  <c r="AO9" s="1"/>
  <c r="AJ9"/>
  <c r="AK9" s="1"/>
  <c r="AF9"/>
  <c r="AG9" s="1"/>
  <c r="AB9"/>
  <c r="AC9" s="1"/>
  <c r="AR8"/>
  <c r="AS8" s="1"/>
  <c r="AN8"/>
  <c r="AO8" s="1"/>
  <c r="AJ8"/>
  <c r="AK8" s="1"/>
  <c r="AG8"/>
  <c r="AF8"/>
  <c r="AB8"/>
  <c r="AC8" s="1"/>
  <c r="AR7"/>
  <c r="AS7" s="1"/>
  <c r="AN7"/>
  <c r="AO7" s="1"/>
  <c r="AJ7"/>
  <c r="AK7" s="1"/>
  <c r="AF7"/>
  <c r="AG7" s="1"/>
  <c r="AB7"/>
  <c r="AC7" s="1"/>
  <c r="AR6"/>
  <c r="AS6" s="1"/>
  <c r="AN6"/>
  <c r="AO6" s="1"/>
  <c r="AJ6"/>
  <c r="AK6" s="1"/>
  <c r="AF6"/>
  <c r="AG6" s="1"/>
  <c r="AB6"/>
  <c r="AC6" s="1"/>
  <c r="E6"/>
  <c r="F6" s="1"/>
  <c r="I6"/>
  <c r="J6" s="1"/>
  <c r="M6"/>
  <c r="N6" s="1"/>
  <c r="Q6"/>
  <c r="R6" s="1"/>
  <c r="U6"/>
  <c r="V6" s="1"/>
  <c r="E7"/>
  <c r="F7" s="1"/>
  <c r="I7"/>
  <c r="J7" s="1"/>
  <c r="M7"/>
  <c r="N7" s="1"/>
  <c r="Q7"/>
  <c r="R7" s="1"/>
  <c r="U7"/>
  <c r="V7" s="1"/>
  <c r="E8"/>
  <c r="F8" s="1"/>
  <c r="I8"/>
  <c r="J8" s="1"/>
  <c r="M8"/>
  <c r="N8" s="1"/>
  <c r="Q8"/>
  <c r="R8" s="1"/>
  <c r="U8"/>
  <c r="V8" s="1"/>
  <c r="E9"/>
  <c r="F9" s="1"/>
  <c r="I9"/>
  <c r="J9" s="1"/>
  <c r="M9"/>
  <c r="N9" s="1"/>
  <c r="Q9"/>
  <c r="R9" s="1"/>
  <c r="U9"/>
  <c r="V9" s="1"/>
  <c r="E10"/>
  <c r="F10" s="1"/>
  <c r="I10"/>
  <c r="J10" s="1"/>
  <c r="M10"/>
  <c r="N10" s="1"/>
  <c r="Q10"/>
  <c r="R10" s="1"/>
  <c r="U10"/>
  <c r="V10" s="1"/>
  <c r="E11"/>
  <c r="F11" s="1"/>
  <c r="I11"/>
  <c r="J11" s="1"/>
  <c r="M11"/>
  <c r="N11" s="1"/>
  <c r="Q11"/>
  <c r="R11" s="1"/>
  <c r="U11"/>
  <c r="V11" s="1"/>
  <c r="E12"/>
  <c r="F12" s="1"/>
  <c r="I12"/>
  <c r="J12" s="1"/>
  <c r="M12"/>
  <c r="N12" s="1"/>
  <c r="Q12"/>
  <c r="R12" s="1"/>
  <c r="U12"/>
  <c r="V12" s="1"/>
  <c r="E13"/>
  <c r="F13" s="1"/>
  <c r="I13"/>
  <c r="J13" s="1"/>
  <c r="M13"/>
  <c r="N13" s="1"/>
  <c r="Q13"/>
  <c r="R13" s="1"/>
  <c r="U13"/>
  <c r="V13" s="1"/>
  <c r="E14"/>
  <c r="F14" s="1"/>
  <c r="I14"/>
  <c r="J14" s="1"/>
  <c r="M14"/>
  <c r="N14" s="1"/>
  <c r="Q14"/>
  <c r="R14" s="1"/>
  <c r="U14"/>
  <c r="V14" s="1"/>
  <c r="E15"/>
  <c r="F15" s="1"/>
  <c r="I15"/>
  <c r="J15" s="1"/>
  <c r="M15"/>
  <c r="N15" s="1"/>
  <c r="Q15"/>
  <c r="R15" s="1"/>
  <c r="U15"/>
  <c r="V15" s="1"/>
  <c r="E16"/>
  <c r="F16" s="1"/>
  <c r="I16"/>
  <c r="J16" s="1"/>
  <c r="M16"/>
  <c r="N16" s="1"/>
  <c r="Q16"/>
  <c r="R16" s="1"/>
  <c r="U16"/>
  <c r="V16" s="1"/>
  <c r="E17"/>
  <c r="F17" s="1"/>
  <c r="I17"/>
  <c r="J17" s="1"/>
  <c r="M17"/>
  <c r="N17" s="1"/>
  <c r="Q17"/>
  <c r="R17" s="1"/>
  <c r="U17"/>
  <c r="V17" s="1"/>
  <c r="E18"/>
  <c r="F18" s="1"/>
  <c r="I18"/>
  <c r="J18" s="1"/>
  <c r="M18"/>
  <c r="N18" s="1"/>
  <c r="Q18"/>
  <c r="R18" s="1"/>
  <c r="U18"/>
  <c r="V18" s="1"/>
  <c r="E19"/>
  <c r="F19" s="1"/>
  <c r="I19"/>
  <c r="J19" s="1"/>
  <c r="M19"/>
  <c r="N19" s="1"/>
  <c r="Q19"/>
  <c r="R19" s="1"/>
  <c r="U19"/>
  <c r="V19" s="1"/>
  <c r="E20"/>
  <c r="F20" s="1"/>
  <c r="I20"/>
  <c r="J20" s="1"/>
  <c r="M20"/>
  <c r="N20" s="1"/>
  <c r="Q20"/>
  <c r="R20" s="1"/>
  <c r="U20"/>
  <c r="V20" s="1"/>
  <c r="E21"/>
  <c r="F21" s="1"/>
  <c r="I21"/>
  <c r="J21" s="1"/>
  <c r="M21"/>
  <c r="N21" s="1"/>
  <c r="Q21"/>
  <c r="R21" s="1"/>
  <c r="U21"/>
  <c r="V21" s="1"/>
  <c r="E22"/>
  <c r="F22" s="1"/>
  <c r="I22"/>
  <c r="J22" s="1"/>
  <c r="M22"/>
  <c r="N22" s="1"/>
  <c r="Q22"/>
  <c r="R22" s="1"/>
  <c r="U22"/>
  <c r="V22" s="1"/>
  <c r="E23"/>
  <c r="F23" s="1"/>
  <c r="I23"/>
  <c r="J23" s="1"/>
  <c r="M23"/>
  <c r="N23" s="1"/>
  <c r="Q23"/>
  <c r="R23" s="1"/>
  <c r="U23"/>
  <c r="V23" s="1"/>
  <c r="E24"/>
  <c r="F24" s="1"/>
  <c r="I24"/>
  <c r="J24" s="1"/>
  <c r="M24"/>
  <c r="N24" s="1"/>
  <c r="Q24"/>
  <c r="R24" s="1"/>
  <c r="U24"/>
  <c r="V24" s="1"/>
  <c r="E25"/>
  <c r="F25" s="1"/>
  <c r="I25"/>
  <c r="J25" s="1"/>
  <c r="M25"/>
  <c r="N25" s="1"/>
  <c r="Q25"/>
  <c r="R25" s="1"/>
  <c r="U25"/>
  <c r="V25" s="1"/>
  <c r="E26"/>
  <c r="F26" s="1"/>
  <c r="I26"/>
  <c r="J26" s="1"/>
  <c r="M26"/>
  <c r="N26" s="1"/>
  <c r="Q26"/>
  <c r="R26" s="1"/>
  <c r="U26"/>
  <c r="V26" s="1"/>
  <c r="E27"/>
  <c r="F27" s="1"/>
  <c r="I27"/>
  <c r="J27" s="1"/>
  <c r="M27"/>
  <c r="N27" s="1"/>
  <c r="Q27"/>
  <c r="R27" s="1"/>
  <c r="U27"/>
  <c r="V27" s="1"/>
  <c r="E28"/>
  <c r="F28" s="1"/>
  <c r="I28"/>
  <c r="J28" s="1"/>
  <c r="M28"/>
  <c r="N28" s="1"/>
  <c r="Q28"/>
  <c r="R28" s="1"/>
  <c r="U28"/>
  <c r="V28" s="1"/>
  <c r="E29"/>
  <c r="F29" s="1"/>
  <c r="I29"/>
  <c r="J29" s="1"/>
  <c r="M29"/>
  <c r="N29" s="1"/>
  <c r="Q29"/>
  <c r="R29" s="1"/>
  <c r="U29"/>
  <c r="V29" s="1"/>
  <c r="E30"/>
  <c r="F30" s="1"/>
  <c r="I30"/>
  <c r="J30" s="1"/>
  <c r="M30"/>
  <c r="N30" s="1"/>
  <c r="Q30"/>
  <c r="R30" s="1"/>
  <c r="U30"/>
  <c r="V30" s="1"/>
  <c r="E31"/>
  <c r="F31" s="1"/>
  <c r="I31"/>
  <c r="J31" s="1"/>
  <c r="M31"/>
  <c r="N31" s="1"/>
  <c r="Q31"/>
  <c r="R31" s="1"/>
  <c r="U31"/>
  <c r="V31" s="1"/>
  <c r="E32"/>
  <c r="F32" s="1"/>
  <c r="I32"/>
  <c r="J32" s="1"/>
  <c r="M32"/>
  <c r="N32" s="1"/>
  <c r="Q32"/>
  <c r="R32" s="1"/>
  <c r="U32"/>
  <c r="V32" s="1"/>
  <c r="E33"/>
  <c r="F33" s="1"/>
  <c r="I33"/>
  <c r="J33" s="1"/>
  <c r="M33"/>
  <c r="N33" s="1"/>
  <c r="Q33"/>
  <c r="R33" s="1"/>
  <c r="U33"/>
  <c r="V33" s="1"/>
  <c r="E34"/>
  <c r="F34" s="1"/>
  <c r="I34"/>
  <c r="J34" s="1"/>
  <c r="M34"/>
  <c r="N34" s="1"/>
  <c r="Q34"/>
  <c r="R34" s="1"/>
  <c r="U34"/>
  <c r="V34" s="1"/>
  <c r="E35"/>
  <c r="F35" s="1"/>
  <c r="I35"/>
  <c r="J35" s="1"/>
  <c r="M35"/>
  <c r="N35" s="1"/>
  <c r="Q35"/>
  <c r="R35" s="1"/>
  <c r="U35"/>
  <c r="V35" s="1"/>
  <c r="EQ35" i="11"/>
  <c r="ER35" s="1"/>
  <c r="EM35"/>
  <c r="EN35" s="1"/>
  <c r="EQ34"/>
  <c r="ER34" s="1"/>
  <c r="EM34"/>
  <c r="EN34" s="1"/>
  <c r="EQ33"/>
  <c r="ER33" s="1"/>
  <c r="EM33"/>
  <c r="EN33" s="1"/>
  <c r="EQ32"/>
  <c r="ER32" s="1"/>
  <c r="EM32"/>
  <c r="EN32" s="1"/>
  <c r="EQ31"/>
  <c r="ER31" s="1"/>
  <c r="EM31"/>
  <c r="EN31" s="1"/>
  <c r="EQ30"/>
  <c r="ER30" s="1"/>
  <c r="EM30"/>
  <c r="EN30" s="1"/>
  <c r="EQ29"/>
  <c r="ER29" s="1"/>
  <c r="EM29"/>
  <c r="EN29" s="1"/>
  <c r="EQ28"/>
  <c r="ER28" s="1"/>
  <c r="EM28"/>
  <c r="EN28" s="1"/>
  <c r="EQ27"/>
  <c r="ER27" s="1"/>
  <c r="EM27"/>
  <c r="EN27" s="1"/>
  <c r="EQ26"/>
  <c r="ER26" s="1"/>
  <c r="EM26"/>
  <c r="EN26" s="1"/>
  <c r="EQ25"/>
  <c r="ER25" s="1"/>
  <c r="EM25"/>
  <c r="EN25" s="1"/>
  <c r="EQ24"/>
  <c r="ER24" s="1"/>
  <c r="EM24"/>
  <c r="EN24" s="1"/>
  <c r="EQ23"/>
  <c r="ER23" s="1"/>
  <c r="EM23"/>
  <c r="EN23" s="1"/>
  <c r="EQ22"/>
  <c r="ER22" s="1"/>
  <c r="EM22"/>
  <c r="EN22" s="1"/>
  <c r="EQ21"/>
  <c r="ER21" s="1"/>
  <c r="EM21"/>
  <c r="EN21" s="1"/>
  <c r="EQ20"/>
  <c r="ER20" s="1"/>
  <c r="EM20"/>
  <c r="EN20" s="1"/>
  <c r="EQ19"/>
  <c r="ER19" s="1"/>
  <c r="EM19"/>
  <c r="EN19" s="1"/>
  <c r="EQ18"/>
  <c r="ER18" s="1"/>
  <c r="EM18"/>
  <c r="EN18" s="1"/>
  <c r="EQ17"/>
  <c r="ER17" s="1"/>
  <c r="EM17"/>
  <c r="EN17" s="1"/>
  <c r="EQ16"/>
  <c r="ER16" s="1"/>
  <c r="EM16"/>
  <c r="EN16" s="1"/>
  <c r="EQ15"/>
  <c r="ER15" s="1"/>
  <c r="EM15"/>
  <c r="EN15" s="1"/>
  <c r="EQ14"/>
  <c r="ER14" s="1"/>
  <c r="EM14"/>
  <c r="EN14" s="1"/>
  <c r="EQ13"/>
  <c r="ER13" s="1"/>
  <c r="EM13"/>
  <c r="EN13" s="1"/>
  <c r="EQ12"/>
  <c r="ER12" s="1"/>
  <c r="EM12"/>
  <c r="EN12" s="1"/>
  <c r="EQ11"/>
  <c r="ER11" s="1"/>
  <c r="EM11"/>
  <c r="EN11" s="1"/>
  <c r="EQ10"/>
  <c r="ER10" s="1"/>
  <c r="EM10"/>
  <c r="EN10" s="1"/>
  <c r="EQ9"/>
  <c r="ER9" s="1"/>
  <c r="EM9"/>
  <c r="EN9" s="1"/>
  <c r="EQ8"/>
  <c r="ER8" s="1"/>
  <c r="EM8"/>
  <c r="EN8" s="1"/>
  <c r="EQ7"/>
  <c r="ER7" s="1"/>
  <c r="EM7"/>
  <c r="EN7" s="1"/>
  <c r="EQ6"/>
  <c r="ER6" s="1"/>
  <c r="EM6"/>
  <c r="EN6" s="1"/>
  <c r="EB35"/>
  <c r="EC35" s="1"/>
  <c r="EB34"/>
  <c r="EC34" s="1"/>
  <c r="EB33"/>
  <c r="EC33" s="1"/>
  <c r="EB32"/>
  <c r="EC32" s="1"/>
  <c r="EB31"/>
  <c r="EC31" s="1"/>
  <c r="EB30"/>
  <c r="EC30" s="1"/>
  <c r="EB29"/>
  <c r="EC29" s="1"/>
  <c r="EB28"/>
  <c r="EC28" s="1"/>
  <c r="EB27"/>
  <c r="EC27" s="1"/>
  <c r="EB26"/>
  <c r="EC26" s="1"/>
  <c r="EB25"/>
  <c r="EC25" s="1"/>
  <c r="EB24"/>
  <c r="EC24" s="1"/>
  <c r="EB23"/>
  <c r="EC23" s="1"/>
  <c r="EB22"/>
  <c r="EC22" s="1"/>
  <c r="EB21"/>
  <c r="EC21" s="1"/>
  <c r="EB20"/>
  <c r="EC20" s="1"/>
  <c r="EB19"/>
  <c r="EC19" s="1"/>
  <c r="EB18"/>
  <c r="EC18" s="1"/>
  <c r="EB17"/>
  <c r="EC17" s="1"/>
  <c r="EB16"/>
  <c r="EC16" s="1"/>
  <c r="EB15"/>
  <c r="EC15" s="1"/>
  <c r="EB14"/>
  <c r="EC14" s="1"/>
  <c r="EB13"/>
  <c r="EC13" s="1"/>
  <c r="EB12"/>
  <c r="EC12" s="1"/>
  <c r="EB11"/>
  <c r="EC11" s="1"/>
  <c r="EB10"/>
  <c r="EC10" s="1"/>
  <c r="EB9"/>
  <c r="EC9" s="1"/>
  <c r="EB8"/>
  <c r="EC8" s="1"/>
  <c r="EB7"/>
  <c r="EC7" s="1"/>
  <c r="EB6"/>
  <c r="EC6" s="1"/>
  <c r="DT35"/>
  <c r="DU35" s="1"/>
  <c r="DP35"/>
  <c r="DQ35" s="1"/>
  <c r="DT34"/>
  <c r="DU34" s="1"/>
  <c r="DP34"/>
  <c r="DQ34" s="1"/>
  <c r="DT33"/>
  <c r="DU33" s="1"/>
  <c r="DP33"/>
  <c r="DQ33" s="1"/>
  <c r="DT32"/>
  <c r="DU32" s="1"/>
  <c r="DP32"/>
  <c r="DQ32" s="1"/>
  <c r="DT31"/>
  <c r="DU31" s="1"/>
  <c r="DP31"/>
  <c r="DQ31" s="1"/>
  <c r="DT30"/>
  <c r="DU30" s="1"/>
  <c r="DP30"/>
  <c r="DQ30" s="1"/>
  <c r="DT29"/>
  <c r="DU29" s="1"/>
  <c r="DP29"/>
  <c r="DQ29" s="1"/>
  <c r="DT28"/>
  <c r="DU28" s="1"/>
  <c r="DP28"/>
  <c r="DQ28" s="1"/>
  <c r="DT27"/>
  <c r="DU27" s="1"/>
  <c r="DP27"/>
  <c r="DQ27" s="1"/>
  <c r="DT26"/>
  <c r="DU26" s="1"/>
  <c r="DP26"/>
  <c r="DQ26" s="1"/>
  <c r="DT25"/>
  <c r="DU25" s="1"/>
  <c r="DP25"/>
  <c r="DQ25" s="1"/>
  <c r="DT24"/>
  <c r="DU24" s="1"/>
  <c r="DP24"/>
  <c r="DQ24" s="1"/>
  <c r="DT23"/>
  <c r="DU23" s="1"/>
  <c r="DP23"/>
  <c r="DQ23" s="1"/>
  <c r="DT22"/>
  <c r="DU22" s="1"/>
  <c r="DP22"/>
  <c r="DQ22" s="1"/>
  <c r="DT21"/>
  <c r="DU21" s="1"/>
  <c r="DP21"/>
  <c r="DQ21" s="1"/>
  <c r="DT20"/>
  <c r="DU20" s="1"/>
  <c r="DP20"/>
  <c r="DQ20" s="1"/>
  <c r="DT19"/>
  <c r="DU19" s="1"/>
  <c r="DP19"/>
  <c r="DQ19" s="1"/>
  <c r="DT18"/>
  <c r="DU18" s="1"/>
  <c r="DP18"/>
  <c r="DQ18" s="1"/>
  <c r="DT17"/>
  <c r="DU17" s="1"/>
  <c r="DP17"/>
  <c r="DQ17" s="1"/>
  <c r="DT16"/>
  <c r="DU16" s="1"/>
  <c r="DP16"/>
  <c r="DQ16" s="1"/>
  <c r="DT15"/>
  <c r="DU15" s="1"/>
  <c r="DP15"/>
  <c r="DQ15" s="1"/>
  <c r="DT14"/>
  <c r="DU14" s="1"/>
  <c r="DP14"/>
  <c r="DQ14" s="1"/>
  <c r="DT13"/>
  <c r="DU13" s="1"/>
  <c r="DP13"/>
  <c r="DQ13" s="1"/>
  <c r="DT12"/>
  <c r="DU12" s="1"/>
  <c r="DP12"/>
  <c r="DQ12" s="1"/>
  <c r="DT11"/>
  <c r="DU11" s="1"/>
  <c r="DP11"/>
  <c r="DQ11" s="1"/>
  <c r="DT10"/>
  <c r="DU10" s="1"/>
  <c r="DP10"/>
  <c r="DQ10" s="1"/>
  <c r="DT9"/>
  <c r="DU9" s="1"/>
  <c r="DP9"/>
  <c r="DQ9" s="1"/>
  <c r="DT8"/>
  <c r="DU8" s="1"/>
  <c r="DP8"/>
  <c r="DQ8" s="1"/>
  <c r="DT7"/>
  <c r="DU7" s="1"/>
  <c r="DP7"/>
  <c r="DQ7" s="1"/>
  <c r="DT6"/>
  <c r="DU6" s="1"/>
  <c r="DP6"/>
  <c r="DQ6" s="1"/>
  <c r="DE35"/>
  <c r="DF35" s="1"/>
  <c r="DE34"/>
  <c r="DF34" s="1"/>
  <c r="DE33"/>
  <c r="DF33" s="1"/>
  <c r="DE32"/>
  <c r="DF32" s="1"/>
  <c r="DE31"/>
  <c r="DF31" s="1"/>
  <c r="DE30"/>
  <c r="DF30" s="1"/>
  <c r="DE29"/>
  <c r="DF29" s="1"/>
  <c r="DE28"/>
  <c r="DF28" s="1"/>
  <c r="DE27"/>
  <c r="DF27" s="1"/>
  <c r="DE26"/>
  <c r="DF26" s="1"/>
  <c r="DE25"/>
  <c r="DF25" s="1"/>
  <c r="DE24"/>
  <c r="DF24" s="1"/>
  <c r="DE23"/>
  <c r="DF23" s="1"/>
  <c r="DE22"/>
  <c r="DF22" s="1"/>
  <c r="DE21"/>
  <c r="DF21" s="1"/>
  <c r="DE20"/>
  <c r="DF20" s="1"/>
  <c r="DE19"/>
  <c r="DF19" s="1"/>
  <c r="DE18"/>
  <c r="DF18" s="1"/>
  <c r="DE17"/>
  <c r="DF17" s="1"/>
  <c r="DE16"/>
  <c r="DF16" s="1"/>
  <c r="DE15"/>
  <c r="DF15" s="1"/>
  <c r="DE14"/>
  <c r="DF14" s="1"/>
  <c r="DE13"/>
  <c r="DF13" s="1"/>
  <c r="DE12"/>
  <c r="DF12" s="1"/>
  <c r="DE11"/>
  <c r="DF11" s="1"/>
  <c r="DE10"/>
  <c r="DF10" s="1"/>
  <c r="DE9"/>
  <c r="DF9" s="1"/>
  <c r="DE8"/>
  <c r="DF8" s="1"/>
  <c r="DE7"/>
  <c r="DF7" s="1"/>
  <c r="DE6"/>
  <c r="DF6" s="1"/>
  <c r="CW35"/>
  <c r="CX35" s="1"/>
  <c r="CS35"/>
  <c r="CT35" s="1"/>
  <c r="CW34"/>
  <c r="CX34" s="1"/>
  <c r="CS34"/>
  <c r="CT34" s="1"/>
  <c r="CW33"/>
  <c r="CX33" s="1"/>
  <c r="CS33"/>
  <c r="CT33" s="1"/>
  <c r="CW32"/>
  <c r="CX32" s="1"/>
  <c r="CS32"/>
  <c r="CT32" s="1"/>
  <c r="CW31"/>
  <c r="CX31" s="1"/>
  <c r="CS31"/>
  <c r="CT31" s="1"/>
  <c r="CW30"/>
  <c r="CX30" s="1"/>
  <c r="CS30"/>
  <c r="CT30" s="1"/>
  <c r="CW29"/>
  <c r="CX29" s="1"/>
  <c r="CS29"/>
  <c r="CT29" s="1"/>
  <c r="CW28"/>
  <c r="CX28" s="1"/>
  <c r="CS28"/>
  <c r="CT28" s="1"/>
  <c r="CW27"/>
  <c r="CX27" s="1"/>
  <c r="CS27"/>
  <c r="CT27" s="1"/>
  <c r="CW26"/>
  <c r="CX26" s="1"/>
  <c r="CS26"/>
  <c r="CT26" s="1"/>
  <c r="CW25"/>
  <c r="CX25" s="1"/>
  <c r="CS25"/>
  <c r="CT25" s="1"/>
  <c r="CW24"/>
  <c r="CX24" s="1"/>
  <c r="CS24"/>
  <c r="CT24" s="1"/>
  <c r="CW23"/>
  <c r="CX23" s="1"/>
  <c r="CS23"/>
  <c r="CT23" s="1"/>
  <c r="CW22"/>
  <c r="CX22" s="1"/>
  <c r="CS22"/>
  <c r="CT22" s="1"/>
  <c r="CW21"/>
  <c r="CX21" s="1"/>
  <c r="CS21"/>
  <c r="CT21" s="1"/>
  <c r="CW20"/>
  <c r="CX20" s="1"/>
  <c r="CS20"/>
  <c r="CT20" s="1"/>
  <c r="CW19"/>
  <c r="CX19" s="1"/>
  <c r="CS19"/>
  <c r="CT19" s="1"/>
  <c r="CW18"/>
  <c r="CX18" s="1"/>
  <c r="CS18"/>
  <c r="CT18" s="1"/>
  <c r="CW17"/>
  <c r="CX17" s="1"/>
  <c r="CS17"/>
  <c r="CT17" s="1"/>
  <c r="CW16"/>
  <c r="CX16" s="1"/>
  <c r="CS16"/>
  <c r="CT16" s="1"/>
  <c r="CW15"/>
  <c r="CX15" s="1"/>
  <c r="CS15"/>
  <c r="CT15" s="1"/>
  <c r="CW14"/>
  <c r="CX14" s="1"/>
  <c r="CS14"/>
  <c r="CT14" s="1"/>
  <c r="CW13"/>
  <c r="CX13" s="1"/>
  <c r="CS13"/>
  <c r="CT13" s="1"/>
  <c r="CW12"/>
  <c r="CX12" s="1"/>
  <c r="CS12"/>
  <c r="CT12" s="1"/>
  <c r="CW11"/>
  <c r="CX11" s="1"/>
  <c r="CS11"/>
  <c r="CT11" s="1"/>
  <c r="CW10"/>
  <c r="CX10" s="1"/>
  <c r="CS10"/>
  <c r="CT10" s="1"/>
  <c r="CW9"/>
  <c r="CX9" s="1"/>
  <c r="CS9"/>
  <c r="CT9" s="1"/>
  <c r="CW8"/>
  <c r="CX8" s="1"/>
  <c r="CS8"/>
  <c r="CT8" s="1"/>
  <c r="CW7"/>
  <c r="CX7" s="1"/>
  <c r="CS7"/>
  <c r="CT7" s="1"/>
  <c r="CW6"/>
  <c r="CX6" s="1"/>
  <c r="CS6"/>
  <c r="CT6" s="1"/>
  <c r="CH35"/>
  <c r="CI35" s="1"/>
  <c r="CH34"/>
  <c r="CI34" s="1"/>
  <c r="CH33"/>
  <c r="CI33" s="1"/>
  <c r="CH32"/>
  <c r="CI32" s="1"/>
  <c r="CH31"/>
  <c r="CI31" s="1"/>
  <c r="CH30"/>
  <c r="CI30" s="1"/>
  <c r="CH29"/>
  <c r="CI29" s="1"/>
  <c r="CH28"/>
  <c r="CI28" s="1"/>
  <c r="CH27"/>
  <c r="CI27" s="1"/>
  <c r="CH26"/>
  <c r="CI26" s="1"/>
  <c r="CH25"/>
  <c r="CI25" s="1"/>
  <c r="CH24"/>
  <c r="CI24" s="1"/>
  <c r="CH23"/>
  <c r="CI23" s="1"/>
  <c r="CH22"/>
  <c r="CI22" s="1"/>
  <c r="CH21"/>
  <c r="CI21" s="1"/>
  <c r="CH20"/>
  <c r="CI20" s="1"/>
  <c r="CH19"/>
  <c r="CI19" s="1"/>
  <c r="CH18"/>
  <c r="CI18" s="1"/>
  <c r="CH17"/>
  <c r="CI17" s="1"/>
  <c r="CH16"/>
  <c r="CI16" s="1"/>
  <c r="CH15"/>
  <c r="CI15" s="1"/>
  <c r="CH14"/>
  <c r="CI14" s="1"/>
  <c r="CH13"/>
  <c r="CI13" s="1"/>
  <c r="CH12"/>
  <c r="CI12" s="1"/>
  <c r="CH11"/>
  <c r="CI11" s="1"/>
  <c r="CH10"/>
  <c r="CI10" s="1"/>
  <c r="CH9"/>
  <c r="CI9" s="1"/>
  <c r="CH8"/>
  <c r="CI8" s="1"/>
  <c r="CH7"/>
  <c r="CI7" s="1"/>
  <c r="CH6"/>
  <c r="CI6" s="1"/>
  <c r="BZ35"/>
  <c r="CA35" s="1"/>
  <c r="BV35"/>
  <c r="BW35" s="1"/>
  <c r="BZ34"/>
  <c r="CA34" s="1"/>
  <c r="BV34"/>
  <c r="BW34" s="1"/>
  <c r="BZ33"/>
  <c r="CA33" s="1"/>
  <c r="BV33"/>
  <c r="BW33" s="1"/>
  <c r="BZ32"/>
  <c r="CA32" s="1"/>
  <c r="BV32"/>
  <c r="BW32" s="1"/>
  <c r="BZ31"/>
  <c r="CA31" s="1"/>
  <c r="BV31"/>
  <c r="BW31" s="1"/>
  <c r="BZ30"/>
  <c r="CA30" s="1"/>
  <c r="BV30"/>
  <c r="BW30" s="1"/>
  <c r="BZ29"/>
  <c r="CA29" s="1"/>
  <c r="BV29"/>
  <c r="BW29" s="1"/>
  <c r="BZ28"/>
  <c r="CA28" s="1"/>
  <c r="BV28"/>
  <c r="BW28" s="1"/>
  <c r="BZ27"/>
  <c r="CA27" s="1"/>
  <c r="BV27"/>
  <c r="BW27" s="1"/>
  <c r="BZ26"/>
  <c r="CA26" s="1"/>
  <c r="BV26"/>
  <c r="BW26" s="1"/>
  <c r="BZ25"/>
  <c r="CA25" s="1"/>
  <c r="BV25"/>
  <c r="BW25" s="1"/>
  <c r="BZ24"/>
  <c r="CA24" s="1"/>
  <c r="BV24"/>
  <c r="BW24" s="1"/>
  <c r="BZ23"/>
  <c r="CA23" s="1"/>
  <c r="BV23"/>
  <c r="BW23" s="1"/>
  <c r="BZ22"/>
  <c r="CA22" s="1"/>
  <c r="BV22"/>
  <c r="BW22" s="1"/>
  <c r="BZ21"/>
  <c r="CA21" s="1"/>
  <c r="BV21"/>
  <c r="BW21" s="1"/>
  <c r="BZ20"/>
  <c r="CA20" s="1"/>
  <c r="BV20"/>
  <c r="BW20" s="1"/>
  <c r="BZ19"/>
  <c r="CA19" s="1"/>
  <c r="BV19"/>
  <c r="BW19" s="1"/>
  <c r="BZ18"/>
  <c r="CA18" s="1"/>
  <c r="BV18"/>
  <c r="BW18" s="1"/>
  <c r="BZ17"/>
  <c r="CA17" s="1"/>
  <c r="BV17"/>
  <c r="BW17" s="1"/>
  <c r="BZ16"/>
  <c r="CA16" s="1"/>
  <c r="BV16"/>
  <c r="BW16" s="1"/>
  <c r="BZ15"/>
  <c r="CA15" s="1"/>
  <c r="BV15"/>
  <c r="BW15" s="1"/>
  <c r="BZ14"/>
  <c r="CA14" s="1"/>
  <c r="BV14"/>
  <c r="BW14" s="1"/>
  <c r="BZ13"/>
  <c r="CA13" s="1"/>
  <c r="BV13"/>
  <c r="BW13" s="1"/>
  <c r="BZ12"/>
  <c r="CA12" s="1"/>
  <c r="BV12"/>
  <c r="BW12" s="1"/>
  <c r="BZ11"/>
  <c r="CA11" s="1"/>
  <c r="BV11"/>
  <c r="BW11" s="1"/>
  <c r="BZ10"/>
  <c r="CA10" s="1"/>
  <c r="BV10"/>
  <c r="BW10" s="1"/>
  <c r="BZ9"/>
  <c r="CA9" s="1"/>
  <c r="BV9"/>
  <c r="BW9" s="1"/>
  <c r="BZ8"/>
  <c r="CA8" s="1"/>
  <c r="BV8"/>
  <c r="BW8" s="1"/>
  <c r="BZ7"/>
  <c r="CA7" s="1"/>
  <c r="BV7"/>
  <c r="BW7" s="1"/>
  <c r="BZ6"/>
  <c r="CA6" s="1"/>
  <c r="BV6"/>
  <c r="BW6" s="1"/>
  <c r="BK35"/>
  <c r="BL35" s="1"/>
  <c r="BK34"/>
  <c r="BL34" s="1"/>
  <c r="BK33"/>
  <c r="BL33" s="1"/>
  <c r="BK32"/>
  <c r="BL32" s="1"/>
  <c r="BK31"/>
  <c r="BL31" s="1"/>
  <c r="BK30"/>
  <c r="BL30" s="1"/>
  <c r="BK29"/>
  <c r="BL29" s="1"/>
  <c r="BK28"/>
  <c r="BL28" s="1"/>
  <c r="BK27"/>
  <c r="BL27" s="1"/>
  <c r="BK26"/>
  <c r="BL26" s="1"/>
  <c r="BK25"/>
  <c r="BL25" s="1"/>
  <c r="BK24"/>
  <c r="BL24" s="1"/>
  <c r="BK23"/>
  <c r="BL23" s="1"/>
  <c r="BK22"/>
  <c r="BL22" s="1"/>
  <c r="BK21"/>
  <c r="BL21" s="1"/>
  <c r="BK20"/>
  <c r="BL20" s="1"/>
  <c r="BK19"/>
  <c r="BL19" s="1"/>
  <c r="BK18"/>
  <c r="BL18" s="1"/>
  <c r="BK17"/>
  <c r="BL17" s="1"/>
  <c r="BK16"/>
  <c r="BL16" s="1"/>
  <c r="BK15"/>
  <c r="BL15" s="1"/>
  <c r="BK14"/>
  <c r="BL14" s="1"/>
  <c r="BK13"/>
  <c r="BL13" s="1"/>
  <c r="BK12"/>
  <c r="BL12" s="1"/>
  <c r="BK11"/>
  <c r="BL11" s="1"/>
  <c r="BK10"/>
  <c r="BL10" s="1"/>
  <c r="BK9"/>
  <c r="BL9" s="1"/>
  <c r="BK8"/>
  <c r="BL8" s="1"/>
  <c r="BK7"/>
  <c r="BL7" s="1"/>
  <c r="BK6"/>
  <c r="BL6" s="1"/>
  <c r="BC35"/>
  <c r="BD35" s="1"/>
  <c r="AY35"/>
  <c r="AZ35" s="1"/>
  <c r="BC34"/>
  <c r="BD34" s="1"/>
  <c r="AY34"/>
  <c r="AZ34" s="1"/>
  <c r="BC33"/>
  <c r="BD33" s="1"/>
  <c r="AY33"/>
  <c r="AZ33" s="1"/>
  <c r="BC32"/>
  <c r="BD32" s="1"/>
  <c r="AY32"/>
  <c r="AZ32" s="1"/>
  <c r="BC31"/>
  <c r="BD31" s="1"/>
  <c r="AY31"/>
  <c r="AZ31" s="1"/>
  <c r="BC30"/>
  <c r="BD30" s="1"/>
  <c r="AY30"/>
  <c r="AZ30" s="1"/>
  <c r="BC29"/>
  <c r="BD29" s="1"/>
  <c r="AY29"/>
  <c r="AZ29" s="1"/>
  <c r="BC28"/>
  <c r="BD28" s="1"/>
  <c r="AY28"/>
  <c r="AZ28" s="1"/>
  <c r="BC27"/>
  <c r="BD27" s="1"/>
  <c r="AY27"/>
  <c r="AZ27" s="1"/>
  <c r="BC26"/>
  <c r="BD26" s="1"/>
  <c r="AY26"/>
  <c r="AZ26" s="1"/>
  <c r="BC25"/>
  <c r="BD25" s="1"/>
  <c r="AY25"/>
  <c r="AZ25" s="1"/>
  <c r="BC24"/>
  <c r="BD24" s="1"/>
  <c r="AY24"/>
  <c r="AZ24" s="1"/>
  <c r="BC23"/>
  <c r="BD23" s="1"/>
  <c r="AY23"/>
  <c r="AZ23" s="1"/>
  <c r="BC22"/>
  <c r="BD22" s="1"/>
  <c r="AY22"/>
  <c r="AZ22" s="1"/>
  <c r="BC21"/>
  <c r="BD21" s="1"/>
  <c r="AY21"/>
  <c r="AZ21" s="1"/>
  <c r="BC20"/>
  <c r="BD20" s="1"/>
  <c r="AY20"/>
  <c r="AZ20" s="1"/>
  <c r="BC19"/>
  <c r="BD19" s="1"/>
  <c r="AY19"/>
  <c r="AZ19" s="1"/>
  <c r="BC18"/>
  <c r="BD18" s="1"/>
  <c r="AY18"/>
  <c r="AZ18" s="1"/>
  <c r="BC17"/>
  <c r="BD17" s="1"/>
  <c r="AY17"/>
  <c r="AZ17" s="1"/>
  <c r="BC16"/>
  <c r="BD16" s="1"/>
  <c r="AY16"/>
  <c r="AZ16" s="1"/>
  <c r="BC15"/>
  <c r="BD15" s="1"/>
  <c r="AY15"/>
  <c r="AZ15" s="1"/>
  <c r="BC14"/>
  <c r="BD14" s="1"/>
  <c r="AY14"/>
  <c r="AZ14" s="1"/>
  <c r="BC13"/>
  <c r="BD13" s="1"/>
  <c r="AY13"/>
  <c r="AZ13" s="1"/>
  <c r="BC12"/>
  <c r="BD12" s="1"/>
  <c r="AY12"/>
  <c r="AZ12" s="1"/>
  <c r="BC11"/>
  <c r="BD11" s="1"/>
  <c r="AY11"/>
  <c r="AZ11" s="1"/>
  <c r="BC10"/>
  <c r="BD10" s="1"/>
  <c r="AY10"/>
  <c r="AZ10" s="1"/>
  <c r="BC9"/>
  <c r="BD9" s="1"/>
  <c r="AY9"/>
  <c r="AZ9" s="1"/>
  <c r="BC8"/>
  <c r="BD8" s="1"/>
  <c r="AY8"/>
  <c r="AZ8" s="1"/>
  <c r="BC7"/>
  <c r="BD7" s="1"/>
  <c r="AY7"/>
  <c r="AZ7" s="1"/>
  <c r="BC6"/>
  <c r="BD6" s="1"/>
  <c r="AY6"/>
  <c r="AZ6" s="1"/>
  <c r="AN35"/>
  <c r="AO35" s="1"/>
  <c r="AN34"/>
  <c r="AO34" s="1"/>
  <c r="AN33"/>
  <c r="AO33" s="1"/>
  <c r="AN32"/>
  <c r="AO32" s="1"/>
  <c r="AN31"/>
  <c r="AN30"/>
  <c r="AO30" s="1"/>
  <c r="AN29"/>
  <c r="AO29" s="1"/>
  <c r="AN28"/>
  <c r="AO28" s="1"/>
  <c r="AN27"/>
  <c r="AO27" s="1"/>
  <c r="AN26"/>
  <c r="AO26" s="1"/>
  <c r="AN25"/>
  <c r="AO25" s="1"/>
  <c r="AN24"/>
  <c r="AO24" s="1"/>
  <c r="AN23"/>
  <c r="AO23" s="1"/>
  <c r="AN22"/>
  <c r="AO22" s="1"/>
  <c r="AN21"/>
  <c r="AO21" s="1"/>
  <c r="AN20"/>
  <c r="AO20" s="1"/>
  <c r="AN19"/>
  <c r="AO19" s="1"/>
  <c r="AN18"/>
  <c r="AO18" s="1"/>
  <c r="AN17"/>
  <c r="AO17" s="1"/>
  <c r="AN16"/>
  <c r="AO16" s="1"/>
  <c r="AN15"/>
  <c r="AN14"/>
  <c r="AO14" s="1"/>
  <c r="AN13"/>
  <c r="AO13" s="1"/>
  <c r="AN12"/>
  <c r="AO12" s="1"/>
  <c r="AN11"/>
  <c r="AO11" s="1"/>
  <c r="AN10"/>
  <c r="AO10" s="1"/>
  <c r="AN9"/>
  <c r="AO9" s="1"/>
  <c r="AN8"/>
  <c r="AO8" s="1"/>
  <c r="AN7"/>
  <c r="AO7" s="1"/>
  <c r="AN6"/>
  <c r="AO6" s="1"/>
  <c r="AF35"/>
  <c r="AG35" s="1"/>
  <c r="AF34"/>
  <c r="AG34" s="1"/>
  <c r="AF33"/>
  <c r="AG33" s="1"/>
  <c r="AF32"/>
  <c r="AG32" s="1"/>
  <c r="AF31"/>
  <c r="AG31" s="1"/>
  <c r="AF30"/>
  <c r="AG30" s="1"/>
  <c r="AF29"/>
  <c r="AG29" s="1"/>
  <c r="AF28"/>
  <c r="AG28" s="1"/>
  <c r="AF27"/>
  <c r="AG27" s="1"/>
  <c r="AF26"/>
  <c r="AG26" s="1"/>
  <c r="AF25"/>
  <c r="AG25" s="1"/>
  <c r="AF24"/>
  <c r="AG24" s="1"/>
  <c r="AF23"/>
  <c r="AG23" s="1"/>
  <c r="AF22"/>
  <c r="AG22" s="1"/>
  <c r="AF21"/>
  <c r="AG21" s="1"/>
  <c r="AF20"/>
  <c r="AG20" s="1"/>
  <c r="AF19"/>
  <c r="AG19" s="1"/>
  <c r="AF18"/>
  <c r="AG18" s="1"/>
  <c r="AF17"/>
  <c r="AG17" s="1"/>
  <c r="AF16"/>
  <c r="AG16" s="1"/>
  <c r="AF15"/>
  <c r="AG15" s="1"/>
  <c r="AF14"/>
  <c r="AG14" s="1"/>
  <c r="AF13"/>
  <c r="AG13" s="1"/>
  <c r="AF12"/>
  <c r="AG12" s="1"/>
  <c r="AF11"/>
  <c r="AG11" s="1"/>
  <c r="AF10"/>
  <c r="AG10" s="1"/>
  <c r="AF9"/>
  <c r="AG9" s="1"/>
  <c r="AF8"/>
  <c r="AG8" s="1"/>
  <c r="AF7"/>
  <c r="AG7" s="1"/>
  <c r="AF6"/>
  <c r="AG6" s="1"/>
  <c r="Q35"/>
  <c r="R35" s="1"/>
  <c r="Q34"/>
  <c r="R34" s="1"/>
  <c r="Q33"/>
  <c r="R33" s="1"/>
  <c r="Q32"/>
  <c r="R32" s="1"/>
  <c r="Q31"/>
  <c r="R31" s="1"/>
  <c r="Q30"/>
  <c r="R30" s="1"/>
  <c r="Q29"/>
  <c r="R29" s="1"/>
  <c r="Q28"/>
  <c r="R28" s="1"/>
  <c r="Q27"/>
  <c r="R27" s="1"/>
  <c r="Q26"/>
  <c r="R26" s="1"/>
  <c r="Q25"/>
  <c r="R25" s="1"/>
  <c r="Q24"/>
  <c r="R24" s="1"/>
  <c r="Q23"/>
  <c r="R23" s="1"/>
  <c r="Q22"/>
  <c r="R22" s="1"/>
  <c r="Q21"/>
  <c r="R21" s="1"/>
  <c r="Q20"/>
  <c r="R20" s="1"/>
  <c r="Q19"/>
  <c r="R19" s="1"/>
  <c r="Q18"/>
  <c r="R18" s="1"/>
  <c r="Q17"/>
  <c r="R17" s="1"/>
  <c r="Q16"/>
  <c r="R16" s="1"/>
  <c r="Q15"/>
  <c r="R15" s="1"/>
  <c r="Q14"/>
  <c r="R14" s="1"/>
  <c r="Q13"/>
  <c r="R13" s="1"/>
  <c r="Q12"/>
  <c r="R12" s="1"/>
  <c r="Q11"/>
  <c r="R11" s="1"/>
  <c r="Q10"/>
  <c r="R10" s="1"/>
  <c r="Q9"/>
  <c r="R9" s="1"/>
  <c r="Q8"/>
  <c r="R8" s="1"/>
  <c r="Q7"/>
  <c r="R7" s="1"/>
  <c r="Q6"/>
  <c r="R6" s="1"/>
  <c r="E6"/>
  <c r="E7"/>
  <c r="E8"/>
  <c r="E9"/>
  <c r="E10"/>
  <c r="E11"/>
  <c r="E12"/>
  <c r="E13"/>
  <c r="E14"/>
  <c r="E15"/>
  <c r="E16"/>
  <c r="E17"/>
  <c r="E18"/>
  <c r="E19"/>
  <c r="E20"/>
  <c r="E21"/>
  <c r="E22"/>
  <c r="E23"/>
  <c r="E24"/>
  <c r="E25"/>
  <c r="E26"/>
  <c r="E27"/>
  <c r="E28"/>
  <c r="E29"/>
  <c r="E30"/>
  <c r="E31"/>
  <c r="E32"/>
  <c r="E33"/>
  <c r="E34"/>
  <c r="E35"/>
  <c r="EY35"/>
  <c r="EZ35" s="1"/>
  <c r="EY34"/>
  <c r="EZ34" s="1"/>
  <c r="EY33"/>
  <c r="EZ33" s="1"/>
  <c r="EY32"/>
  <c r="EZ32" s="1"/>
  <c r="EY31"/>
  <c r="EZ31" s="1"/>
  <c r="EY30"/>
  <c r="EZ30" s="1"/>
  <c r="EY29"/>
  <c r="EZ29" s="1"/>
  <c r="EY28"/>
  <c r="EZ28" s="1"/>
  <c r="EY27"/>
  <c r="EZ27" s="1"/>
  <c r="EY26"/>
  <c r="EZ26" s="1"/>
  <c r="EY25"/>
  <c r="EZ25" s="1"/>
  <c r="EY24"/>
  <c r="EZ24" s="1"/>
  <c r="EY23"/>
  <c r="EZ23" s="1"/>
  <c r="EY22"/>
  <c r="EY21"/>
  <c r="EZ21" s="1"/>
  <c r="EY20"/>
  <c r="EZ20" s="1"/>
  <c r="EY19"/>
  <c r="EZ19" s="1"/>
  <c r="EY18"/>
  <c r="EZ18" s="1"/>
  <c r="EY17"/>
  <c r="EZ17" s="1"/>
  <c r="EY16"/>
  <c r="EZ16" s="1"/>
  <c r="EY15"/>
  <c r="EZ15" s="1"/>
  <c r="EY14"/>
  <c r="EZ14" s="1"/>
  <c r="EY13"/>
  <c r="EZ13" s="1"/>
  <c r="EY12"/>
  <c r="EZ12" s="1"/>
  <c r="EY11"/>
  <c r="EZ11" s="1"/>
  <c r="EY10"/>
  <c r="EZ10" s="1"/>
  <c r="EY9"/>
  <c r="EZ9" s="1"/>
  <c r="EY8"/>
  <c r="EZ8" s="1"/>
  <c r="EY7"/>
  <c r="EZ7" s="1"/>
  <c r="EY6"/>
  <c r="EU35"/>
  <c r="EV35" s="1"/>
  <c r="EU34"/>
  <c r="EV34" s="1"/>
  <c r="EU33"/>
  <c r="EV33" s="1"/>
  <c r="EU32"/>
  <c r="EV32" s="1"/>
  <c r="EU31"/>
  <c r="EV31" s="1"/>
  <c r="EU30"/>
  <c r="EV30" s="1"/>
  <c r="EU29"/>
  <c r="EV29" s="1"/>
  <c r="EU28"/>
  <c r="EV28" s="1"/>
  <c r="EU27"/>
  <c r="EV27" s="1"/>
  <c r="EU26"/>
  <c r="EV26" s="1"/>
  <c r="EU25"/>
  <c r="EV25" s="1"/>
  <c r="EU24"/>
  <c r="EV24" s="1"/>
  <c r="EU23"/>
  <c r="EV23" s="1"/>
  <c r="EU22"/>
  <c r="EV22" s="1"/>
  <c r="EU21"/>
  <c r="EV21" s="1"/>
  <c r="EU20"/>
  <c r="EV20" s="1"/>
  <c r="EU19"/>
  <c r="EV19" s="1"/>
  <c r="EU18"/>
  <c r="EV18" s="1"/>
  <c r="EU17"/>
  <c r="EV17" s="1"/>
  <c r="EU16"/>
  <c r="EV16" s="1"/>
  <c r="EU15"/>
  <c r="EV15" s="1"/>
  <c r="EU14"/>
  <c r="EV14" s="1"/>
  <c r="EU13"/>
  <c r="EV13" s="1"/>
  <c r="EU12"/>
  <c r="EV12" s="1"/>
  <c r="EU11"/>
  <c r="EV11" s="1"/>
  <c r="EU10"/>
  <c r="EV10" s="1"/>
  <c r="EU9"/>
  <c r="EV9" s="1"/>
  <c r="EU8"/>
  <c r="EV8" s="1"/>
  <c r="EU7"/>
  <c r="EV7" s="1"/>
  <c r="EU6"/>
  <c r="EV6" s="1"/>
  <c r="EF35"/>
  <c r="DX35"/>
  <c r="DY35" s="1"/>
  <c r="EF34"/>
  <c r="DX34"/>
  <c r="DY34" s="1"/>
  <c r="EF33"/>
  <c r="DX33"/>
  <c r="DY33" s="1"/>
  <c r="EF32"/>
  <c r="DX32"/>
  <c r="DY32" s="1"/>
  <c r="EF31"/>
  <c r="DX31"/>
  <c r="DY31" s="1"/>
  <c r="EF30"/>
  <c r="DX30"/>
  <c r="DY30" s="1"/>
  <c r="EF29"/>
  <c r="DX29"/>
  <c r="DY29" s="1"/>
  <c r="EF28"/>
  <c r="DX28"/>
  <c r="DY28" s="1"/>
  <c r="EF27"/>
  <c r="DX27"/>
  <c r="DY27" s="1"/>
  <c r="EF26"/>
  <c r="DX26"/>
  <c r="DY26" s="1"/>
  <c r="EF25"/>
  <c r="DX25"/>
  <c r="DY25" s="1"/>
  <c r="EF24"/>
  <c r="DX24"/>
  <c r="DY24" s="1"/>
  <c r="EF23"/>
  <c r="DX23"/>
  <c r="DY23" s="1"/>
  <c r="EF22"/>
  <c r="DX22"/>
  <c r="DY22" s="1"/>
  <c r="EF21"/>
  <c r="DX21"/>
  <c r="DY21" s="1"/>
  <c r="EF20"/>
  <c r="DX20"/>
  <c r="DY20" s="1"/>
  <c r="EF19"/>
  <c r="DX19"/>
  <c r="DY19" s="1"/>
  <c r="EF18"/>
  <c r="DX18"/>
  <c r="DY18" s="1"/>
  <c r="EF17"/>
  <c r="DX17"/>
  <c r="DY17" s="1"/>
  <c r="EF16"/>
  <c r="DX16"/>
  <c r="DY16" s="1"/>
  <c r="EF15"/>
  <c r="DX15"/>
  <c r="DY15" s="1"/>
  <c r="EF14"/>
  <c r="DX14"/>
  <c r="DY14" s="1"/>
  <c r="EF13"/>
  <c r="DX13"/>
  <c r="DY13" s="1"/>
  <c r="EF12"/>
  <c r="DX12"/>
  <c r="DY12" s="1"/>
  <c r="EF11"/>
  <c r="DX11"/>
  <c r="DY11" s="1"/>
  <c r="EF10"/>
  <c r="DX10"/>
  <c r="DY10" s="1"/>
  <c r="EF9"/>
  <c r="DX9"/>
  <c r="DY9" s="1"/>
  <c r="EF8"/>
  <c r="DX8"/>
  <c r="DY8" s="1"/>
  <c r="EF7"/>
  <c r="DX7"/>
  <c r="DY7" s="1"/>
  <c r="EF6"/>
  <c r="DX6"/>
  <c r="DY6" s="1"/>
  <c r="DI35"/>
  <c r="DA35"/>
  <c r="DB35" s="1"/>
  <c r="DI34"/>
  <c r="DA34"/>
  <c r="DB34" s="1"/>
  <c r="DI33"/>
  <c r="DA33"/>
  <c r="DB33" s="1"/>
  <c r="DI32"/>
  <c r="DA32"/>
  <c r="DB32" s="1"/>
  <c r="DI31"/>
  <c r="DA31"/>
  <c r="DB31" s="1"/>
  <c r="DI30"/>
  <c r="DA30"/>
  <c r="DB30" s="1"/>
  <c r="DI29"/>
  <c r="DA29"/>
  <c r="DB29" s="1"/>
  <c r="DI28"/>
  <c r="DA28"/>
  <c r="DB28" s="1"/>
  <c r="DI27"/>
  <c r="DA27"/>
  <c r="DB27" s="1"/>
  <c r="DI26"/>
  <c r="DA26"/>
  <c r="DB26" s="1"/>
  <c r="DI25"/>
  <c r="DA25"/>
  <c r="DB25" s="1"/>
  <c r="DI24"/>
  <c r="DA24"/>
  <c r="DB24" s="1"/>
  <c r="DI23"/>
  <c r="DA23"/>
  <c r="DB23" s="1"/>
  <c r="DI22"/>
  <c r="DA22"/>
  <c r="DB22" s="1"/>
  <c r="DI21"/>
  <c r="DA21"/>
  <c r="DB21" s="1"/>
  <c r="DI20"/>
  <c r="DA20"/>
  <c r="DB20" s="1"/>
  <c r="DI19"/>
  <c r="DA19"/>
  <c r="DB19" s="1"/>
  <c r="DI18"/>
  <c r="DA18"/>
  <c r="DB18" s="1"/>
  <c r="DI17"/>
  <c r="DA17"/>
  <c r="DB17" s="1"/>
  <c r="DI16"/>
  <c r="DA16"/>
  <c r="DB16" s="1"/>
  <c r="DI15"/>
  <c r="DA15"/>
  <c r="DB15" s="1"/>
  <c r="DI14"/>
  <c r="DA14"/>
  <c r="DB14" s="1"/>
  <c r="DI13"/>
  <c r="DA13"/>
  <c r="DB13" s="1"/>
  <c r="DI12"/>
  <c r="DA12"/>
  <c r="DB12" s="1"/>
  <c r="DI11"/>
  <c r="DA11"/>
  <c r="DB11" s="1"/>
  <c r="DI10"/>
  <c r="DA10"/>
  <c r="DB10" s="1"/>
  <c r="DI9"/>
  <c r="DA9"/>
  <c r="DB9" s="1"/>
  <c r="DI8"/>
  <c r="DA8"/>
  <c r="DB8" s="1"/>
  <c r="DI7"/>
  <c r="DA7"/>
  <c r="DB7" s="1"/>
  <c r="DI6"/>
  <c r="DA6"/>
  <c r="DB6" s="1"/>
  <c r="CL35"/>
  <c r="CD35"/>
  <c r="CE35" s="1"/>
  <c r="CL34"/>
  <c r="CD34"/>
  <c r="CE34" s="1"/>
  <c r="CL33"/>
  <c r="CD33"/>
  <c r="CE33" s="1"/>
  <c r="CL32"/>
  <c r="CD32"/>
  <c r="CE32" s="1"/>
  <c r="CL31"/>
  <c r="CD31"/>
  <c r="CE31" s="1"/>
  <c r="CL30"/>
  <c r="CD30"/>
  <c r="CE30" s="1"/>
  <c r="CL29"/>
  <c r="CD29"/>
  <c r="CE29" s="1"/>
  <c r="CL28"/>
  <c r="CD28"/>
  <c r="CE28" s="1"/>
  <c r="CL27"/>
  <c r="CD27"/>
  <c r="CE27" s="1"/>
  <c r="CL26"/>
  <c r="CD26"/>
  <c r="CE26" s="1"/>
  <c r="CL25"/>
  <c r="CD25"/>
  <c r="CE25" s="1"/>
  <c r="CL24"/>
  <c r="CD24"/>
  <c r="CE24" s="1"/>
  <c r="CL23"/>
  <c r="CD23"/>
  <c r="CE23" s="1"/>
  <c r="CL22"/>
  <c r="CD22"/>
  <c r="CE22" s="1"/>
  <c r="CL21"/>
  <c r="CD21"/>
  <c r="CE21" s="1"/>
  <c r="CL20"/>
  <c r="CD20"/>
  <c r="CE20" s="1"/>
  <c r="CL19"/>
  <c r="CD19"/>
  <c r="CE19" s="1"/>
  <c r="CL18"/>
  <c r="CD18"/>
  <c r="CE18" s="1"/>
  <c r="CL17"/>
  <c r="CD17"/>
  <c r="CE17" s="1"/>
  <c r="CL16"/>
  <c r="CD16"/>
  <c r="CE16" s="1"/>
  <c r="CL15"/>
  <c r="CD15"/>
  <c r="CE15" s="1"/>
  <c r="CL14"/>
  <c r="CD14"/>
  <c r="CE14" s="1"/>
  <c r="CL13"/>
  <c r="CD13"/>
  <c r="CE13" s="1"/>
  <c r="CL12"/>
  <c r="CD12"/>
  <c r="CE12" s="1"/>
  <c r="CL11"/>
  <c r="CD11"/>
  <c r="CE11" s="1"/>
  <c r="CL10"/>
  <c r="CD10"/>
  <c r="CE10" s="1"/>
  <c r="CL9"/>
  <c r="CD9"/>
  <c r="CE9" s="1"/>
  <c r="CL8"/>
  <c r="CD8"/>
  <c r="CE8" s="1"/>
  <c r="CL7"/>
  <c r="CD7"/>
  <c r="CE7" s="1"/>
  <c r="CL6"/>
  <c r="CD6"/>
  <c r="CE6" s="1"/>
  <c r="BO35"/>
  <c r="BG35"/>
  <c r="BH35" s="1"/>
  <c r="BO34"/>
  <c r="BG34"/>
  <c r="BH34" s="1"/>
  <c r="BO33"/>
  <c r="BG33"/>
  <c r="BH33" s="1"/>
  <c r="BO32"/>
  <c r="BG32"/>
  <c r="BH32" s="1"/>
  <c r="BO31"/>
  <c r="BG31"/>
  <c r="BH31" s="1"/>
  <c r="BO30"/>
  <c r="BG30"/>
  <c r="BH30" s="1"/>
  <c r="BO29"/>
  <c r="BG29"/>
  <c r="BH29" s="1"/>
  <c r="BO28"/>
  <c r="BG28"/>
  <c r="BH28" s="1"/>
  <c r="BO27"/>
  <c r="BG27"/>
  <c r="BH27" s="1"/>
  <c r="BO26"/>
  <c r="BG26"/>
  <c r="BH26" s="1"/>
  <c r="BO25"/>
  <c r="BG25"/>
  <c r="BH25" s="1"/>
  <c r="BO24"/>
  <c r="BG24"/>
  <c r="BH24" s="1"/>
  <c r="BO23"/>
  <c r="BG23"/>
  <c r="BH23" s="1"/>
  <c r="BO22"/>
  <c r="BG22"/>
  <c r="BH22" s="1"/>
  <c r="BO21"/>
  <c r="BG21"/>
  <c r="BH21" s="1"/>
  <c r="BO20"/>
  <c r="BG20"/>
  <c r="BH20" s="1"/>
  <c r="BO19"/>
  <c r="BG19"/>
  <c r="BH19" s="1"/>
  <c r="BO18"/>
  <c r="BG18"/>
  <c r="BH18" s="1"/>
  <c r="BO17"/>
  <c r="BG17"/>
  <c r="BH17" s="1"/>
  <c r="BO16"/>
  <c r="BG16"/>
  <c r="BH16" s="1"/>
  <c r="BO15"/>
  <c r="BG15"/>
  <c r="BH15" s="1"/>
  <c r="BO14"/>
  <c r="BG14"/>
  <c r="BH14" s="1"/>
  <c r="BO13"/>
  <c r="BG13"/>
  <c r="BH13" s="1"/>
  <c r="BO12"/>
  <c r="BG12"/>
  <c r="BH12" s="1"/>
  <c r="BO11"/>
  <c r="BG11"/>
  <c r="BH11" s="1"/>
  <c r="BO10"/>
  <c r="BG10"/>
  <c r="BH10" s="1"/>
  <c r="BO9"/>
  <c r="BG9"/>
  <c r="BH9" s="1"/>
  <c r="BO8"/>
  <c r="BG8"/>
  <c r="BH8" s="1"/>
  <c r="BO7"/>
  <c r="BG7"/>
  <c r="BH7" s="1"/>
  <c r="BO6"/>
  <c r="BG6"/>
  <c r="BH6" s="1"/>
  <c r="AR35"/>
  <c r="AJ35"/>
  <c r="AK35" s="1"/>
  <c r="AB35"/>
  <c r="AC35" s="1"/>
  <c r="AR34"/>
  <c r="AJ34"/>
  <c r="AK34" s="1"/>
  <c r="AB34"/>
  <c r="AC34" s="1"/>
  <c r="AR33"/>
  <c r="AJ33"/>
  <c r="AK33" s="1"/>
  <c r="AB33"/>
  <c r="AC33" s="1"/>
  <c r="AR32"/>
  <c r="AJ32"/>
  <c r="AK32" s="1"/>
  <c r="AB32"/>
  <c r="AC32" s="1"/>
  <c r="AR31"/>
  <c r="AO31"/>
  <c r="AJ31"/>
  <c r="AK31" s="1"/>
  <c r="AB31"/>
  <c r="AC31" s="1"/>
  <c r="AR30"/>
  <c r="AJ30"/>
  <c r="AK30" s="1"/>
  <c r="AB30"/>
  <c r="AC30" s="1"/>
  <c r="AR29"/>
  <c r="AJ29"/>
  <c r="AK29" s="1"/>
  <c r="AB29"/>
  <c r="AC29" s="1"/>
  <c r="AR28"/>
  <c r="AJ28"/>
  <c r="AK28" s="1"/>
  <c r="AB28"/>
  <c r="AC28" s="1"/>
  <c r="AR27"/>
  <c r="AJ27"/>
  <c r="AK27" s="1"/>
  <c r="AB27"/>
  <c r="AC27" s="1"/>
  <c r="AR26"/>
  <c r="AJ26"/>
  <c r="AK26" s="1"/>
  <c r="AB26"/>
  <c r="AC26" s="1"/>
  <c r="AR25"/>
  <c r="AJ25"/>
  <c r="AK25" s="1"/>
  <c r="AB25"/>
  <c r="AC25" s="1"/>
  <c r="AR24"/>
  <c r="AJ24"/>
  <c r="AK24" s="1"/>
  <c r="AB24"/>
  <c r="AC24" s="1"/>
  <c r="AR23"/>
  <c r="AJ23"/>
  <c r="AK23" s="1"/>
  <c r="AB23"/>
  <c r="AC23" s="1"/>
  <c r="AR22"/>
  <c r="AJ22"/>
  <c r="AK22" s="1"/>
  <c r="AB22"/>
  <c r="AC22" s="1"/>
  <c r="AR21"/>
  <c r="AJ21"/>
  <c r="AK21" s="1"/>
  <c r="AB21"/>
  <c r="AC21" s="1"/>
  <c r="AR20"/>
  <c r="AJ20"/>
  <c r="AK20" s="1"/>
  <c r="AB20"/>
  <c r="AC20" s="1"/>
  <c r="AR19"/>
  <c r="AJ19"/>
  <c r="AK19" s="1"/>
  <c r="AC19"/>
  <c r="AR18"/>
  <c r="AJ18"/>
  <c r="AK18" s="1"/>
  <c r="AC18"/>
  <c r="AR17"/>
  <c r="AJ17"/>
  <c r="AK17" s="1"/>
  <c r="AC17"/>
  <c r="AR16"/>
  <c r="AJ16"/>
  <c r="AK16" s="1"/>
  <c r="AC16"/>
  <c r="AR15"/>
  <c r="AO15"/>
  <c r="AJ15"/>
  <c r="AK15" s="1"/>
  <c r="AC15"/>
  <c r="AR14"/>
  <c r="AJ14"/>
  <c r="AK14" s="1"/>
  <c r="AC14"/>
  <c r="AR13"/>
  <c r="AJ13"/>
  <c r="AK13" s="1"/>
  <c r="AC13"/>
  <c r="AR12"/>
  <c r="AJ12"/>
  <c r="AK12" s="1"/>
  <c r="AC12"/>
  <c r="AR11"/>
  <c r="AJ11"/>
  <c r="AK11" s="1"/>
  <c r="AC11"/>
  <c r="AR10"/>
  <c r="AJ10"/>
  <c r="AK10" s="1"/>
  <c r="AC10"/>
  <c r="AR9"/>
  <c r="AJ9"/>
  <c r="AK9" s="1"/>
  <c r="AC9"/>
  <c r="AR8"/>
  <c r="AJ8"/>
  <c r="AK8" s="1"/>
  <c r="AC8"/>
  <c r="AR7"/>
  <c r="AJ7"/>
  <c r="AK7" s="1"/>
  <c r="AC7"/>
  <c r="AR6"/>
  <c r="AJ6"/>
  <c r="AK6" s="1"/>
  <c r="AC6"/>
  <c r="U35"/>
  <c r="U34"/>
  <c r="U33"/>
  <c r="U32"/>
  <c r="U31"/>
  <c r="U30"/>
  <c r="U29"/>
  <c r="U28"/>
  <c r="U27"/>
  <c r="U26"/>
  <c r="U25"/>
  <c r="U24"/>
  <c r="U23"/>
  <c r="U22"/>
  <c r="U21"/>
  <c r="U20"/>
  <c r="U19"/>
  <c r="U18"/>
  <c r="U17"/>
  <c r="U16"/>
  <c r="U15"/>
  <c r="U14"/>
  <c r="U13"/>
  <c r="U12"/>
  <c r="U11"/>
  <c r="U10"/>
  <c r="U9"/>
  <c r="U8"/>
  <c r="U7"/>
  <c r="U6"/>
  <c r="M35"/>
  <c r="M34"/>
  <c r="M33"/>
  <c r="M32"/>
  <c r="M31"/>
  <c r="M30"/>
  <c r="M29"/>
  <c r="M28"/>
  <c r="M27"/>
  <c r="M26"/>
  <c r="M25"/>
  <c r="M24"/>
  <c r="M23"/>
  <c r="M22"/>
  <c r="M21"/>
  <c r="M20"/>
  <c r="M19"/>
  <c r="M18"/>
  <c r="M17"/>
  <c r="M16"/>
  <c r="M15"/>
  <c r="M14"/>
  <c r="M13"/>
  <c r="M12"/>
  <c r="M11"/>
  <c r="M10"/>
  <c r="M9"/>
  <c r="M8"/>
  <c r="M7"/>
  <c r="M6"/>
  <c r="I35"/>
  <c r="I34"/>
  <c r="I33"/>
  <c r="I32"/>
  <c r="I31"/>
  <c r="I30"/>
  <c r="I29"/>
  <c r="I28"/>
  <c r="I27"/>
  <c r="I26"/>
  <c r="I25"/>
  <c r="I24"/>
  <c r="I23"/>
  <c r="I22"/>
  <c r="I21"/>
  <c r="I20"/>
  <c r="I19"/>
  <c r="I18"/>
  <c r="I17"/>
  <c r="I16"/>
  <c r="I15"/>
  <c r="I14"/>
  <c r="I13"/>
  <c r="I12"/>
  <c r="I11"/>
  <c r="I10"/>
  <c r="I9"/>
  <c r="I8"/>
  <c r="I7"/>
  <c r="I6"/>
  <c r="E7" i="1"/>
  <c r="BW83" i="9"/>
  <c r="BS83"/>
  <c r="BP83"/>
  <c r="BO83"/>
  <c r="BN83"/>
  <c r="BM83"/>
  <c r="BW82"/>
  <c r="BS82"/>
  <c r="BP82"/>
  <c r="BO82"/>
  <c r="BN82"/>
  <c r="BM82"/>
  <c r="BY81"/>
  <c r="BW81"/>
  <c r="BS81"/>
  <c r="BP81"/>
  <c r="BO81"/>
  <c r="BN81"/>
  <c r="BM81"/>
  <c r="BY80"/>
  <c r="BS80"/>
  <c r="BR80"/>
  <c r="BO80"/>
  <c r="BM80"/>
  <c r="BL80"/>
  <c r="BY79"/>
  <c r="BS79"/>
  <c r="BR79"/>
  <c r="BO79"/>
  <c r="BM79"/>
  <c r="BL79"/>
  <c r="BY78"/>
  <c r="BS78"/>
  <c r="BR78"/>
  <c r="BO78"/>
  <c r="BN78"/>
  <c r="BM78"/>
  <c r="BL78"/>
  <c r="BY77"/>
  <c r="BX77"/>
  <c r="BW77"/>
  <c r="BP77"/>
  <c r="BL77"/>
  <c r="BY76"/>
  <c r="BX76"/>
  <c r="BP76"/>
  <c r="BO76"/>
  <c r="BL76"/>
  <c r="BY75"/>
  <c r="BX75"/>
  <c r="BW75"/>
  <c r="BQ75"/>
  <c r="BP75"/>
  <c r="BL75"/>
  <c r="BW74"/>
  <c r="BS74"/>
  <c r="BP74"/>
  <c r="BO74"/>
  <c r="BN74"/>
  <c r="BY73"/>
  <c r="BW73"/>
  <c r="BS73"/>
  <c r="BP73"/>
  <c r="BO73"/>
  <c r="BN73"/>
  <c r="BY72"/>
  <c r="BW72"/>
  <c r="BS72"/>
  <c r="BQ72"/>
  <c r="BP72"/>
  <c r="BO72"/>
  <c r="BN72"/>
  <c r="BM72"/>
  <c r="BX71"/>
  <c r="BV71"/>
  <c r="BS71"/>
  <c r="BP71"/>
  <c r="BO71"/>
  <c r="BM71"/>
  <c r="BL71"/>
  <c r="BX70"/>
  <c r="BV70"/>
  <c r="BU70"/>
  <c r="BS70"/>
  <c r="BO70"/>
  <c r="BM70"/>
  <c r="BL70"/>
  <c r="BX69"/>
  <c r="BS69"/>
  <c r="BO69"/>
  <c r="BM69"/>
  <c r="BL69"/>
  <c r="BK69"/>
  <c r="BY68"/>
  <c r="BX68"/>
  <c r="BW68"/>
  <c r="BS68"/>
  <c r="BQ68"/>
  <c r="BO68"/>
  <c r="BN68"/>
  <c r="BY67"/>
  <c r="BX67"/>
  <c r="BR67"/>
  <c r="BQ67"/>
  <c r="BN67"/>
  <c r="BY66"/>
  <c r="BX66"/>
  <c r="BQ66"/>
  <c r="BO66"/>
  <c r="BN66"/>
  <c r="BY65"/>
  <c r="BX65"/>
  <c r="BW65"/>
  <c r="BS65"/>
  <c r="BP65"/>
  <c r="BO65"/>
  <c r="BM65"/>
  <c r="BL65"/>
  <c r="BX64"/>
  <c r="BW64"/>
  <c r="BS64"/>
  <c r="BP64"/>
  <c r="BO64"/>
  <c r="BM64"/>
  <c r="BL64"/>
  <c r="BX63"/>
  <c r="BW63"/>
  <c r="BS63"/>
  <c r="BP63"/>
  <c r="BO63"/>
  <c r="BM63"/>
  <c r="BL63"/>
  <c r="BW62"/>
  <c r="BS62"/>
  <c r="BR62"/>
  <c r="BO62"/>
  <c r="BL62"/>
  <c r="BK62"/>
  <c r="BW61"/>
  <c r="BR61"/>
  <c r="BO61"/>
  <c r="BL61"/>
  <c r="BW60"/>
  <c r="BS60"/>
  <c r="BR60"/>
  <c r="BP60"/>
  <c r="BO60"/>
  <c r="BL60"/>
  <c r="BY59"/>
  <c r="BX59"/>
  <c r="BO59"/>
  <c r="BN59"/>
  <c r="BK59"/>
  <c r="BY58"/>
  <c r="BX58"/>
  <c r="BN58"/>
  <c r="BM58"/>
  <c r="BK58"/>
  <c r="BY57"/>
  <c r="BW57"/>
  <c r="BU57"/>
  <c r="BN57"/>
  <c r="BM57"/>
  <c r="BY55"/>
  <c r="BX55"/>
  <c r="BW55"/>
  <c r="BS55"/>
  <c r="BO55"/>
  <c r="BL55"/>
  <c r="BY54"/>
  <c r="BX54"/>
  <c r="BW54"/>
  <c r="BU54"/>
  <c r="BS54"/>
  <c r="BP54"/>
  <c r="BO54"/>
  <c r="BL54"/>
  <c r="BY53"/>
  <c r="BX53"/>
  <c r="BW53"/>
  <c r="BS53"/>
  <c r="BO53"/>
  <c r="BL53"/>
  <c r="BX52"/>
  <c r="BW52"/>
  <c r="BO52"/>
  <c r="BN52"/>
  <c r="BY51"/>
  <c r="BX51"/>
  <c r="BQ51"/>
  <c r="BN51"/>
  <c r="BM51"/>
  <c r="BX50"/>
  <c r="BS50"/>
  <c r="BN50"/>
  <c r="BY49"/>
  <c r="BW49"/>
  <c r="BQ49"/>
  <c r="BP49"/>
  <c r="BN49"/>
  <c r="BM49"/>
  <c r="BY48"/>
  <c r="BW48"/>
  <c r="BP48"/>
  <c r="BM48"/>
  <c r="BY47"/>
  <c r="BW47"/>
  <c r="BP47"/>
  <c r="BN47"/>
  <c r="BM47"/>
  <c r="BY46"/>
  <c r="BX46"/>
  <c r="BS46"/>
  <c r="BQ46"/>
  <c r="BP46"/>
  <c r="BO46"/>
  <c r="BN46"/>
  <c r="BL46"/>
  <c r="BY45"/>
  <c r="BX45"/>
  <c r="BS45"/>
  <c r="BP45"/>
  <c r="BO45"/>
  <c r="BN45"/>
  <c r="BY44"/>
  <c r="BX44"/>
  <c r="BS44"/>
  <c r="BP44"/>
  <c r="BO44"/>
  <c r="BN44"/>
  <c r="BX43"/>
  <c r="BW43"/>
  <c r="BS43"/>
  <c r="BN43"/>
  <c r="BM43"/>
  <c r="BY42"/>
  <c r="BX42"/>
  <c r="BR42"/>
  <c r="BN42"/>
  <c r="BM42"/>
  <c r="BL42"/>
  <c r="BY41"/>
  <c r="BX41"/>
  <c r="BR41"/>
  <c r="BP41"/>
  <c r="BM41"/>
  <c r="BY40"/>
  <c r="BX40"/>
  <c r="BW40"/>
  <c r="BQ40"/>
  <c r="BP40"/>
  <c r="BM40"/>
  <c r="BL40"/>
  <c r="BK40"/>
  <c r="BY39"/>
  <c r="BX39"/>
  <c r="BW39"/>
  <c r="BQ39"/>
  <c r="BP39"/>
  <c r="BL39"/>
  <c r="BK39"/>
  <c r="BY38"/>
  <c r="BX38"/>
  <c r="BW38"/>
  <c r="BQ38"/>
  <c r="BP38"/>
  <c r="BN38"/>
  <c r="BM38"/>
  <c r="BL38"/>
  <c r="BK38"/>
  <c r="BY37"/>
  <c r="BW37"/>
  <c r="BV37"/>
  <c r="BU37"/>
  <c r="BS37"/>
  <c r="BP37"/>
  <c r="BO37"/>
  <c r="BY36"/>
  <c r="BW36"/>
  <c r="BV36"/>
  <c r="BU36"/>
  <c r="BS36"/>
  <c r="BP36"/>
  <c r="BO36"/>
  <c r="BM36"/>
  <c r="BL36"/>
  <c r="BY35"/>
  <c r="BW35"/>
  <c r="BV35"/>
  <c r="BS35"/>
  <c r="BP35"/>
  <c r="BO35"/>
  <c r="BL35"/>
  <c r="BX34"/>
  <c r="BW34"/>
  <c r="BR34"/>
  <c r="BO34"/>
  <c r="BM34"/>
  <c r="BL34"/>
  <c r="BX33"/>
  <c r="BW33"/>
  <c r="BR33"/>
  <c r="BP33"/>
  <c r="BO33"/>
  <c r="BM33"/>
  <c r="BL33"/>
  <c r="BX32"/>
  <c r="BW32"/>
  <c r="BR32"/>
  <c r="BQ32"/>
  <c r="BO32"/>
  <c r="BM32"/>
  <c r="BL32"/>
  <c r="BY31"/>
  <c r="BX31"/>
  <c r="BW31"/>
  <c r="BS31"/>
  <c r="BQ31"/>
  <c r="BP31"/>
  <c r="BL31"/>
  <c r="BY30"/>
  <c r="BX30"/>
  <c r="BW30"/>
  <c r="BQ30"/>
  <c r="BP30"/>
  <c r="BL30"/>
  <c r="BY29"/>
  <c r="BX29"/>
  <c r="BW29"/>
  <c r="BQ29"/>
  <c r="BP29"/>
  <c r="BN29"/>
  <c r="BL29"/>
  <c r="BY27"/>
  <c r="BW27"/>
  <c r="BV27"/>
  <c r="BS27"/>
  <c r="BO27"/>
  <c r="BN27"/>
  <c r="BL27"/>
  <c r="BY26"/>
  <c r="BW26"/>
  <c r="BS26"/>
  <c r="BO26"/>
  <c r="BN26"/>
  <c r="BL26"/>
  <c r="BY25"/>
  <c r="BX25"/>
  <c r="BW25"/>
  <c r="BS25"/>
  <c r="BO25"/>
  <c r="BN25"/>
  <c r="BL25"/>
  <c r="BY24"/>
  <c r="BX24"/>
  <c r="BV24"/>
  <c r="BT24"/>
  <c r="BN24"/>
  <c r="BM24"/>
  <c r="BY23"/>
  <c r="BX23"/>
  <c r="BU23"/>
  <c r="BR23"/>
  <c r="BO23"/>
  <c r="BN23"/>
  <c r="BM23"/>
  <c r="BY22"/>
  <c r="BX22"/>
  <c r="BP22"/>
  <c r="BN22"/>
  <c r="BM22"/>
  <c r="BY21"/>
  <c r="BW21"/>
  <c r="BS21"/>
  <c r="BP21"/>
  <c r="BM21"/>
  <c r="BY20"/>
  <c r="BP20"/>
  <c r="BM20"/>
  <c r="BY19"/>
  <c r="BW19"/>
  <c r="BS19"/>
  <c r="BP19"/>
  <c r="BM19"/>
  <c r="BY18"/>
  <c r="BW18"/>
  <c r="BS18"/>
  <c r="BP18"/>
  <c r="BO18"/>
  <c r="BL18"/>
  <c r="BY17"/>
  <c r="BW17"/>
  <c r="BS17"/>
  <c r="BP17"/>
  <c r="BO17"/>
  <c r="BL17"/>
  <c r="BY16"/>
  <c r="BX16"/>
  <c r="BW16"/>
  <c r="BS16"/>
  <c r="BP16"/>
  <c r="BO16"/>
  <c r="BL16"/>
  <c r="BX15"/>
  <c r="BQ15"/>
  <c r="BP15"/>
  <c r="BO15"/>
  <c r="BN15"/>
  <c r="BM15"/>
  <c r="BL15"/>
  <c r="BX14"/>
  <c r="BP14"/>
  <c r="BO14"/>
  <c r="BN14"/>
  <c r="BM14"/>
  <c r="BL14"/>
  <c r="BX13"/>
  <c r="BW13"/>
  <c r="BO13"/>
  <c r="BN13"/>
  <c r="BM13"/>
  <c r="BY12"/>
  <c r="BX12"/>
  <c r="BW12"/>
  <c r="BS12"/>
  <c r="BP12"/>
  <c r="BO12"/>
  <c r="BM12"/>
  <c r="BL12"/>
  <c r="BX11"/>
  <c r="BW11"/>
  <c r="BS11"/>
  <c r="BP11"/>
  <c r="BO11"/>
  <c r="BM11"/>
  <c r="BL11"/>
  <c r="BX10"/>
  <c r="BW10"/>
  <c r="BS10"/>
  <c r="BP10"/>
  <c r="BO10"/>
  <c r="BN10"/>
  <c r="BM10"/>
  <c r="BL10"/>
  <c r="BY9"/>
  <c r="BW9"/>
  <c r="BS9"/>
  <c r="BO9"/>
  <c r="BL9"/>
  <c r="BK9"/>
  <c r="BY8"/>
  <c r="BW8"/>
  <c r="BS8"/>
  <c r="BO8"/>
  <c r="BL8"/>
  <c r="BY7"/>
  <c r="BW7"/>
  <c r="BS7"/>
  <c r="BO7"/>
  <c r="BL7"/>
  <c r="BX6"/>
  <c r="BR6"/>
  <c r="BN6"/>
  <c r="BL6"/>
  <c r="BW5"/>
  <c r="BR5"/>
  <c r="BN5"/>
  <c r="BK5"/>
  <c r="BY4"/>
  <c r="BR4"/>
  <c r="BN4"/>
  <c r="BY3"/>
  <c r="BX3"/>
  <c r="BW3"/>
  <c r="BS3"/>
  <c r="BQ3"/>
  <c r="BP3"/>
  <c r="BM3"/>
  <c r="BL3"/>
  <c r="BX2"/>
  <c r="BW2"/>
  <c r="BS2"/>
  <c r="BQ2"/>
  <c r="BP2"/>
  <c r="BN2"/>
  <c r="BM2"/>
  <c r="BL2"/>
  <c r="BX1"/>
  <c r="BW1"/>
  <c r="BS1"/>
  <c r="BQ1"/>
  <c r="BP1"/>
  <c r="BN1"/>
  <c r="BM1"/>
  <c r="BL1"/>
  <c r="BH83"/>
  <c r="BF83"/>
  <c r="BC83"/>
  <c r="BB83"/>
  <c r="BA83"/>
  <c r="AZ83"/>
  <c r="AY83"/>
  <c r="AX83"/>
  <c r="AU83"/>
  <c r="AT83"/>
  <c r="AS83"/>
  <c r="AN83"/>
  <c r="AK83"/>
  <c r="AH83"/>
  <c r="BH82"/>
  <c r="BF82"/>
  <c r="BC82"/>
  <c r="BB82"/>
  <c r="AY82"/>
  <c r="AX82"/>
  <c r="AT82"/>
  <c r="AS82"/>
  <c r="AR82"/>
  <c r="AQ82"/>
  <c r="AN82"/>
  <c r="AK82"/>
  <c r="AH82"/>
  <c r="BH81"/>
  <c r="BF81"/>
  <c r="BC81"/>
  <c r="BB81"/>
  <c r="BA81"/>
  <c r="AY81"/>
  <c r="AX81"/>
  <c r="AU81"/>
  <c r="AT81"/>
  <c r="AS81"/>
  <c r="AR81"/>
  <c r="AQ81"/>
  <c r="AN81"/>
  <c r="AK81"/>
  <c r="AH81"/>
  <c r="BD80"/>
  <c r="BA80"/>
  <c r="AZ80"/>
  <c r="AV80"/>
  <c r="AT80"/>
  <c r="AS80"/>
  <c r="AO80"/>
  <c r="AN80"/>
  <c r="BD79"/>
  <c r="BA79"/>
  <c r="AZ79"/>
  <c r="AW79"/>
  <c r="AT79"/>
  <c r="AS79"/>
  <c r="AO79"/>
  <c r="AH79"/>
  <c r="AG79"/>
  <c r="BD78"/>
  <c r="BA78"/>
  <c r="AZ78"/>
  <c r="AW78"/>
  <c r="AV78"/>
  <c r="AS78"/>
  <c r="AR78"/>
  <c r="AO78"/>
  <c r="AM78"/>
  <c r="AH78"/>
  <c r="AG78"/>
  <c r="BG77"/>
  <c r="BF77"/>
  <c r="BD77"/>
  <c r="BC77"/>
  <c r="BB77"/>
  <c r="BA77"/>
  <c r="AZ77"/>
  <c r="AY77"/>
  <c r="AX77"/>
  <c r="AV77"/>
  <c r="AS77"/>
  <c r="AR77"/>
  <c r="AO77"/>
  <c r="AN77"/>
  <c r="BH76"/>
  <c r="BD76"/>
  <c r="BC76"/>
  <c r="BB76"/>
  <c r="AY76"/>
  <c r="AX76"/>
  <c r="AV76"/>
  <c r="AR76"/>
  <c r="AO76"/>
  <c r="AN76"/>
  <c r="BH75"/>
  <c r="BF75"/>
  <c r="BD75"/>
  <c r="BC75"/>
  <c r="BB75"/>
  <c r="BA75"/>
  <c r="AY75"/>
  <c r="AX75"/>
  <c r="AV75"/>
  <c r="AR75"/>
  <c r="AP75"/>
  <c r="AO75"/>
  <c r="AN75"/>
  <c r="BF74"/>
  <c r="BC74"/>
  <c r="BB74"/>
  <c r="BA74"/>
  <c r="AZ74"/>
  <c r="AX74"/>
  <c r="AV74"/>
  <c r="AU74"/>
  <c r="AT74"/>
  <c r="AR74"/>
  <c r="AO74"/>
  <c r="AN74"/>
  <c r="AH74"/>
  <c r="AG74"/>
  <c r="BF73"/>
  <c r="BC73"/>
  <c r="BB73"/>
  <c r="AZ73"/>
  <c r="AY73"/>
  <c r="AX73"/>
  <c r="AU73"/>
  <c r="AT73"/>
  <c r="AS73"/>
  <c r="AR73"/>
  <c r="AN73"/>
  <c r="AM73"/>
  <c r="BH72"/>
  <c r="BF72"/>
  <c r="BC72"/>
  <c r="AZ72"/>
  <c r="AY72"/>
  <c r="AU72"/>
  <c r="AT72"/>
  <c r="AR72"/>
  <c r="AO72"/>
  <c r="AN72"/>
  <c r="BD71"/>
  <c r="BB71"/>
  <c r="BA71"/>
  <c r="AY71"/>
  <c r="AX71"/>
  <c r="AV71"/>
  <c r="AT71"/>
  <c r="AS71"/>
  <c r="AR71"/>
  <c r="AQ71"/>
  <c r="AN71"/>
  <c r="AK71"/>
  <c r="BD70"/>
  <c r="BB70"/>
  <c r="BA70"/>
  <c r="AY70"/>
  <c r="AX70"/>
  <c r="AV70"/>
  <c r="AT70"/>
  <c r="AS70"/>
  <c r="AR70"/>
  <c r="AQ70"/>
  <c r="AN70"/>
  <c r="AK70"/>
  <c r="AH70"/>
  <c r="BD69"/>
  <c r="BB69"/>
  <c r="BA69"/>
  <c r="AY69"/>
  <c r="AX69"/>
  <c r="AW69"/>
  <c r="AT69"/>
  <c r="AS69"/>
  <c r="AQ69"/>
  <c r="AO69"/>
  <c r="AN69"/>
  <c r="AK69"/>
  <c r="AH69"/>
  <c r="BH68"/>
  <c r="BG68"/>
  <c r="BD68"/>
  <c r="BC68"/>
  <c r="AZ68"/>
  <c r="AY68"/>
  <c r="AW68"/>
  <c r="AV68"/>
  <c r="AT68"/>
  <c r="AS68"/>
  <c r="AR68"/>
  <c r="AO68"/>
  <c r="AN68"/>
  <c r="AH68"/>
  <c r="BH67"/>
  <c r="BF67"/>
  <c r="BD67"/>
  <c r="BC67"/>
  <c r="BA67"/>
  <c r="AZ67"/>
  <c r="AW67"/>
  <c r="AT67"/>
  <c r="AS67"/>
  <c r="AR67"/>
  <c r="AQ67"/>
  <c r="AO67"/>
  <c r="AM67"/>
  <c r="AH67"/>
  <c r="BH66"/>
  <c r="BD66"/>
  <c r="BC66"/>
  <c r="AZ66"/>
  <c r="AY66"/>
  <c r="AW66"/>
  <c r="AV66"/>
  <c r="AT66"/>
  <c r="AS66"/>
  <c r="AR66"/>
  <c r="AQ66"/>
  <c r="AP66"/>
  <c r="AO66"/>
  <c r="AM66"/>
  <c r="AH66"/>
  <c r="BH65"/>
  <c r="BF65"/>
  <c r="BC65"/>
  <c r="BB65"/>
  <c r="BA65"/>
  <c r="AZ65"/>
  <c r="AY65"/>
  <c r="AX65"/>
  <c r="AV65"/>
  <c r="AT65"/>
  <c r="AN65"/>
  <c r="AM65"/>
  <c r="BH64"/>
  <c r="BF64"/>
  <c r="BC64"/>
  <c r="BB64"/>
  <c r="BA64"/>
  <c r="AZ64"/>
  <c r="AY64"/>
  <c r="AX64"/>
  <c r="AV64"/>
  <c r="AS64"/>
  <c r="AN64"/>
  <c r="AI64"/>
  <c r="BH63"/>
  <c r="BF63"/>
  <c r="BC63"/>
  <c r="BB63"/>
  <c r="AY63"/>
  <c r="AX63"/>
  <c r="AV63"/>
  <c r="AS63"/>
  <c r="AO63"/>
  <c r="AN63"/>
  <c r="AM63"/>
  <c r="BD62"/>
  <c r="BC62"/>
  <c r="AZ62"/>
  <c r="AY62"/>
  <c r="AU62"/>
  <c r="AT62"/>
  <c r="AM62"/>
  <c r="BD61"/>
  <c r="BA61"/>
  <c r="AZ61"/>
  <c r="AU61"/>
  <c r="AT61"/>
  <c r="AP61"/>
  <c r="AN61"/>
  <c r="BF60"/>
  <c r="BD60"/>
  <c r="BA60"/>
  <c r="AZ60"/>
  <c r="AV60"/>
  <c r="AU60"/>
  <c r="AT60"/>
  <c r="AR60"/>
  <c r="AP60"/>
  <c r="AM60"/>
  <c r="BH59"/>
  <c r="BF59"/>
  <c r="BC59"/>
  <c r="BB59"/>
  <c r="AZ59"/>
  <c r="AY59"/>
  <c r="AX59"/>
  <c r="AT59"/>
  <c r="AS59"/>
  <c r="AO59"/>
  <c r="AN59"/>
  <c r="AK59"/>
  <c r="AH59"/>
  <c r="BH58"/>
  <c r="BF58"/>
  <c r="BC58"/>
  <c r="BB58"/>
  <c r="AY58"/>
  <c r="AX58"/>
  <c r="AT58"/>
  <c r="AS58"/>
  <c r="AR58"/>
  <c r="AO58"/>
  <c r="AN58"/>
  <c r="AM58"/>
  <c r="AK58"/>
  <c r="BH57"/>
  <c r="BF57"/>
  <c r="BD57"/>
  <c r="BC57"/>
  <c r="BB57"/>
  <c r="BA57"/>
  <c r="AZ57"/>
  <c r="AY57"/>
  <c r="AX57"/>
  <c r="AV57"/>
  <c r="AU57"/>
  <c r="AT57"/>
  <c r="AS57"/>
  <c r="AR57"/>
  <c r="AQ57"/>
  <c r="AO57"/>
  <c r="AK57"/>
  <c r="AH57"/>
  <c r="BF55"/>
  <c r="BC55"/>
  <c r="BA55"/>
  <c r="AZ55"/>
  <c r="AW55"/>
  <c r="AT55"/>
  <c r="AQ55"/>
  <c r="AO55"/>
  <c r="AN55"/>
  <c r="AH55"/>
  <c r="BH54"/>
  <c r="BF54"/>
  <c r="BC54"/>
  <c r="BB54"/>
  <c r="BA54"/>
  <c r="AZ54"/>
  <c r="AX54"/>
  <c r="AW54"/>
  <c r="AV54"/>
  <c r="AS54"/>
  <c r="AQ54"/>
  <c r="AK54"/>
  <c r="AH54"/>
  <c r="BF53"/>
  <c r="BC53"/>
  <c r="BA53"/>
  <c r="AZ53"/>
  <c r="AW53"/>
  <c r="AT53"/>
  <c r="AQ53"/>
  <c r="AN53"/>
  <c r="AH53"/>
  <c r="BH52"/>
  <c r="BG52"/>
  <c r="BD52"/>
  <c r="BC52"/>
  <c r="BB52"/>
  <c r="AY52"/>
  <c r="AX52"/>
  <c r="AT52"/>
  <c r="AS52"/>
  <c r="AO52"/>
  <c r="AM52"/>
  <c r="AK52"/>
  <c r="BH51"/>
  <c r="BD51"/>
  <c r="BC51"/>
  <c r="BB51"/>
  <c r="AZ51"/>
  <c r="AY51"/>
  <c r="AX51"/>
  <c r="AT51"/>
  <c r="AS51"/>
  <c r="AO51"/>
  <c r="AK51"/>
  <c r="BH50"/>
  <c r="BD50"/>
  <c r="BB50"/>
  <c r="AZ50"/>
  <c r="AY50"/>
  <c r="AX50"/>
  <c r="AV50"/>
  <c r="AT50"/>
  <c r="AO50"/>
  <c r="AN50"/>
  <c r="AK50"/>
  <c r="BH49"/>
  <c r="BF49"/>
  <c r="BD49"/>
  <c r="BC49"/>
  <c r="BB49"/>
  <c r="BA49"/>
  <c r="AZ49"/>
  <c r="AX49"/>
  <c r="AU49"/>
  <c r="AT49"/>
  <c r="AS49"/>
  <c r="AO49"/>
  <c r="AN49"/>
  <c r="AM49"/>
  <c r="AH49"/>
  <c r="BH48"/>
  <c r="BF48"/>
  <c r="BD48"/>
  <c r="BC48"/>
  <c r="BB48"/>
  <c r="BA48"/>
  <c r="AZ48"/>
  <c r="AX48"/>
  <c r="AV48"/>
  <c r="AT48"/>
  <c r="AS48"/>
  <c r="AQ48"/>
  <c r="AN48"/>
  <c r="AM48"/>
  <c r="AK48"/>
  <c r="AH48"/>
  <c r="BD47"/>
  <c r="BC47"/>
  <c r="AZ47"/>
  <c r="AY47"/>
  <c r="AT47"/>
  <c r="AS47"/>
  <c r="AO47"/>
  <c r="AN47"/>
  <c r="AM47"/>
  <c r="AH47"/>
  <c r="BH46"/>
  <c r="BF46"/>
  <c r="BC46"/>
  <c r="BB46"/>
  <c r="BA46"/>
  <c r="AY46"/>
  <c r="AX46"/>
  <c r="AV46"/>
  <c r="AS46"/>
  <c r="AR46"/>
  <c r="AN46"/>
  <c r="AM46"/>
  <c r="AH46"/>
  <c r="BF45"/>
  <c r="BC45"/>
  <c r="BB45"/>
  <c r="AZ45"/>
  <c r="AY45"/>
  <c r="AX45"/>
  <c r="AW45"/>
  <c r="AU45"/>
  <c r="AT45"/>
  <c r="AS45"/>
  <c r="AQ45"/>
  <c r="AO45"/>
  <c r="AN45"/>
  <c r="AH45"/>
  <c r="BF44"/>
  <c r="BC44"/>
  <c r="BB44"/>
  <c r="BA44"/>
  <c r="AZ44"/>
  <c r="AY44"/>
  <c r="AX44"/>
  <c r="AV44"/>
  <c r="AT44"/>
  <c r="AS44"/>
  <c r="AN44"/>
  <c r="AH44"/>
  <c r="BD43"/>
  <c r="BC43"/>
  <c r="AZ43"/>
  <c r="AY43"/>
  <c r="AS43"/>
  <c r="AQ43"/>
  <c r="AM43"/>
  <c r="BH42"/>
  <c r="BD42"/>
  <c r="BC42"/>
  <c r="BB42"/>
  <c r="AZ42"/>
  <c r="AY42"/>
  <c r="AX42"/>
  <c r="AV42"/>
  <c r="AS42"/>
  <c r="AR42"/>
  <c r="AQ42"/>
  <c r="AN42"/>
  <c r="AM42"/>
  <c r="BD41"/>
  <c r="BC41"/>
  <c r="AZ41"/>
  <c r="AX41"/>
  <c r="AQ41"/>
  <c r="AH41"/>
  <c r="BH40"/>
  <c r="BF40"/>
  <c r="BC40"/>
  <c r="BB40"/>
  <c r="AY40"/>
  <c r="AX40"/>
  <c r="AU40"/>
  <c r="AT40"/>
  <c r="AO40"/>
  <c r="AK40"/>
  <c r="AH40"/>
  <c r="BH39"/>
  <c r="BF39"/>
  <c r="BC39"/>
  <c r="BB39"/>
  <c r="AY39"/>
  <c r="AX39"/>
  <c r="AU39"/>
  <c r="AT39"/>
  <c r="AS39"/>
  <c r="AO39"/>
  <c r="AM39"/>
  <c r="AK39"/>
  <c r="AH39"/>
  <c r="BH38"/>
  <c r="BG38"/>
  <c r="BF38"/>
  <c r="BC38"/>
  <c r="BB38"/>
  <c r="AY38"/>
  <c r="AX38"/>
  <c r="AU38"/>
  <c r="AT38"/>
  <c r="AN38"/>
  <c r="AK38"/>
  <c r="AH38"/>
  <c r="BF37"/>
  <c r="BD37"/>
  <c r="BA37"/>
  <c r="AZ37"/>
  <c r="AW37"/>
  <c r="AU37"/>
  <c r="AT37"/>
  <c r="AO37"/>
  <c r="AN37"/>
  <c r="AK37"/>
  <c r="AH37"/>
  <c r="BH36"/>
  <c r="BF36"/>
  <c r="BD36"/>
  <c r="BA36"/>
  <c r="AZ36"/>
  <c r="AW36"/>
  <c r="AV36"/>
  <c r="AT36"/>
  <c r="AR36"/>
  <c r="AO36"/>
  <c r="AN36"/>
  <c r="AM36"/>
  <c r="AH36"/>
  <c r="BH35"/>
  <c r="BF35"/>
  <c r="BD35"/>
  <c r="BA35"/>
  <c r="AZ35"/>
  <c r="AW35"/>
  <c r="AU35"/>
  <c r="AT35"/>
  <c r="AO35"/>
  <c r="AN35"/>
  <c r="AH35"/>
  <c r="BH34"/>
  <c r="BD34"/>
  <c r="BB34"/>
  <c r="BA34"/>
  <c r="AZ34"/>
  <c r="AY34"/>
  <c r="AX34"/>
  <c r="AW34"/>
  <c r="AV34"/>
  <c r="AQ34"/>
  <c r="AO34"/>
  <c r="AM34"/>
  <c r="AH34"/>
  <c r="BH33"/>
  <c r="BD33"/>
  <c r="BC33"/>
  <c r="BB33"/>
  <c r="AY33"/>
  <c r="AX33"/>
  <c r="AV33"/>
  <c r="AS33"/>
  <c r="AQ33"/>
  <c r="AO33"/>
  <c r="AH33"/>
  <c r="BH32"/>
  <c r="BD32"/>
  <c r="BC32"/>
  <c r="BB32"/>
  <c r="AY32"/>
  <c r="AX32"/>
  <c r="AV32"/>
  <c r="AQ32"/>
  <c r="AO32"/>
  <c r="AM32"/>
  <c r="AH32"/>
  <c r="BD31"/>
  <c r="BC31"/>
  <c r="AZ31"/>
  <c r="AY31"/>
  <c r="AU31"/>
  <c r="AT31"/>
  <c r="AO31"/>
  <c r="BD30"/>
  <c r="BC30"/>
  <c r="AZ30"/>
  <c r="AY30"/>
  <c r="AU30"/>
  <c r="AT30"/>
  <c r="AO30"/>
  <c r="AN30"/>
  <c r="AM30"/>
  <c r="AG30"/>
  <c r="BG29"/>
  <c r="BF29"/>
  <c r="BD29"/>
  <c r="BC29"/>
  <c r="BA29"/>
  <c r="AZ29"/>
  <c r="AU29"/>
  <c r="AT29"/>
  <c r="AO29"/>
  <c r="AN29"/>
  <c r="AM29"/>
  <c r="BF27"/>
  <c r="BD27"/>
  <c r="BC27"/>
  <c r="BB27"/>
  <c r="BA27"/>
  <c r="AZ27"/>
  <c r="AY27"/>
  <c r="AX27"/>
  <c r="AV27"/>
  <c r="AU27"/>
  <c r="AT27"/>
  <c r="AO27"/>
  <c r="BD26"/>
  <c r="BC26"/>
  <c r="BB26"/>
  <c r="BA26"/>
  <c r="AZ26"/>
  <c r="AY26"/>
  <c r="AX26"/>
  <c r="AT26"/>
  <c r="AS26"/>
  <c r="AO26"/>
  <c r="BH25"/>
  <c r="BD25"/>
  <c r="BC25"/>
  <c r="BB25"/>
  <c r="BA25"/>
  <c r="AZ25"/>
  <c r="AY25"/>
  <c r="AX25"/>
  <c r="AV25"/>
  <c r="AT25"/>
  <c r="AO25"/>
  <c r="AH25"/>
  <c r="BH24"/>
  <c r="BF24"/>
  <c r="BD24"/>
  <c r="BC24"/>
  <c r="AZ24"/>
  <c r="AY24"/>
  <c r="AT24"/>
  <c r="AS24"/>
  <c r="AO24"/>
  <c r="AN24"/>
  <c r="BH23"/>
  <c r="BG23"/>
  <c r="BF23"/>
  <c r="BC23"/>
  <c r="BB23"/>
  <c r="AZ23"/>
  <c r="AY23"/>
  <c r="AX23"/>
  <c r="AV23"/>
  <c r="AT23"/>
  <c r="AS23"/>
  <c r="AR23"/>
  <c r="AO23"/>
  <c r="AN23"/>
  <c r="AM23"/>
  <c r="AH23"/>
  <c r="BH22"/>
  <c r="BF22"/>
  <c r="BD22"/>
  <c r="BC22"/>
  <c r="AZ22"/>
  <c r="AX22"/>
  <c r="AT22"/>
  <c r="AS22"/>
  <c r="AO22"/>
  <c r="AN22"/>
  <c r="AH22"/>
  <c r="BF21"/>
  <c r="BB21"/>
  <c r="BA21"/>
  <c r="AY21"/>
  <c r="AX21"/>
  <c r="AV21"/>
  <c r="AP21"/>
  <c r="AN21"/>
  <c r="AK21"/>
  <c r="AH21"/>
  <c r="BF20"/>
  <c r="BD20"/>
  <c r="BC20"/>
  <c r="BB20"/>
  <c r="AZ20"/>
  <c r="AY20"/>
  <c r="AX20"/>
  <c r="AS20"/>
  <c r="AN20"/>
  <c r="AK20"/>
  <c r="AH20"/>
  <c r="BF19"/>
  <c r="BD19"/>
  <c r="BC19"/>
  <c r="BB19"/>
  <c r="BA19"/>
  <c r="AZ19"/>
  <c r="AY19"/>
  <c r="AX19"/>
  <c r="AV19"/>
  <c r="AT19"/>
  <c r="AS19"/>
  <c r="AQ19"/>
  <c r="AP19"/>
  <c r="AO19"/>
  <c r="AN19"/>
  <c r="AK19"/>
  <c r="AI19"/>
  <c r="AH19"/>
  <c r="BF18"/>
  <c r="BD18"/>
  <c r="BC18"/>
  <c r="BB18"/>
  <c r="BA18"/>
  <c r="AZ18"/>
  <c r="AY18"/>
  <c r="AX18"/>
  <c r="AT18"/>
  <c r="AS18"/>
  <c r="AO18"/>
  <c r="AM18"/>
  <c r="BF17"/>
  <c r="BD17"/>
  <c r="BC17"/>
  <c r="BB17"/>
  <c r="BA17"/>
  <c r="AZ17"/>
  <c r="AY17"/>
  <c r="AX17"/>
  <c r="AV17"/>
  <c r="AU17"/>
  <c r="AT17"/>
  <c r="AS17"/>
  <c r="AO17"/>
  <c r="AN17"/>
  <c r="AM17"/>
  <c r="AH17"/>
  <c r="BH16"/>
  <c r="BF16"/>
  <c r="BD16"/>
  <c r="BC16"/>
  <c r="BB16"/>
  <c r="BA16"/>
  <c r="AZ16"/>
  <c r="AY16"/>
  <c r="AX16"/>
  <c r="AT16"/>
  <c r="AS16"/>
  <c r="AO16"/>
  <c r="AM16"/>
  <c r="AH16"/>
  <c r="BG15"/>
  <c r="BF15"/>
  <c r="BC15"/>
  <c r="BB15"/>
  <c r="BA15"/>
  <c r="AZ15"/>
  <c r="AY15"/>
  <c r="AX15"/>
  <c r="AV15"/>
  <c r="AU15"/>
  <c r="AT15"/>
  <c r="AS15"/>
  <c r="AO15"/>
  <c r="AN15"/>
  <c r="AJ15"/>
  <c r="BF14"/>
  <c r="BC14"/>
  <c r="BB14"/>
  <c r="BA14"/>
  <c r="AZ14"/>
  <c r="AY14"/>
  <c r="AX14"/>
  <c r="AU14"/>
  <c r="AT14"/>
  <c r="AS14"/>
  <c r="AR14"/>
  <c r="AN14"/>
  <c r="AM14"/>
  <c r="AH14"/>
  <c r="BF13"/>
  <c r="BC13"/>
  <c r="BB13"/>
  <c r="BA13"/>
  <c r="AZ13"/>
  <c r="AY13"/>
  <c r="AX13"/>
  <c r="AV13"/>
  <c r="AU13"/>
  <c r="AT13"/>
  <c r="AS13"/>
  <c r="AO13"/>
  <c r="AN13"/>
  <c r="BH12"/>
  <c r="BF12"/>
  <c r="BD12"/>
  <c r="BB12"/>
  <c r="BA12"/>
  <c r="AZ12"/>
  <c r="AY12"/>
  <c r="AX12"/>
  <c r="AW12"/>
  <c r="AT12"/>
  <c r="AS12"/>
  <c r="AR12"/>
  <c r="AO12"/>
  <c r="AH12"/>
  <c r="BH11"/>
  <c r="BF11"/>
  <c r="BD11"/>
  <c r="BB11"/>
  <c r="BA11"/>
  <c r="AZ11"/>
  <c r="AY11"/>
  <c r="AX11"/>
  <c r="AW11"/>
  <c r="AV11"/>
  <c r="AT11"/>
  <c r="AS11"/>
  <c r="AR11"/>
  <c r="AK11"/>
  <c r="AH11"/>
  <c r="AG11"/>
  <c r="BF10"/>
  <c r="BD10"/>
  <c r="BB10"/>
  <c r="BA10"/>
  <c r="AZ10"/>
  <c r="AY10"/>
  <c r="AX10"/>
  <c r="AT10"/>
  <c r="AS10"/>
  <c r="AR10"/>
  <c r="AM10"/>
  <c r="AH10"/>
  <c r="AG10"/>
  <c r="BF9"/>
  <c r="BD9"/>
  <c r="BC9"/>
  <c r="BB9"/>
  <c r="BA9"/>
  <c r="AZ9"/>
  <c r="AY9"/>
  <c r="AX9"/>
  <c r="AV9"/>
  <c r="AT9"/>
  <c r="AS9"/>
  <c r="AM9"/>
  <c r="AK9"/>
  <c r="BF8"/>
  <c r="BD8"/>
  <c r="BC8"/>
  <c r="BB8"/>
  <c r="BA8"/>
  <c r="AZ8"/>
  <c r="AY8"/>
  <c r="AX8"/>
  <c r="AW8"/>
  <c r="AT8"/>
  <c r="AS8"/>
  <c r="AN8"/>
  <c r="AK8"/>
  <c r="BF7"/>
  <c r="BD7"/>
  <c r="BC7"/>
  <c r="BB7"/>
  <c r="BA7"/>
  <c r="AZ7"/>
  <c r="AY7"/>
  <c r="AX7"/>
  <c r="AW7"/>
  <c r="AV7"/>
  <c r="AT7"/>
  <c r="AS7"/>
  <c r="AR7"/>
  <c r="AK7"/>
  <c r="BH6"/>
  <c r="BF6"/>
  <c r="BD6"/>
  <c r="BC6"/>
  <c r="BB6"/>
  <c r="BA6"/>
  <c r="AZ6"/>
  <c r="AY6"/>
  <c r="AX6"/>
  <c r="AT6"/>
  <c r="AS6"/>
  <c r="AR6"/>
  <c r="AO6"/>
  <c r="AM6"/>
  <c r="AH6"/>
  <c r="BH5"/>
  <c r="BF5"/>
  <c r="BD5"/>
  <c r="BC5"/>
  <c r="BB5"/>
  <c r="BA5"/>
  <c r="AZ5"/>
  <c r="AY5"/>
  <c r="AX5"/>
  <c r="AV5"/>
  <c r="AT5"/>
  <c r="AS5"/>
  <c r="AO5"/>
  <c r="AM5"/>
  <c r="AH5"/>
  <c r="BH4"/>
  <c r="BF4"/>
  <c r="BD4"/>
  <c r="BC4"/>
  <c r="BB4"/>
  <c r="BA4"/>
  <c r="AZ4"/>
  <c r="AY4"/>
  <c r="AX4"/>
  <c r="AW4"/>
  <c r="AT4"/>
  <c r="AS4"/>
  <c r="AO4"/>
  <c r="AN4"/>
  <c r="AM4"/>
  <c r="AH4"/>
  <c r="BH3"/>
  <c r="BF3"/>
  <c r="BD3"/>
  <c r="BC3"/>
  <c r="BB3"/>
  <c r="BA3"/>
  <c r="AZ3"/>
  <c r="AY3"/>
  <c r="AX3"/>
  <c r="AV3"/>
  <c r="AU3"/>
  <c r="AT3"/>
  <c r="AS3"/>
  <c r="AP3"/>
  <c r="AO3"/>
  <c r="AN3"/>
  <c r="BH2"/>
  <c r="BF2"/>
  <c r="BD2"/>
  <c r="BC2"/>
  <c r="BB2"/>
  <c r="BA2"/>
  <c r="AZ2"/>
  <c r="AY2"/>
  <c r="AX2"/>
  <c r="AU2"/>
  <c r="AT2"/>
  <c r="AS2"/>
  <c r="AO2"/>
  <c r="AN2"/>
  <c r="BH1"/>
  <c r="BF1"/>
  <c r="BD1"/>
  <c r="BC1"/>
  <c r="BB1"/>
  <c r="BA1"/>
  <c r="AZ1"/>
  <c r="AY1"/>
  <c r="AX1"/>
  <c r="AW1"/>
  <c r="AV1"/>
  <c r="AT1"/>
  <c r="AS1"/>
  <c r="AO1"/>
  <c r="AN1"/>
  <c r="AC83"/>
  <c r="AB83"/>
  <c r="Z83"/>
  <c r="T83"/>
  <c r="R83"/>
  <c r="O83"/>
  <c r="L83"/>
  <c r="AD82"/>
  <c r="AB82"/>
  <c r="Y82"/>
  <c r="T82"/>
  <c r="R82"/>
  <c r="O82"/>
  <c r="M82"/>
  <c r="L82"/>
  <c r="AB81"/>
  <c r="Z81"/>
  <c r="T81"/>
  <c r="R81"/>
  <c r="O81"/>
  <c r="L81"/>
  <c r="H81"/>
  <c r="AB80"/>
  <c r="Y80"/>
  <c r="O80"/>
  <c r="AC79"/>
  <c r="AB79"/>
  <c r="X79"/>
  <c r="R79"/>
  <c r="O79"/>
  <c r="L79"/>
  <c r="AB78"/>
  <c r="X78"/>
  <c r="O78"/>
  <c r="L78"/>
  <c r="AB77"/>
  <c r="AA77"/>
  <c r="V77"/>
  <c r="T77"/>
  <c r="Q77"/>
  <c r="L77"/>
  <c r="I77"/>
  <c r="X76"/>
  <c r="V76"/>
  <c r="T76"/>
  <c r="I76"/>
  <c r="AD75"/>
  <c r="AA75"/>
  <c r="Y75"/>
  <c r="T75"/>
  <c r="I75"/>
  <c r="T74"/>
  <c r="O74"/>
  <c r="N74"/>
  <c r="L74"/>
  <c r="AA73"/>
  <c r="T73"/>
  <c r="O73"/>
  <c r="L73"/>
  <c r="AA72"/>
  <c r="Y72"/>
  <c r="X72"/>
  <c r="T72"/>
  <c r="N72"/>
  <c r="L72"/>
  <c r="AC71"/>
  <c r="AB71"/>
  <c r="AA71"/>
  <c r="Z71"/>
  <c r="Y71"/>
  <c r="X71"/>
  <c r="T71"/>
  <c r="R71"/>
  <c r="O71"/>
  <c r="AD70"/>
  <c r="AB70"/>
  <c r="Z70"/>
  <c r="Y70"/>
  <c r="T70"/>
  <c r="R70"/>
  <c r="O70"/>
  <c r="L70"/>
  <c r="AD69"/>
  <c r="AB69"/>
  <c r="Z69"/>
  <c r="Y69"/>
  <c r="V69"/>
  <c r="T69"/>
  <c r="R69"/>
  <c r="O69"/>
  <c r="L69"/>
  <c r="AC68"/>
  <c r="Y68"/>
  <c r="X68"/>
  <c r="W68"/>
  <c r="R68"/>
  <c r="O68"/>
  <c r="Y67"/>
  <c r="X67"/>
  <c r="R67"/>
  <c r="O67"/>
  <c r="AB66"/>
  <c r="AA66"/>
  <c r="Y66"/>
  <c r="X66"/>
  <c r="S66"/>
  <c r="O66"/>
  <c r="J66"/>
  <c r="I66"/>
  <c r="AA65"/>
  <c r="Y65"/>
  <c r="T65"/>
  <c r="Q65"/>
  <c r="O65"/>
  <c r="L65"/>
  <c r="I65"/>
  <c r="AB64"/>
  <c r="AA64"/>
  <c r="X64"/>
  <c r="V64"/>
  <c r="T64"/>
  <c r="L64"/>
  <c r="AA63"/>
  <c r="Y63"/>
  <c r="T63"/>
  <c r="L63"/>
  <c r="AA62"/>
  <c r="X62"/>
  <c r="T62"/>
  <c r="O62"/>
  <c r="N62"/>
  <c r="L62"/>
  <c r="AD61"/>
  <c r="AB61"/>
  <c r="AA61"/>
  <c r="T61"/>
  <c r="L61"/>
  <c r="AD60"/>
  <c r="AA60"/>
  <c r="X60"/>
  <c r="T60"/>
  <c r="N60"/>
  <c r="L60"/>
  <c r="AC59"/>
  <c r="AB59"/>
  <c r="AA59"/>
  <c r="Z59"/>
  <c r="Y59"/>
  <c r="R59"/>
  <c r="O59"/>
  <c r="L59"/>
  <c r="AC58"/>
  <c r="AB58"/>
  <c r="AA58"/>
  <c r="Z58"/>
  <c r="Y58"/>
  <c r="T58"/>
  <c r="R58"/>
  <c r="O58"/>
  <c r="L58"/>
  <c r="I58"/>
  <c r="AD57"/>
  <c r="AC57"/>
  <c r="AB57"/>
  <c r="AA57"/>
  <c r="Z57"/>
  <c r="Y57"/>
  <c r="V57"/>
  <c r="T57"/>
  <c r="R57"/>
  <c r="O57"/>
  <c r="M57"/>
  <c r="L57"/>
  <c r="AB55"/>
  <c r="AA55"/>
  <c r="Y55"/>
  <c r="X55"/>
  <c r="T55"/>
  <c r="L55"/>
  <c r="I55"/>
  <c r="AB54"/>
  <c r="AA54"/>
  <c r="Z54"/>
  <c r="T54"/>
  <c r="O54"/>
  <c r="L54"/>
  <c r="AB53"/>
  <c r="AA53"/>
  <c r="Z53"/>
  <c r="T53"/>
  <c r="O53"/>
  <c r="L53"/>
  <c r="Z52"/>
  <c r="Y52"/>
  <c r="T52"/>
  <c r="R52"/>
  <c r="O52"/>
  <c r="L52"/>
  <c r="I52"/>
  <c r="AB51"/>
  <c r="Z51"/>
  <c r="Y51"/>
  <c r="R51"/>
  <c r="O51"/>
  <c r="L51"/>
  <c r="I51"/>
  <c r="AB50"/>
  <c r="AA50"/>
  <c r="Z50"/>
  <c r="Y50"/>
  <c r="T50"/>
  <c r="R50"/>
  <c r="O50"/>
  <c r="L50"/>
  <c r="I50"/>
  <c r="AB49"/>
  <c r="AA49"/>
  <c r="Y49"/>
  <c r="X49"/>
  <c r="T49"/>
  <c r="O49"/>
  <c r="N49"/>
  <c r="L49"/>
  <c r="AD48"/>
  <c r="AB48"/>
  <c r="Y48"/>
  <c r="X48"/>
  <c r="U48"/>
  <c r="O48"/>
  <c r="L48"/>
  <c r="AC47"/>
  <c r="AB47"/>
  <c r="Y47"/>
  <c r="X47"/>
  <c r="W47"/>
  <c r="O47"/>
  <c r="L47"/>
  <c r="AB46"/>
  <c r="AA46"/>
  <c r="Z46"/>
  <c r="Y46"/>
  <c r="T46"/>
  <c r="L46"/>
  <c r="I46"/>
  <c r="AB45"/>
  <c r="AA45"/>
  <c r="T45"/>
  <c r="O45"/>
  <c r="AB44"/>
  <c r="AA44"/>
  <c r="X44"/>
  <c r="T44"/>
  <c r="J44"/>
  <c r="AA43"/>
  <c r="X43"/>
  <c r="T43"/>
  <c r="L43"/>
  <c r="I43"/>
  <c r="AC42"/>
  <c r="AA42"/>
  <c r="T42"/>
  <c r="L42"/>
  <c r="I42"/>
  <c r="AB41"/>
  <c r="AA41"/>
  <c r="U41"/>
  <c r="T41"/>
  <c r="L41"/>
  <c r="I41"/>
  <c r="AD40"/>
  <c r="AB40"/>
  <c r="Z40"/>
  <c r="Y40"/>
  <c r="R40"/>
  <c r="O40"/>
  <c r="L40"/>
  <c r="H40"/>
  <c r="AD39"/>
  <c r="AB39"/>
  <c r="Z39"/>
  <c r="Y39"/>
  <c r="R39"/>
  <c r="O39"/>
  <c r="L39"/>
  <c r="H39"/>
  <c r="AD38"/>
  <c r="AC38"/>
  <c r="AB38"/>
  <c r="Z38"/>
  <c r="Y38"/>
  <c r="R38"/>
  <c r="O38"/>
  <c r="L38"/>
  <c r="H38"/>
  <c r="AB37"/>
  <c r="Y37"/>
  <c r="X37"/>
  <c r="O37"/>
  <c r="L37"/>
  <c r="AB36"/>
  <c r="Y36"/>
  <c r="X36"/>
  <c r="W36"/>
  <c r="O36"/>
  <c r="L36"/>
  <c r="I36"/>
  <c r="AB35"/>
  <c r="Y35"/>
  <c r="X35"/>
  <c r="R35"/>
  <c r="O35"/>
  <c r="L35"/>
  <c r="AA34"/>
  <c r="Y34"/>
  <c r="T34"/>
  <c r="Q34"/>
  <c r="O34"/>
  <c r="AA33"/>
  <c r="Y33"/>
  <c r="X33"/>
  <c r="U33"/>
  <c r="T33"/>
  <c r="Q33"/>
  <c r="AB32"/>
  <c r="AA32"/>
  <c r="X32"/>
  <c r="V32"/>
  <c r="T32"/>
  <c r="AB31"/>
  <c r="AA31"/>
  <c r="V31"/>
  <c r="T31"/>
  <c r="L31"/>
  <c r="AC30"/>
  <c r="AA30"/>
  <c r="X30"/>
  <c r="T30"/>
  <c r="L30"/>
  <c r="AC29"/>
  <c r="AA29"/>
  <c r="X29"/>
  <c r="T29"/>
  <c r="AB27"/>
  <c r="AA27"/>
  <c r="T27"/>
  <c r="Q27"/>
  <c r="L27"/>
  <c r="I27"/>
  <c r="AA26"/>
  <c r="Y26"/>
  <c r="V26"/>
  <c r="U26"/>
  <c r="T26"/>
  <c r="O26"/>
  <c r="L26"/>
  <c r="AA25"/>
  <c r="Y25"/>
  <c r="X25"/>
  <c r="U25"/>
  <c r="T25"/>
  <c r="L25"/>
  <c r="AD24"/>
  <c r="AB24"/>
  <c r="AA24"/>
  <c r="Y24"/>
  <c r="X24"/>
  <c r="T24"/>
  <c r="L24"/>
  <c r="AD23"/>
  <c r="AB23"/>
  <c r="AA23"/>
  <c r="Y23"/>
  <c r="X23"/>
  <c r="T23"/>
  <c r="O23"/>
  <c r="N23"/>
  <c r="L23"/>
  <c r="AD22"/>
  <c r="AB22"/>
  <c r="AA22"/>
  <c r="T22"/>
  <c r="L22"/>
  <c r="AC21"/>
  <c r="AB21"/>
  <c r="AA21"/>
  <c r="Z21"/>
  <c r="Y21"/>
  <c r="T21"/>
  <c r="R21"/>
  <c r="O21"/>
  <c r="L21"/>
  <c r="J21"/>
  <c r="I21"/>
  <c r="AC20"/>
  <c r="AB20"/>
  <c r="AA20"/>
  <c r="Z20"/>
  <c r="Y20"/>
  <c r="U20"/>
  <c r="T20"/>
  <c r="R20"/>
  <c r="O20"/>
  <c r="L20"/>
  <c r="I20"/>
  <c r="AC19"/>
  <c r="AB19"/>
  <c r="AA19"/>
  <c r="Z19"/>
  <c r="Y19"/>
  <c r="R19"/>
  <c r="P19"/>
  <c r="O19"/>
  <c r="L19"/>
  <c r="AC18"/>
  <c r="AB18"/>
  <c r="Y18"/>
  <c r="X18"/>
  <c r="O18"/>
  <c r="L18"/>
  <c r="I18"/>
  <c r="AB17"/>
  <c r="AA17"/>
  <c r="Y17"/>
  <c r="X17"/>
  <c r="T17"/>
  <c r="R17"/>
  <c r="O17"/>
  <c r="N17"/>
  <c r="L17"/>
  <c r="I17"/>
  <c r="AB16"/>
  <c r="AA16"/>
  <c r="Y16"/>
  <c r="X16"/>
  <c r="T16"/>
  <c r="R16"/>
  <c r="O16"/>
  <c r="N16"/>
  <c r="L16"/>
  <c r="I16"/>
  <c r="AC15"/>
  <c r="AA15"/>
  <c r="Y15"/>
  <c r="X15"/>
  <c r="T15"/>
  <c r="O15"/>
  <c r="L15"/>
  <c r="AC14"/>
  <c r="AB14"/>
  <c r="AA14"/>
  <c r="X14"/>
  <c r="V14"/>
  <c r="T14"/>
  <c r="L14"/>
  <c r="AC13"/>
  <c r="AB13"/>
  <c r="AA13"/>
  <c r="V13"/>
  <c r="T13"/>
  <c r="L13"/>
  <c r="J13"/>
  <c r="AB12"/>
  <c r="AA12"/>
  <c r="X12"/>
  <c r="T12"/>
  <c r="S12"/>
  <c r="AB11"/>
  <c r="AA11"/>
  <c r="V11"/>
  <c r="T11"/>
  <c r="I11"/>
  <c r="AB10"/>
  <c r="AA10"/>
  <c r="V10"/>
  <c r="U10"/>
  <c r="T10"/>
  <c r="L10"/>
  <c r="I10"/>
  <c r="AD9"/>
  <c r="AB9"/>
  <c r="AA9"/>
  <c r="Z9"/>
  <c r="Y9"/>
  <c r="R9"/>
  <c r="O9"/>
  <c r="AC8"/>
  <c r="AB8"/>
  <c r="AA8"/>
  <c r="Z8"/>
  <c r="Y8"/>
  <c r="W8"/>
  <c r="V8"/>
  <c r="S8"/>
  <c r="R8"/>
  <c r="O8"/>
  <c r="L8"/>
  <c r="AD7"/>
  <c r="AB7"/>
  <c r="AA7"/>
  <c r="Z7"/>
  <c r="Y7"/>
  <c r="T7"/>
  <c r="S7"/>
  <c r="R7"/>
  <c r="O7"/>
  <c r="L7"/>
  <c r="AB6"/>
  <c r="Y6"/>
  <c r="X6"/>
  <c r="R6"/>
  <c r="O6"/>
  <c r="L6"/>
  <c r="I6"/>
  <c r="AB5"/>
  <c r="Y5"/>
  <c r="X5"/>
  <c r="T5"/>
  <c r="O5"/>
  <c r="AB4"/>
  <c r="AA4"/>
  <c r="Y4"/>
  <c r="X4"/>
  <c r="T4"/>
  <c r="O4"/>
  <c r="AA3"/>
  <c r="X3"/>
  <c r="V3"/>
  <c r="T3"/>
  <c r="L3"/>
  <c r="AB2"/>
  <c r="AA2"/>
  <c r="T2"/>
  <c r="O2"/>
  <c r="L2"/>
  <c r="AC1"/>
  <c r="AB1"/>
  <c r="AA1"/>
  <c r="X1"/>
  <c r="T1"/>
  <c r="L1"/>
  <c r="EZ22" i="11"/>
  <c r="EZ6"/>
  <c r="U35" i="1"/>
  <c r="U34"/>
  <c r="U33"/>
  <c r="U32"/>
  <c r="G59" i="9" s="1"/>
  <c r="U31" i="1"/>
  <c r="G62" i="9" s="1"/>
  <c r="U30" i="1"/>
  <c r="G65" i="9" s="1"/>
  <c r="U29" i="1"/>
  <c r="G66" i="9" s="1"/>
  <c r="U28" i="1"/>
  <c r="G71" i="9" s="1"/>
  <c r="U27" i="1"/>
  <c r="G74" i="9" s="1"/>
  <c r="U26" i="1"/>
  <c r="G77" i="9" s="1"/>
  <c r="U25" i="1"/>
  <c r="G78" i="9" s="1"/>
  <c r="U24" i="1"/>
  <c r="G83" i="9" s="1"/>
  <c r="U23" i="1"/>
  <c r="G29" i="9" s="1"/>
  <c r="U22" i="1"/>
  <c r="G34" i="9" s="1"/>
  <c r="U21" i="1"/>
  <c r="G37" i="9" s="1"/>
  <c r="U20" i="1"/>
  <c r="G40" i="9" s="1"/>
  <c r="U19" i="1"/>
  <c r="G41" i="9" s="1"/>
  <c r="U18" i="1"/>
  <c r="G46" i="9" s="1"/>
  <c r="U17" i="1"/>
  <c r="G49" i="9" s="1"/>
  <c r="U16" i="1"/>
  <c r="G52" i="9" s="1"/>
  <c r="U15" i="1"/>
  <c r="G53" i="9" s="1"/>
  <c r="U14" i="1"/>
  <c r="G3" i="9" s="1"/>
  <c r="U13" i="1"/>
  <c r="G4" i="9" s="1"/>
  <c r="U12" i="1"/>
  <c r="G9" i="9" s="1"/>
  <c r="U11" i="1"/>
  <c r="G12" i="9" s="1"/>
  <c r="U10" i="1"/>
  <c r="G15" i="9" s="1"/>
  <c r="U9" i="1"/>
  <c r="G16" i="9" s="1"/>
  <c r="U8" i="1"/>
  <c r="G21" i="9" s="1"/>
  <c r="U7" i="1"/>
  <c r="G24" i="9" s="1"/>
  <c r="U6" i="1"/>
  <c r="G27" i="9" s="1"/>
  <c r="Q35" i="1"/>
  <c r="Q34"/>
  <c r="Q33"/>
  <c r="Q32"/>
  <c r="F59" i="9" s="1"/>
  <c r="Q31" i="1"/>
  <c r="F62" i="9" s="1"/>
  <c r="Q30" i="1"/>
  <c r="F65" i="9" s="1"/>
  <c r="Q29" i="1"/>
  <c r="F68" i="9" s="1"/>
  <c r="Q28" i="1"/>
  <c r="F71" i="9" s="1"/>
  <c r="Q27" i="1"/>
  <c r="F74" i="9" s="1"/>
  <c r="Q26" i="1"/>
  <c r="F77" i="9" s="1"/>
  <c r="Q25" i="1"/>
  <c r="F80" i="9" s="1"/>
  <c r="Q24" i="1"/>
  <c r="F83" i="9" s="1"/>
  <c r="Q23" i="1"/>
  <c r="F31" i="9" s="1"/>
  <c r="Q22" i="1"/>
  <c r="F34" i="9" s="1"/>
  <c r="Q21" i="1"/>
  <c r="F37" i="9" s="1"/>
  <c r="Q20" i="1"/>
  <c r="F40" i="9" s="1"/>
  <c r="Q19" i="1"/>
  <c r="F43" i="9" s="1"/>
  <c r="Q18" i="1"/>
  <c r="F46" i="9" s="1"/>
  <c r="Q17" i="1"/>
  <c r="F49" i="9" s="1"/>
  <c r="Q16" i="1"/>
  <c r="F52" i="9" s="1"/>
  <c r="Q15" i="1"/>
  <c r="F55" i="9" s="1"/>
  <c r="Q14" i="1"/>
  <c r="F3" i="9" s="1"/>
  <c r="Q13" i="1"/>
  <c r="F6" i="9" s="1"/>
  <c r="Q12" i="1"/>
  <c r="F9" i="9" s="1"/>
  <c r="Q11" i="1"/>
  <c r="F12" i="9" s="1"/>
  <c r="Q10" i="1"/>
  <c r="F15" i="9" s="1"/>
  <c r="Q9" i="1"/>
  <c r="F18" i="9" s="1"/>
  <c r="Q8" i="1"/>
  <c r="F21" i="9" s="1"/>
  <c r="Q7" i="1"/>
  <c r="F24" i="9" s="1"/>
  <c r="Q6" i="1"/>
  <c r="F27" i="9" s="1"/>
  <c r="M35" i="1"/>
  <c r="M34"/>
  <c r="M33"/>
  <c r="M32"/>
  <c r="E59" i="9" s="1"/>
  <c r="M31" i="1"/>
  <c r="E62" i="9" s="1"/>
  <c r="M30" i="1"/>
  <c r="E65" i="9" s="1"/>
  <c r="M29" i="1"/>
  <c r="E68" i="9" s="1"/>
  <c r="M28" i="1"/>
  <c r="E71" i="9" s="1"/>
  <c r="M27" i="1"/>
  <c r="E74" i="9" s="1"/>
  <c r="M26" i="1"/>
  <c r="E77" i="9" s="1"/>
  <c r="M25" i="1"/>
  <c r="E80" i="9" s="1"/>
  <c r="M24" i="1"/>
  <c r="E83" i="9" s="1"/>
  <c r="M23" i="1"/>
  <c r="E31" i="9" s="1"/>
  <c r="M22" i="1"/>
  <c r="E34" i="9" s="1"/>
  <c r="M21" i="1"/>
  <c r="E37" i="9" s="1"/>
  <c r="M20" i="1"/>
  <c r="E40" i="9" s="1"/>
  <c r="M19" i="1"/>
  <c r="E43" i="9" s="1"/>
  <c r="M18" i="1"/>
  <c r="E46" i="9" s="1"/>
  <c r="M17" i="1"/>
  <c r="E49" i="9" s="1"/>
  <c r="M16" i="1"/>
  <c r="E52" i="9" s="1"/>
  <c r="M15" i="1"/>
  <c r="E55" i="9" s="1"/>
  <c r="M14" i="1"/>
  <c r="E3" i="9" s="1"/>
  <c r="M13" i="1"/>
  <c r="E6" i="9" s="1"/>
  <c r="M12" i="1"/>
  <c r="E9" i="9" s="1"/>
  <c r="M11" i="1"/>
  <c r="E12" i="9" s="1"/>
  <c r="M10" i="1"/>
  <c r="E15" i="9" s="1"/>
  <c r="M9" i="1"/>
  <c r="E18" i="9" s="1"/>
  <c r="M8" i="1"/>
  <c r="E21" i="9" s="1"/>
  <c r="M7" i="1"/>
  <c r="E24" i="9" s="1"/>
  <c r="M6" i="1"/>
  <c r="I35"/>
  <c r="I34"/>
  <c r="I33"/>
  <c r="I32"/>
  <c r="D59" i="9" s="1"/>
  <c r="I31" i="1"/>
  <c r="D61" i="9" s="1"/>
  <c r="I30" i="1"/>
  <c r="D65" i="9" s="1"/>
  <c r="I29" i="1"/>
  <c r="D67" i="9" s="1"/>
  <c r="I28" i="1"/>
  <c r="D71" i="9" s="1"/>
  <c r="I27" i="1"/>
  <c r="D73" i="9" s="1"/>
  <c r="I26" i="1"/>
  <c r="D77" i="9" s="1"/>
  <c r="I25" i="1"/>
  <c r="D79" i="9" s="1"/>
  <c r="I24" i="1"/>
  <c r="D83" i="9" s="1"/>
  <c r="I23" i="1"/>
  <c r="D30" i="9" s="1"/>
  <c r="I22" i="1"/>
  <c r="D34" i="9" s="1"/>
  <c r="I21" i="1"/>
  <c r="D36" i="9" s="1"/>
  <c r="I20" i="1"/>
  <c r="D40" i="9" s="1"/>
  <c r="I19" i="1"/>
  <c r="D42" i="9" s="1"/>
  <c r="I18" i="1"/>
  <c r="D46" i="9" s="1"/>
  <c r="I17" i="1"/>
  <c r="D48" i="9" s="1"/>
  <c r="I16" i="1"/>
  <c r="D52" i="9" s="1"/>
  <c r="I15" i="1"/>
  <c r="D54" i="9" s="1"/>
  <c r="I14" i="1"/>
  <c r="D3" i="9" s="1"/>
  <c r="I13" i="1"/>
  <c r="D5" i="9" s="1"/>
  <c r="I12" i="1"/>
  <c r="D9" i="9" s="1"/>
  <c r="I11" i="1"/>
  <c r="D11" i="9" s="1"/>
  <c r="I10" i="1"/>
  <c r="D15" i="9" s="1"/>
  <c r="I9" i="1"/>
  <c r="D17" i="9" s="1"/>
  <c r="I8" i="1"/>
  <c r="D21" i="9" s="1"/>
  <c r="I7" i="1"/>
  <c r="D23" i="9" s="1"/>
  <c r="D27"/>
  <c r="E35" i="1"/>
  <c r="E34"/>
  <c r="E33"/>
  <c r="E32"/>
  <c r="E31"/>
  <c r="E30"/>
  <c r="E29"/>
  <c r="E28"/>
  <c r="E27"/>
  <c r="E26"/>
  <c r="E25"/>
  <c r="C79" i="9" s="1"/>
  <c r="E24" i="1"/>
  <c r="C82" i="9" s="1"/>
  <c r="E23" i="1"/>
  <c r="E22"/>
  <c r="E21"/>
  <c r="E20"/>
  <c r="E19"/>
  <c r="E18"/>
  <c r="E17"/>
  <c r="E16"/>
  <c r="E15"/>
  <c r="E14"/>
  <c r="E13"/>
  <c r="E12"/>
  <c r="E11"/>
  <c r="E10"/>
  <c r="E9"/>
  <c r="C17" i="9" s="1"/>
  <c r="E8" i="1"/>
  <c r="X1"/>
  <c r="AU1" s="1"/>
  <c r="BR1" s="1"/>
  <c r="CO1" s="1"/>
  <c r="DL1" s="1"/>
  <c r="EI1" s="1"/>
  <c r="FF1" s="1"/>
  <c r="GC1" s="1"/>
  <c r="GZ1" s="1"/>
  <c r="HW1" s="1"/>
  <c r="IT1" s="1"/>
  <c r="JQ1" s="1"/>
  <c r="KN1" s="1"/>
  <c r="LK1" s="1"/>
  <c r="E27" i="9" l="1"/>
  <c r="D8" i="13"/>
  <c r="D9"/>
  <c r="G35" i="3"/>
  <c r="EC23" i="1"/>
  <c r="AG29" i="9"/>
  <c r="EC31" i="1"/>
  <c r="AG62" i="9"/>
  <c r="FD19" i="1"/>
  <c r="AM41" i="9"/>
  <c r="FD23" i="1"/>
  <c r="AM31" i="9"/>
  <c r="EV25" i="1"/>
  <c r="AK80" i="9"/>
  <c r="FO15" i="1"/>
  <c r="AO54" i="9"/>
  <c r="GA16" i="1"/>
  <c r="AR50" i="9"/>
  <c r="FS21" i="1"/>
  <c r="AP35" i="9"/>
  <c r="FK25" i="1"/>
  <c r="AN78" i="9"/>
  <c r="AN67"/>
  <c r="FK29" i="1"/>
  <c r="AN66" i="9"/>
  <c r="JO8" i="1"/>
  <c r="BN19" i="9"/>
  <c r="JV16" i="1"/>
  <c r="BO51" i="9"/>
  <c r="BO50"/>
  <c r="KL16" i="1"/>
  <c r="BS52" i="9"/>
  <c r="BS51"/>
  <c r="KD18" i="1"/>
  <c r="BQ45" i="9"/>
  <c r="BQ44"/>
  <c r="JV19" i="1"/>
  <c r="BO41" i="9"/>
  <c r="BO43"/>
  <c r="BO42"/>
  <c r="KL19" i="1"/>
  <c r="BS41" i="9"/>
  <c r="KL22" i="1"/>
  <c r="BS34" i="9"/>
  <c r="BS33"/>
  <c r="BS32"/>
  <c r="BR29"/>
  <c r="BR31"/>
  <c r="KL29" i="1"/>
  <c r="BS67" i="9"/>
  <c r="LE10" i="1"/>
  <c r="BW15" i="9"/>
  <c r="BW14"/>
  <c r="LP13" i="1"/>
  <c r="BY5" i="9"/>
  <c r="EC17" i="1"/>
  <c r="AG47" i="9"/>
  <c r="FO30" i="1"/>
  <c r="AO64" i="9"/>
  <c r="AO65"/>
  <c r="FK31" i="1"/>
  <c r="AN62" i="9"/>
  <c r="AN60"/>
  <c r="FW32" i="1"/>
  <c r="AQ58" i="9"/>
  <c r="AQ59"/>
  <c r="GH8" i="1"/>
  <c r="AS21" i="9"/>
  <c r="GH15" i="1"/>
  <c r="AS55" i="9"/>
  <c r="AS53"/>
  <c r="GT16" i="1"/>
  <c r="AV52" i="9"/>
  <c r="GP17" i="1"/>
  <c r="AU48" i="9"/>
  <c r="AU47"/>
  <c r="GL18" i="1"/>
  <c r="AT46" i="9"/>
  <c r="GH19" i="1"/>
  <c r="AS41" i="9"/>
  <c r="GT20" i="1"/>
  <c r="AV40" i="9"/>
  <c r="AV38"/>
  <c r="GH22" i="1"/>
  <c r="AS34" i="9"/>
  <c r="AS32"/>
  <c r="GT23" i="1"/>
  <c r="AV30" i="9"/>
  <c r="GP24" i="1"/>
  <c r="AU82" i="9"/>
  <c r="GL25" i="1"/>
  <c r="AT78" i="9"/>
  <c r="GH26" i="1"/>
  <c r="AS76" i="9"/>
  <c r="AS75"/>
  <c r="GT27" i="1"/>
  <c r="AV72" i="9"/>
  <c r="GP28" i="1"/>
  <c r="AU71" i="9"/>
  <c r="AU70"/>
  <c r="AU69"/>
  <c r="GH30" i="1"/>
  <c r="AS65" i="9"/>
  <c r="GT31" i="1"/>
  <c r="AV62" i="9"/>
  <c r="GP32" i="1"/>
  <c r="AU58" i="9"/>
  <c r="AU59"/>
  <c r="HE7" i="1"/>
  <c r="AX24" i="9"/>
  <c r="HQ7" i="1"/>
  <c r="BA23" i="9"/>
  <c r="BA24"/>
  <c r="BA22"/>
  <c r="HM8" i="1"/>
  <c r="AZ21" i="9"/>
  <c r="HE15" i="1"/>
  <c r="AX55" i="9"/>
  <c r="AX53"/>
  <c r="HM16" i="1"/>
  <c r="AZ52" i="9"/>
  <c r="HE17" i="1"/>
  <c r="AX47" i="9"/>
  <c r="HQ17" i="1"/>
  <c r="BA47" i="9"/>
  <c r="HM18" i="1"/>
  <c r="AZ46" i="9"/>
  <c r="HE19" i="1"/>
  <c r="AX43" i="9"/>
  <c r="HQ19" i="1"/>
  <c r="BA42" i="9"/>
  <c r="BA43"/>
  <c r="BA41"/>
  <c r="HM20" i="1"/>
  <c r="AZ40" i="9"/>
  <c r="AZ39"/>
  <c r="AZ38"/>
  <c r="HE21" i="1"/>
  <c r="AX37" i="9"/>
  <c r="AX36"/>
  <c r="AX35"/>
  <c r="HM22" i="1"/>
  <c r="AZ33" i="9"/>
  <c r="AZ32"/>
  <c r="HE23" i="1"/>
  <c r="AX31" i="9"/>
  <c r="AX30"/>
  <c r="AX29"/>
  <c r="HQ23" i="1"/>
  <c r="BA31" i="9"/>
  <c r="BA30"/>
  <c r="HM24" i="1"/>
  <c r="AZ81" i="9"/>
  <c r="AZ82"/>
  <c r="HE25" i="1"/>
  <c r="AX80" i="9"/>
  <c r="AX79"/>
  <c r="AX78"/>
  <c r="HM26" i="1"/>
  <c r="AZ75" i="9"/>
  <c r="AZ76"/>
  <c r="HE27" i="1"/>
  <c r="AX72" i="9"/>
  <c r="HQ27" i="1"/>
  <c r="BA73" i="9"/>
  <c r="BA72"/>
  <c r="HM28" i="1"/>
  <c r="AZ71" i="9"/>
  <c r="AZ70"/>
  <c r="AZ69"/>
  <c r="HE29" i="1"/>
  <c r="AX68" i="9"/>
  <c r="AX66"/>
  <c r="AX67"/>
  <c r="HQ29" i="1"/>
  <c r="BA68" i="9"/>
  <c r="BA66"/>
  <c r="HM30" i="1"/>
  <c r="AZ63" i="9"/>
  <c r="HE31" i="1"/>
  <c r="AX62" i="9"/>
  <c r="AX61"/>
  <c r="AX60"/>
  <c r="HQ31" i="1"/>
  <c r="BA62" i="9"/>
  <c r="HM32" i="1"/>
  <c r="AZ58" i="9"/>
  <c r="IF7" i="1"/>
  <c r="BD23" i="9"/>
  <c r="IB8" i="1"/>
  <c r="BC21" i="9"/>
  <c r="IN17" i="1"/>
  <c r="BF47" i="9"/>
  <c r="IB22" i="1"/>
  <c r="BC34" i="9"/>
  <c r="IN23" i="1"/>
  <c r="BF31" i="9"/>
  <c r="BF30"/>
  <c r="IN26" i="1"/>
  <c r="BF76" i="9"/>
  <c r="IB28" i="1"/>
  <c r="BC71" i="9"/>
  <c r="BC70"/>
  <c r="BC69"/>
  <c r="IN29" i="1"/>
  <c r="BF68" i="9"/>
  <c r="BF66"/>
  <c r="IB31" i="1"/>
  <c r="BC61" i="9"/>
  <c r="BC60"/>
  <c r="BL45"/>
  <c r="BL44"/>
  <c r="IY19" i="1"/>
  <c r="BH43" i="9"/>
  <c r="BH41"/>
  <c r="JO19" i="1"/>
  <c r="BN41" i="9"/>
  <c r="JK20" i="1"/>
  <c r="BM39" i="9"/>
  <c r="JG21" i="1"/>
  <c r="BL37" i="9"/>
  <c r="JC22" i="1"/>
  <c r="BK32" i="9"/>
  <c r="IY23" i="1"/>
  <c r="BH31" i="9"/>
  <c r="BH29"/>
  <c r="JO23" i="1"/>
  <c r="BN30" i="9"/>
  <c r="IY26" i="1"/>
  <c r="BH77" i="9"/>
  <c r="IY31" i="1"/>
  <c r="BH62" i="9"/>
  <c r="BH61"/>
  <c r="BH60"/>
  <c r="JO31" i="1"/>
  <c r="BN61" i="9"/>
  <c r="BN60"/>
  <c r="BN62"/>
  <c r="JK32" i="1"/>
  <c r="BM59" i="9"/>
  <c r="JZ7" i="1"/>
  <c r="BP24" i="9"/>
  <c r="BP23"/>
  <c r="JV8" i="1"/>
  <c r="BO21" i="9"/>
  <c r="KL8" i="1"/>
  <c r="BS20" i="9"/>
  <c r="JZ10" i="1"/>
  <c r="BP13" i="9"/>
  <c r="JZ13" i="1"/>
  <c r="BP4" i="9"/>
  <c r="JV14" i="1"/>
  <c r="BO3" i="9"/>
  <c r="BO2"/>
  <c r="BO1"/>
  <c r="LE19" i="1"/>
  <c r="BW41" i="9"/>
  <c r="BW42"/>
  <c r="LI25" i="1"/>
  <c r="BX80" i="9"/>
  <c r="BX79"/>
  <c r="BX78"/>
  <c r="LE26" i="1"/>
  <c r="BW76" i="9"/>
  <c r="LE29" i="1"/>
  <c r="BW67" i="9"/>
  <c r="BW66"/>
  <c r="LI32" i="1"/>
  <c r="BX57" i="9"/>
  <c r="BY10"/>
  <c r="LP11" i="1"/>
  <c r="BY11" i="9"/>
  <c r="Y2"/>
  <c r="Y3"/>
  <c r="L5"/>
  <c r="T6"/>
  <c r="AA6"/>
  <c r="O11"/>
  <c r="O14"/>
  <c r="AA18"/>
  <c r="V23"/>
  <c r="AB26"/>
  <c r="O27"/>
  <c r="Y27"/>
  <c r="O29"/>
  <c r="O31"/>
  <c r="Y31"/>
  <c r="Y32"/>
  <c r="O33"/>
  <c r="V33"/>
  <c r="AB33"/>
  <c r="I35"/>
  <c r="T37"/>
  <c r="AA37"/>
  <c r="X38"/>
  <c r="N40"/>
  <c r="X40"/>
  <c r="O41"/>
  <c r="X42"/>
  <c r="O43"/>
  <c r="O44"/>
  <c r="Y44"/>
  <c r="AC44"/>
  <c r="Y45"/>
  <c r="AC45"/>
  <c r="P47"/>
  <c r="AA48"/>
  <c r="AA52"/>
  <c r="X54"/>
  <c r="S63"/>
  <c r="AB63"/>
  <c r="S64"/>
  <c r="Y64"/>
  <c r="S65"/>
  <c r="I67"/>
  <c r="I68"/>
  <c r="S68"/>
  <c r="AD71"/>
  <c r="AB72"/>
  <c r="X74"/>
  <c r="AB75"/>
  <c r="O76"/>
  <c r="AB76"/>
  <c r="P78"/>
  <c r="T80"/>
  <c r="H4"/>
  <c r="W4"/>
  <c r="H6"/>
  <c r="X8"/>
  <c r="T9"/>
  <c r="O10"/>
  <c r="X10"/>
  <c r="X11"/>
  <c r="O12"/>
  <c r="Y12"/>
  <c r="Y13"/>
  <c r="V15"/>
  <c r="AB15"/>
  <c r="W16"/>
  <c r="W17"/>
  <c r="T18"/>
  <c r="Z18"/>
  <c r="T19"/>
  <c r="X20"/>
  <c r="X22"/>
  <c r="O24"/>
  <c r="O25"/>
  <c r="V25"/>
  <c r="AB25"/>
  <c r="V27"/>
  <c r="AC27"/>
  <c r="Y29"/>
  <c r="Y30"/>
  <c r="X31"/>
  <c r="L32"/>
  <c r="L33"/>
  <c r="AB34"/>
  <c r="AA35"/>
  <c r="AC36"/>
  <c r="S37"/>
  <c r="T38"/>
  <c r="AA38"/>
  <c r="AA39"/>
  <c r="T40"/>
  <c r="AA40"/>
  <c r="X41"/>
  <c r="V42"/>
  <c r="AB42"/>
  <c r="N43"/>
  <c r="Y43"/>
  <c r="L44"/>
  <c r="O46"/>
  <c r="T48"/>
  <c r="W49"/>
  <c r="N50"/>
  <c r="T51"/>
  <c r="AA51"/>
  <c r="O55"/>
  <c r="X57"/>
  <c r="T59"/>
  <c r="O60"/>
  <c r="Y60"/>
  <c r="X61"/>
  <c r="Y62"/>
  <c r="O63"/>
  <c r="O64"/>
  <c r="AC64"/>
  <c r="T66"/>
  <c r="AA67"/>
  <c r="AA69"/>
  <c r="O72"/>
  <c r="AB73"/>
  <c r="L75"/>
  <c r="L76"/>
  <c r="O77"/>
  <c r="Y77"/>
  <c r="T79"/>
  <c r="AA80"/>
  <c r="AA82"/>
  <c r="AP1"/>
  <c r="AP2"/>
  <c r="AM7"/>
  <c r="BH7"/>
  <c r="AO8"/>
  <c r="AO9"/>
  <c r="BH9"/>
  <c r="AO10"/>
  <c r="BH10"/>
  <c r="AM11"/>
  <c r="BC11"/>
  <c r="BC12"/>
  <c r="AJ13"/>
  <c r="BD14"/>
  <c r="BD15"/>
  <c r="AK16"/>
  <c r="AR16"/>
  <c r="AN18"/>
  <c r="AJ32"/>
  <c r="AK36"/>
  <c r="AN39"/>
  <c r="AK47"/>
  <c r="AR51"/>
  <c r="AM61"/>
  <c r="BD64"/>
  <c r="AK67"/>
  <c r="BF71"/>
  <c r="AH75"/>
  <c r="AQ76"/>
  <c r="BY2"/>
  <c r="BY6"/>
  <c r="BM7"/>
  <c r="BM9"/>
  <c r="BX17"/>
  <c r="BN21"/>
  <c r="BO31"/>
  <c r="BU31"/>
  <c r="BP34"/>
  <c r="BX35"/>
  <c r="BR36"/>
  <c r="BS42"/>
  <c r="BY64"/>
  <c r="BY74"/>
  <c r="BN79"/>
  <c r="BQ81"/>
  <c r="AS29" i="1"/>
  <c r="IB16"/>
  <c r="IF30"/>
  <c r="JG27"/>
  <c r="LI21"/>
  <c r="EG27"/>
  <c r="AH72" i="9"/>
  <c r="EG31" i="1"/>
  <c r="AH61" i="9"/>
  <c r="FD8" i="1"/>
  <c r="AM21" i="9"/>
  <c r="AM20"/>
  <c r="FD16" i="1"/>
  <c r="AM50" i="9"/>
  <c r="FD20" i="1"/>
  <c r="AM40" i="9"/>
  <c r="FD24" i="1"/>
  <c r="AM83" i="9"/>
  <c r="EN28" i="1"/>
  <c r="AI71" i="9"/>
  <c r="FD28" i="1"/>
  <c r="AM69" i="9"/>
  <c r="FD32" i="1"/>
  <c r="AM59" i="9"/>
  <c r="FK6" i="1"/>
  <c r="AN26" i="9"/>
  <c r="IF15" i="1"/>
  <c r="BD54" i="9"/>
  <c r="IN16" i="1"/>
  <c r="BF52" i="9"/>
  <c r="BF51"/>
  <c r="BF50"/>
  <c r="IF18" i="1"/>
  <c r="BD46" i="9"/>
  <c r="IN19" i="1"/>
  <c r="BF42" i="9"/>
  <c r="BF43"/>
  <c r="BF41"/>
  <c r="IF20" i="1"/>
  <c r="BD40" i="9"/>
  <c r="BD39"/>
  <c r="BD38"/>
  <c r="IB21" i="1"/>
  <c r="BC37" i="9"/>
  <c r="BC36"/>
  <c r="BC35"/>
  <c r="IR21" i="1"/>
  <c r="BG35" i="9"/>
  <c r="IN22" i="1"/>
  <c r="BF33" i="9"/>
  <c r="BF32"/>
  <c r="IF24" i="1"/>
  <c r="BD81" i="9"/>
  <c r="BD82"/>
  <c r="BC80"/>
  <c r="BC79"/>
  <c r="BC78"/>
  <c r="IF27" i="1"/>
  <c r="BD74" i="9"/>
  <c r="BD73"/>
  <c r="IR30" i="1"/>
  <c r="BG65" i="9"/>
  <c r="IN31" i="1"/>
  <c r="BF62" i="9"/>
  <c r="IF32" i="1"/>
  <c r="BD58" i="9"/>
  <c r="IY6" i="1"/>
  <c r="C68" i="3" s="1"/>
  <c r="G68" s="1"/>
  <c r="BH27" i="9"/>
  <c r="BH26"/>
  <c r="JK6" i="1"/>
  <c r="C71" i="3" s="1"/>
  <c r="G71" s="1"/>
  <c r="BM25" i="9"/>
  <c r="BM26"/>
  <c r="JG7" i="1"/>
  <c r="BL24" i="9"/>
  <c r="BL23"/>
  <c r="BK21"/>
  <c r="BK20"/>
  <c r="JO9" i="1"/>
  <c r="BN18" i="9"/>
  <c r="BN17"/>
  <c r="BN16"/>
  <c r="JO12" i="1"/>
  <c r="BN9" i="9"/>
  <c r="BN7"/>
  <c r="JK13" i="1"/>
  <c r="BM5" i="9"/>
  <c r="BM6"/>
  <c r="IY15" i="1"/>
  <c r="BH55" i="9"/>
  <c r="BH53"/>
  <c r="BN53"/>
  <c r="JO15" i="1"/>
  <c r="BN54" i="9"/>
  <c r="JO22" i="1"/>
  <c r="BN34" i="9"/>
  <c r="BN33"/>
  <c r="BN32"/>
  <c r="JK23" i="1"/>
  <c r="BM31" i="9"/>
  <c r="BM29"/>
  <c r="BM30"/>
  <c r="JG24" i="1"/>
  <c r="BL83" i="9"/>
  <c r="BL82"/>
  <c r="BL81"/>
  <c r="IY25" i="1"/>
  <c r="BH80" i="9"/>
  <c r="BH79"/>
  <c r="BH78"/>
  <c r="JK26" i="1"/>
  <c r="BM76" i="9"/>
  <c r="BN70"/>
  <c r="BN71"/>
  <c r="JG29" i="1"/>
  <c r="BL66" i="9"/>
  <c r="JO30" i="1"/>
  <c r="BN65" i="9"/>
  <c r="BN64"/>
  <c r="BN63"/>
  <c r="JK31" i="1"/>
  <c r="BM61" i="9"/>
  <c r="BM60"/>
  <c r="JG32" i="1"/>
  <c r="BL58" i="9"/>
  <c r="BL57"/>
  <c r="BL59"/>
  <c r="JZ6" i="1"/>
  <c r="BP25" i="9"/>
  <c r="JV7" i="1"/>
  <c r="BO22" i="9"/>
  <c r="KL7" i="1"/>
  <c r="BS24" i="9"/>
  <c r="KD9" i="1"/>
  <c r="BQ18" i="9"/>
  <c r="BQ17"/>
  <c r="BQ16"/>
  <c r="BS15"/>
  <c r="BS14"/>
  <c r="KD11" i="1"/>
  <c r="BQ11" i="9"/>
  <c r="JZ12" i="1"/>
  <c r="BP8" i="9"/>
  <c r="JV13" i="1"/>
  <c r="BO4" i="9"/>
  <c r="KL13" i="1"/>
  <c r="BS5" i="9"/>
  <c r="BS6"/>
  <c r="JZ16" i="1"/>
  <c r="BP52" i="9"/>
  <c r="JV17" i="1"/>
  <c r="BO49" i="9"/>
  <c r="BO47"/>
  <c r="KL17" i="1"/>
  <c r="BS48" i="9"/>
  <c r="JZ19" i="1"/>
  <c r="BP43" i="9"/>
  <c r="BP42"/>
  <c r="JV20" i="1"/>
  <c r="BO40" i="9"/>
  <c r="BO38"/>
  <c r="KL20" i="1"/>
  <c r="BS39" i="9"/>
  <c r="BS40"/>
  <c r="KL23" i="1"/>
  <c r="BS30" i="9"/>
  <c r="BP67"/>
  <c r="JZ29" i="1"/>
  <c r="BP66" i="9"/>
  <c r="LI17" i="1"/>
  <c r="BX49" i="9"/>
  <c r="BX47"/>
  <c r="LE18" i="1"/>
  <c r="BW46" i="9"/>
  <c r="LI24" i="1"/>
  <c r="BX81" i="9"/>
  <c r="BX83"/>
  <c r="BX82"/>
  <c r="LE25" i="1"/>
  <c r="BW80" i="9"/>
  <c r="BW79"/>
  <c r="BW78"/>
  <c r="LI27" i="1"/>
  <c r="BX74" i="9"/>
  <c r="LE28" i="1"/>
  <c r="BW71" i="9"/>
  <c r="BW69"/>
  <c r="LI31" i="1"/>
  <c r="BX62" i="9"/>
  <c r="BX61"/>
  <c r="LE32" i="1"/>
  <c r="BW59" i="9"/>
  <c r="LP10" i="1"/>
  <c r="BY13" i="9"/>
  <c r="LP16" i="1"/>
  <c r="BY52" i="9"/>
  <c r="LP22" i="1"/>
  <c r="BY34" i="9"/>
  <c r="BY33"/>
  <c r="BY32"/>
  <c r="LP24" i="1"/>
  <c r="BY83" i="9"/>
  <c r="BY82"/>
  <c r="LP28" i="1"/>
  <c r="BY70" i="9"/>
  <c r="LP31" i="1"/>
  <c r="BY60" i="9"/>
  <c r="EG6" i="1"/>
  <c r="C40" i="3" s="1"/>
  <c r="G40" s="1"/>
  <c r="AH27" i="9"/>
  <c r="AH26"/>
  <c r="FD7" i="1"/>
  <c r="AM22" i="9"/>
  <c r="AM24"/>
  <c r="FD15" i="1"/>
  <c r="AM55" i="9"/>
  <c r="AM53"/>
  <c r="FD27" i="1"/>
  <c r="AM72" i="9"/>
  <c r="AM74"/>
  <c r="ER30" i="1"/>
  <c r="AJ65" i="9"/>
  <c r="FK16" i="1"/>
  <c r="AN52" i="9"/>
  <c r="AN51"/>
  <c r="FO19" i="1"/>
  <c r="AO43" i="9"/>
  <c r="AO42"/>
  <c r="GA20" i="1"/>
  <c r="AR39" i="9"/>
  <c r="AR40"/>
  <c r="AR38"/>
  <c r="GA22" i="1"/>
  <c r="AR34" i="9"/>
  <c r="FO24" i="1"/>
  <c r="AO81" i="9"/>
  <c r="AO82"/>
  <c r="FO28" i="1"/>
  <c r="AO71" i="9"/>
  <c r="AO70"/>
  <c r="IY8" i="1"/>
  <c r="BH20" i="9"/>
  <c r="JK9" i="1"/>
  <c r="BM18" i="9"/>
  <c r="BM17"/>
  <c r="BM16"/>
  <c r="JO11" i="1"/>
  <c r="BN11" i="9"/>
  <c r="BN12"/>
  <c r="JG13" i="1"/>
  <c r="BL4" i="9"/>
  <c r="BL5"/>
  <c r="JK15" i="1"/>
  <c r="BM55" i="9"/>
  <c r="BM53"/>
  <c r="JG16" i="1"/>
  <c r="BL52" i="9"/>
  <c r="BH45"/>
  <c r="IY18" i="1"/>
  <c r="BH44" i="9"/>
  <c r="JZ15" i="1"/>
  <c r="BP55" i="9"/>
  <c r="KD21" i="1"/>
  <c r="BQ37" i="9"/>
  <c r="JZ25" i="1"/>
  <c r="BP80" i="9"/>
  <c r="BP79"/>
  <c r="BP78"/>
  <c r="BO77"/>
  <c r="BO75"/>
  <c r="JV29" i="1"/>
  <c r="BO67" i="9"/>
  <c r="JZ32" i="1"/>
  <c r="BP58" i="9"/>
  <c r="BP57"/>
  <c r="BP59"/>
  <c r="LE7" i="1"/>
  <c r="BW24" i="9"/>
  <c r="BW23"/>
  <c r="BW22"/>
  <c r="BX4"/>
  <c r="LI13" i="1"/>
  <c r="FK15"/>
  <c r="AN54" i="9"/>
  <c r="FO18" i="1"/>
  <c r="AO46" i="9"/>
  <c r="AO44"/>
  <c r="FK19" i="1"/>
  <c r="AN41" i="9"/>
  <c r="AN43"/>
  <c r="AN34"/>
  <c r="AN32"/>
  <c r="AN33"/>
  <c r="GA24" i="1"/>
  <c r="AR83" i="9"/>
  <c r="AQ79"/>
  <c r="AQ80"/>
  <c r="FO27" i="1"/>
  <c r="AO73" i="9"/>
  <c r="GA28" i="1"/>
  <c r="AR69" i="9"/>
  <c r="FO31" i="1"/>
  <c r="AO62" i="9"/>
  <c r="AO60"/>
  <c r="AO61"/>
  <c r="FK32" i="1"/>
  <c r="AN57" i="9"/>
  <c r="GA32" i="1"/>
  <c r="AR59" i="9"/>
  <c r="GH6" i="1"/>
  <c r="C52" i="3" s="1"/>
  <c r="G52" s="1"/>
  <c r="AS25" i="9"/>
  <c r="AS27"/>
  <c r="GL8" i="1"/>
  <c r="AT21" i="9"/>
  <c r="AT20"/>
  <c r="GL15" i="1"/>
  <c r="AT54" i="9"/>
  <c r="GH16" i="1"/>
  <c r="AS50" i="9"/>
  <c r="GX16" i="1"/>
  <c r="AW50" i="9"/>
  <c r="GP18" i="1"/>
  <c r="AU46" i="9"/>
  <c r="GL19" i="1"/>
  <c r="AT41" i="9"/>
  <c r="AT43"/>
  <c r="AT42"/>
  <c r="GH20" i="1"/>
  <c r="AS40" i="9"/>
  <c r="AS38"/>
  <c r="GX20" i="1"/>
  <c r="AW40" i="9"/>
  <c r="AW39"/>
  <c r="AW38"/>
  <c r="GL22" i="1"/>
  <c r="AT33" i="9"/>
  <c r="GH23" i="1"/>
  <c r="AS29" i="9"/>
  <c r="GL26" i="1"/>
  <c r="AT75" i="9"/>
  <c r="GH27" i="1"/>
  <c r="AS72" i="9"/>
  <c r="GT28" i="1"/>
  <c r="AV69" i="9"/>
  <c r="GL30" i="1"/>
  <c r="AT63" i="9"/>
  <c r="GH31" i="1"/>
  <c r="AS60" i="9"/>
  <c r="HU7" i="1"/>
  <c r="BB24" i="9"/>
  <c r="BB22"/>
  <c r="HQ8" i="1"/>
  <c r="BA20" i="9"/>
  <c r="HI15" i="1"/>
  <c r="AY55" i="9"/>
  <c r="AY53"/>
  <c r="AY54"/>
  <c r="HU15" i="1"/>
  <c r="BB55" i="9"/>
  <c r="BB53"/>
  <c r="HQ16" i="1"/>
  <c r="BA52" i="9"/>
  <c r="BA51"/>
  <c r="BA50"/>
  <c r="HI17" i="1"/>
  <c r="AY49" i="9"/>
  <c r="AY48"/>
  <c r="HU17" i="1"/>
  <c r="BB47" i="9"/>
  <c r="HQ18" i="1"/>
  <c r="BA45" i="9"/>
  <c r="HU19" i="1"/>
  <c r="BB43" i="9"/>
  <c r="BB41"/>
  <c r="HQ20" i="1"/>
  <c r="BA40" i="9"/>
  <c r="BA39"/>
  <c r="BA38"/>
  <c r="HI21" i="1"/>
  <c r="AY37" i="9"/>
  <c r="AY36"/>
  <c r="AY35"/>
  <c r="HU21" i="1"/>
  <c r="BB37" i="9"/>
  <c r="BB36"/>
  <c r="BB35"/>
  <c r="HQ22" i="1"/>
  <c r="BA33" i="9"/>
  <c r="BA32"/>
  <c r="HI23" i="1"/>
  <c r="AY29" i="9"/>
  <c r="HU23" i="1"/>
  <c r="BB31" i="9"/>
  <c r="BB30"/>
  <c r="BB29"/>
  <c r="HQ24" i="1"/>
  <c r="BA82" i="9"/>
  <c r="HI25" i="1"/>
  <c r="AY80" i="9"/>
  <c r="AY79"/>
  <c r="AY78"/>
  <c r="HU25" i="1"/>
  <c r="BB80" i="9"/>
  <c r="BB79"/>
  <c r="BB78"/>
  <c r="HQ26" i="1"/>
  <c r="BA76" i="9"/>
  <c r="HI27" i="1"/>
  <c r="AY74" i="9"/>
  <c r="HU27" i="1"/>
  <c r="BB72" i="9"/>
  <c r="HI29" i="1"/>
  <c r="AY67" i="9"/>
  <c r="HU29" i="1"/>
  <c r="BB68" i="9"/>
  <c r="BB66"/>
  <c r="BB67"/>
  <c r="HQ30" i="1"/>
  <c r="BA63" i="9"/>
  <c r="HI31" i="1"/>
  <c r="AY61" i="9"/>
  <c r="AY60"/>
  <c r="HU31" i="1"/>
  <c r="BB62" i="9"/>
  <c r="BB61"/>
  <c r="BB60"/>
  <c r="HQ32" i="1"/>
  <c r="BA58" i="9"/>
  <c r="BA59"/>
  <c r="IF8" i="1"/>
  <c r="BD21" i="9"/>
  <c r="IY17" i="1"/>
  <c r="BH47" i="9"/>
  <c r="JO17" i="1"/>
  <c r="BN48" i="9"/>
  <c r="JC19" i="1"/>
  <c r="BK43" i="9"/>
  <c r="JO20" i="1"/>
  <c r="BN39" i="9"/>
  <c r="BN40"/>
  <c r="JK21" i="1"/>
  <c r="BM37" i="9"/>
  <c r="BM35"/>
  <c r="KH29" i="1"/>
  <c r="BR68" i="9"/>
  <c r="JV32" i="1"/>
  <c r="BO58" i="9"/>
  <c r="BO57"/>
  <c r="LI8" i="1"/>
  <c r="BX21" i="9"/>
  <c r="BX20"/>
  <c r="BX19"/>
  <c r="LI12" i="1"/>
  <c r="BX9" i="9"/>
  <c r="BX7"/>
  <c r="BX8"/>
  <c r="LE13" i="1"/>
  <c r="BW6" i="9"/>
  <c r="BW4"/>
  <c r="BW51"/>
  <c r="LE16" i="1"/>
  <c r="BW50" i="9"/>
  <c r="P1"/>
  <c r="Z1"/>
  <c r="Z3"/>
  <c r="AA5"/>
  <c r="W6"/>
  <c r="O22"/>
  <c r="AC26"/>
  <c r="AB29"/>
  <c r="AB30"/>
  <c r="L34"/>
  <c r="AD35"/>
  <c r="T36"/>
  <c r="AA36"/>
  <c r="W37"/>
  <c r="N39"/>
  <c r="O42"/>
  <c r="Y42"/>
  <c r="AB43"/>
  <c r="S44"/>
  <c r="Z44"/>
  <c r="L45"/>
  <c r="Z45"/>
  <c r="AC46"/>
  <c r="T47"/>
  <c r="AA47"/>
  <c r="W48"/>
  <c r="Y53"/>
  <c r="Y54"/>
  <c r="V60"/>
  <c r="AB60"/>
  <c r="O61"/>
  <c r="V62"/>
  <c r="AB62"/>
  <c r="AC63"/>
  <c r="AC65"/>
  <c r="L67"/>
  <c r="L68"/>
  <c r="T68"/>
  <c r="AA68"/>
  <c r="Y73"/>
  <c r="AB74"/>
  <c r="T78"/>
  <c r="W80"/>
  <c r="AO7"/>
  <c r="AM8"/>
  <c r="AN16"/>
  <c r="BH17"/>
  <c r="AR18"/>
  <c r="AN27"/>
  <c r="BF34"/>
  <c r="AM38"/>
  <c r="AM51"/>
  <c r="BD59"/>
  <c r="AK63"/>
  <c r="BH69"/>
  <c r="BH70"/>
  <c r="BD72"/>
  <c r="BF78"/>
  <c r="BF80"/>
  <c r="BD83"/>
  <c r="BM4"/>
  <c r="BP7"/>
  <c r="BN8"/>
  <c r="BP9"/>
  <c r="BS13"/>
  <c r="BY15"/>
  <c r="BR21"/>
  <c r="BP26"/>
  <c r="BM27"/>
  <c r="BO30"/>
  <c r="BW45"/>
  <c r="BO48"/>
  <c r="BP50"/>
  <c r="BN55"/>
  <c r="BW58"/>
  <c r="BY62"/>
  <c r="BV66"/>
  <c r="BN69"/>
  <c r="BY69"/>
  <c r="BY71"/>
  <c r="BL73"/>
  <c r="BR73"/>
  <c r="BL74"/>
  <c r="O1"/>
  <c r="Y1"/>
  <c r="O3"/>
  <c r="L4"/>
  <c r="T8"/>
  <c r="Y10"/>
  <c r="Y11"/>
  <c r="O13"/>
  <c r="Y14"/>
  <c r="AC16"/>
  <c r="W18"/>
  <c r="Y22"/>
  <c r="P25"/>
  <c r="AC25"/>
  <c r="O30"/>
  <c r="O32"/>
  <c r="T35"/>
  <c r="I37"/>
  <c r="N38"/>
  <c r="T39"/>
  <c r="Y41"/>
  <c r="AD47"/>
  <c r="AD49"/>
  <c r="X51"/>
  <c r="X53"/>
  <c r="N61"/>
  <c r="Y61"/>
  <c r="U62"/>
  <c r="AB65"/>
  <c r="T67"/>
  <c r="X69"/>
  <c r="AA70"/>
  <c r="X73"/>
  <c r="O75"/>
  <c r="AD81"/>
  <c r="AQ4"/>
  <c r="BG4"/>
  <c r="AN5"/>
  <c r="AN6"/>
  <c r="AN7"/>
  <c r="AR8"/>
  <c r="BH8"/>
  <c r="BC10"/>
  <c r="AO11"/>
  <c r="AM12"/>
  <c r="BD13"/>
  <c r="AQ15"/>
  <c r="AK17"/>
  <c r="AR17"/>
  <c r="BH18"/>
  <c r="AM19"/>
  <c r="BH19"/>
  <c r="AO20"/>
  <c r="AO21"/>
  <c r="BH21"/>
  <c r="AN40"/>
  <c r="BD44"/>
  <c r="AR52"/>
  <c r="AO53"/>
  <c r="BD55"/>
  <c r="AM57"/>
  <c r="AH60"/>
  <c r="AH62"/>
  <c r="AH63"/>
  <c r="BD65"/>
  <c r="BF69"/>
  <c r="AM70"/>
  <c r="BF70"/>
  <c r="BH71"/>
  <c r="AH73"/>
  <c r="AN79"/>
  <c r="BF79"/>
  <c r="AM81"/>
  <c r="AM82"/>
  <c r="BY1"/>
  <c r="BN3"/>
  <c r="BS4"/>
  <c r="BO5"/>
  <c r="BO6"/>
  <c r="BM8"/>
  <c r="BQ12"/>
  <c r="BX18"/>
  <c r="BN20"/>
  <c r="BL22"/>
  <c r="BS22"/>
  <c r="BS23"/>
  <c r="BX26"/>
  <c r="BP27"/>
  <c r="BX27"/>
  <c r="BO29"/>
  <c r="BP32"/>
  <c r="BX36"/>
  <c r="BO39"/>
  <c r="BX48"/>
  <c r="BS49"/>
  <c r="BY50"/>
  <c r="BL51"/>
  <c r="BP53"/>
  <c r="BM54"/>
  <c r="BX60"/>
  <c r="BM62"/>
  <c r="BY63"/>
  <c r="BS66"/>
  <c r="BL68"/>
  <c r="BX72"/>
  <c r="BX73"/>
  <c r="BM75"/>
  <c r="BM77"/>
  <c r="BN80"/>
  <c r="GP21" i="1"/>
  <c r="JG18"/>
  <c r="C48" i="3"/>
  <c r="G48" s="1"/>
  <c r="C48" i="16"/>
  <c r="C49" i="3"/>
  <c r="BT60" i="9"/>
  <c r="U22"/>
  <c r="U30"/>
  <c r="U12"/>
  <c r="U42"/>
  <c r="U43"/>
  <c r="R49"/>
  <c r="R75"/>
  <c r="R80"/>
  <c r="R4"/>
  <c r="R33"/>
  <c r="M6"/>
  <c r="M47"/>
  <c r="M66"/>
  <c r="M17"/>
  <c r="P79"/>
  <c r="P81"/>
  <c r="P61"/>
  <c r="P37"/>
  <c r="P48"/>
  <c r="P49"/>
  <c r="P80"/>
  <c r="M16"/>
  <c r="M37"/>
  <c r="M49"/>
  <c r="M9"/>
  <c r="M21"/>
  <c r="K48"/>
  <c r="K82"/>
  <c r="J19"/>
  <c r="J20"/>
  <c r="J22"/>
  <c r="J71"/>
  <c r="H24"/>
  <c r="R11"/>
  <c r="R2"/>
  <c r="U11"/>
  <c r="U21"/>
  <c r="U23"/>
  <c r="U29"/>
  <c r="U60"/>
  <c r="U61"/>
  <c r="U73"/>
  <c r="AK55"/>
  <c r="AK12"/>
  <c r="AK24"/>
  <c r="AK53"/>
  <c r="AK62"/>
  <c r="AK65"/>
  <c r="AK72"/>
  <c r="AK43"/>
  <c r="AK2"/>
  <c r="AK3"/>
  <c r="AK29"/>
  <c r="R34"/>
  <c r="R5"/>
  <c r="R36"/>
  <c r="R45"/>
  <c r="R47"/>
  <c r="R78"/>
  <c r="R18"/>
  <c r="R37"/>
  <c r="R48"/>
  <c r="R63"/>
  <c r="R66"/>
  <c r="K42"/>
  <c r="R13"/>
  <c r="R15"/>
  <c r="R23"/>
  <c r="R24"/>
  <c r="AK25"/>
  <c r="AK4"/>
  <c r="AK6"/>
  <c r="AK18"/>
  <c r="AK33"/>
  <c r="AK35"/>
  <c r="AK49"/>
  <c r="AK66"/>
  <c r="AK68"/>
  <c r="AK75"/>
  <c r="AK1"/>
  <c r="AK26"/>
  <c r="AK34"/>
  <c r="AK46"/>
  <c r="AK76"/>
  <c r="AK77"/>
  <c r="AK5"/>
  <c r="AK13"/>
  <c r="AK14"/>
  <c r="AK15"/>
  <c r="AK27"/>
  <c r="AK32"/>
  <c r="AK44"/>
  <c r="AK45"/>
  <c r="AK64"/>
  <c r="AK78"/>
  <c r="AK79"/>
  <c r="K14"/>
  <c r="S35"/>
  <c r="S67"/>
  <c r="S77"/>
  <c r="S36"/>
  <c r="S78"/>
  <c r="S79"/>
  <c r="S80"/>
  <c r="R30"/>
  <c r="R41"/>
  <c r="R43"/>
  <c r="R54"/>
  <c r="R61"/>
  <c r="R72"/>
  <c r="R73"/>
  <c r="R3"/>
  <c r="R10"/>
  <c r="R14"/>
  <c r="R25"/>
  <c r="R32"/>
  <c r="R42"/>
  <c r="R46"/>
  <c r="R53"/>
  <c r="R60"/>
  <c r="R62"/>
  <c r="R65"/>
  <c r="R77"/>
  <c r="R1"/>
  <c r="R12"/>
  <c r="R22"/>
  <c r="R26"/>
  <c r="R27"/>
  <c r="R29"/>
  <c r="R31"/>
  <c r="R44"/>
  <c r="R55"/>
  <c r="R64"/>
  <c r="R74"/>
  <c r="R76"/>
  <c r="BV68"/>
  <c r="BV67"/>
  <c r="BU73"/>
  <c r="BU29"/>
  <c r="BU30"/>
  <c r="BU62"/>
  <c r="BU72"/>
  <c r="BT22"/>
  <c r="BR81"/>
  <c r="BR18"/>
  <c r="BR27"/>
  <c r="BR30"/>
  <c r="BR39"/>
  <c r="BR40"/>
  <c r="BR55"/>
  <c r="BR74"/>
  <c r="BR37"/>
  <c r="BR72"/>
  <c r="BR83"/>
  <c r="BR38"/>
  <c r="BR53"/>
  <c r="BR54"/>
  <c r="BR63"/>
  <c r="BR66"/>
  <c r="BR75"/>
  <c r="KH19" i="1"/>
  <c r="BQ8" i="9"/>
  <c r="BQ22"/>
  <c r="BQ23"/>
  <c r="BQ35"/>
  <c r="BQ36"/>
  <c r="BQ55"/>
  <c r="BQ73"/>
  <c r="BQ82"/>
  <c r="BQ50"/>
  <c r="BQ61"/>
  <c r="BQ62"/>
  <c r="BQ13"/>
  <c r="BQ24"/>
  <c r="BQ52"/>
  <c r="BQ60"/>
  <c r="BQ70"/>
  <c r="BQ83"/>
  <c r="AU6"/>
  <c r="AU8"/>
  <c r="AU9"/>
  <c r="AU41"/>
  <c r="AU67"/>
  <c r="GP13" i="1"/>
  <c r="AU4" i="9"/>
  <c r="AU63"/>
  <c r="AU1"/>
  <c r="AU7"/>
  <c r="AU16"/>
  <c r="AU18"/>
  <c r="AU43"/>
  <c r="AU44"/>
  <c r="AP38"/>
  <c r="AP62"/>
  <c r="AP80"/>
  <c r="AP39"/>
  <c r="AP40"/>
  <c r="AP20"/>
  <c r="AP78"/>
  <c r="AG80"/>
  <c r="AG53"/>
  <c r="AD8"/>
  <c r="AD29"/>
  <c r="Q35"/>
  <c r="Q5"/>
  <c r="M27"/>
  <c r="M32"/>
  <c r="J74"/>
  <c r="J4"/>
  <c r="J53"/>
  <c r="J55"/>
  <c r="J59"/>
  <c r="H33"/>
  <c r="H34"/>
  <c r="H62"/>
  <c r="H8"/>
  <c r="C46" i="3"/>
  <c r="G46" s="1"/>
  <c r="C44" i="16"/>
  <c r="KD25" i="1"/>
  <c r="BQ78" i="9"/>
  <c r="KL26" i="1"/>
  <c r="BS77" i="9"/>
  <c r="JK16" i="1"/>
  <c r="BM50" i="9"/>
  <c r="JO26" i="1"/>
  <c r="BN75" i="9"/>
  <c r="KL32" i="1"/>
  <c r="BS59" i="9"/>
  <c r="BS58"/>
  <c r="G82" i="3"/>
  <c r="C82" i="16"/>
  <c r="C190"/>
  <c r="C51"/>
  <c r="KL31" i="1"/>
  <c r="BS61" i="9"/>
  <c r="L11"/>
  <c r="AS35"/>
  <c r="AM44"/>
  <c r="BN36"/>
  <c r="BM52"/>
  <c r="BQ80"/>
  <c r="I1"/>
  <c r="J6"/>
  <c r="I82"/>
  <c r="AM1"/>
  <c r="AN11"/>
  <c r="AM13"/>
  <c r="AO14"/>
  <c r="AM15"/>
  <c r="AK22"/>
  <c r="AK23"/>
  <c r="BF25"/>
  <c r="AM26"/>
  <c r="BF26"/>
  <c r="AM27"/>
  <c r="AK31"/>
  <c r="AM33"/>
  <c r="AT34"/>
  <c r="AO38"/>
  <c r="AK41"/>
  <c r="AK42"/>
  <c r="AU54"/>
  <c r="AU55"/>
  <c r="AV58"/>
  <c r="AV59"/>
  <c r="AS61"/>
  <c r="AM64"/>
  <c r="AT64"/>
  <c r="AU66"/>
  <c r="AK73"/>
  <c r="BH73"/>
  <c r="AS74"/>
  <c r="BH74"/>
  <c r="AT77"/>
  <c r="AU79"/>
  <c r="AV81"/>
  <c r="AV82"/>
  <c r="BP5"/>
  <c r="BP6"/>
  <c r="BK7"/>
  <c r="BK8"/>
  <c r="BL19"/>
  <c r="BL20"/>
  <c r="BN31"/>
  <c r="BN35"/>
  <c r="BM45"/>
  <c r="BM46"/>
  <c r="BP62"/>
  <c r="BK65"/>
  <c r="BK71"/>
  <c r="BM74"/>
  <c r="BQ74"/>
  <c r="BQ79"/>
  <c r="C54" i="3"/>
  <c r="C53" i="16"/>
  <c r="C60" i="3"/>
  <c r="G60" s="1"/>
  <c r="C59" i="16"/>
  <c r="C66" i="3"/>
  <c r="G66" s="1"/>
  <c r="C66" i="16"/>
  <c r="JK29" i="1"/>
  <c r="BM66" i="9"/>
  <c r="C113" i="16"/>
  <c r="C127"/>
  <c r="C134"/>
  <c r="AN10" i="9"/>
  <c r="BH14"/>
  <c r="BH15"/>
  <c r="AS36"/>
  <c r="AU53"/>
  <c r="AM76"/>
  <c r="BN37"/>
  <c r="BM73"/>
  <c r="J5"/>
  <c r="AB67"/>
  <c r="L80"/>
  <c r="AM3"/>
  <c r="I3"/>
  <c r="L12"/>
  <c r="AB68"/>
  <c r="H80"/>
  <c r="I81"/>
  <c r="I83"/>
  <c r="AM2"/>
  <c r="AR4"/>
  <c r="AR5"/>
  <c r="AP9"/>
  <c r="AK10"/>
  <c r="AQ10"/>
  <c r="AN12"/>
  <c r="BH13"/>
  <c r="AY22"/>
  <c r="AM25"/>
  <c r="AK30"/>
  <c r="AS30"/>
  <c r="BH30"/>
  <c r="AS31"/>
  <c r="AT32"/>
  <c r="AS37"/>
  <c r="BH37"/>
  <c r="AM45"/>
  <c r="AK60"/>
  <c r="AK61"/>
  <c r="AS62"/>
  <c r="AI65"/>
  <c r="AK74"/>
  <c r="AM75"/>
  <c r="AT76"/>
  <c r="AM77"/>
  <c r="AU80"/>
  <c r="AV83"/>
  <c r="BO19"/>
  <c r="BO20"/>
  <c r="BL21"/>
  <c r="BL41"/>
  <c r="BL43"/>
  <c r="BM44"/>
  <c r="BL47"/>
  <c r="BL48"/>
  <c r="BL49"/>
  <c r="BS57"/>
  <c r="BP61"/>
  <c r="BM67"/>
  <c r="BP69"/>
  <c r="BP70"/>
  <c r="BS75"/>
  <c r="BN76"/>
  <c r="C19" i="3"/>
  <c r="G19" s="1"/>
  <c r="C18" i="16"/>
  <c r="C37" i="3"/>
  <c r="G37" s="1"/>
  <c r="C36" i="16"/>
  <c r="C47" i="3"/>
  <c r="G47" s="1"/>
  <c r="C45" i="16"/>
  <c r="C68"/>
  <c r="G84" i="3"/>
  <c r="C84" i="16"/>
  <c r="C87"/>
  <c r="C92"/>
  <c r="C96"/>
  <c r="C109"/>
  <c r="C120"/>
  <c r="C138"/>
  <c r="C150"/>
  <c r="C156"/>
  <c r="C173"/>
  <c r="C63" i="3"/>
  <c r="G63" s="1"/>
  <c r="C63" i="16"/>
  <c r="C77" i="3"/>
  <c r="G77" s="1"/>
  <c r="C78" i="16"/>
  <c r="C91"/>
  <c r="C101"/>
  <c r="C140"/>
  <c r="C168"/>
  <c r="C172"/>
  <c r="C42" i="3"/>
  <c r="G42" s="1"/>
  <c r="C41" i="16"/>
  <c r="C64" i="3"/>
  <c r="G64" s="1"/>
  <c r="C64" i="16"/>
  <c r="C70" i="3"/>
  <c r="G70" s="1"/>
  <c r="C70" i="16"/>
  <c r="C73" i="3"/>
  <c r="G73" s="1"/>
  <c r="C74" i="16"/>
  <c r="G83" i="3"/>
  <c r="C83" i="16"/>
  <c r="C88"/>
  <c r="C89"/>
  <c r="C93"/>
  <c r="C110"/>
  <c r="C114"/>
  <c r="C117"/>
  <c r="C123"/>
  <c r="C133"/>
  <c r="C135"/>
  <c r="C139"/>
  <c r="C162"/>
  <c r="C169"/>
  <c r="C179"/>
  <c r="C181"/>
  <c r="C37"/>
  <c r="C25" i="3"/>
  <c r="C25" i="16"/>
  <c r="C32" i="3"/>
  <c r="G32" s="1"/>
  <c r="C32" i="16"/>
  <c r="C36" i="3"/>
  <c r="G36" s="1"/>
  <c r="C35" i="16"/>
  <c r="C71"/>
  <c r="C74" i="3"/>
  <c r="G74" s="1"/>
  <c r="C75" i="16"/>
  <c r="BR24" i="9"/>
  <c r="KH7" i="1"/>
  <c r="C90" i="16"/>
  <c r="C95"/>
  <c r="C99"/>
  <c r="C107"/>
  <c r="C124"/>
  <c r="C129"/>
  <c r="C163"/>
  <c r="C170"/>
  <c r="C175"/>
  <c r="C166"/>
  <c r="C27" i="3"/>
  <c r="G27" s="1"/>
  <c r="C27" i="16"/>
  <c r="C45" i="3"/>
  <c r="C43" i="16"/>
  <c r="C56" i="3"/>
  <c r="G56" s="1"/>
  <c r="C55" i="16"/>
  <c r="C59" i="3"/>
  <c r="G59" s="1"/>
  <c r="C58" i="16"/>
  <c r="C62" i="3"/>
  <c r="G62" s="1"/>
  <c r="C62" i="16"/>
  <c r="C76" i="3"/>
  <c r="G76" s="1"/>
  <c r="C77" i="16"/>
  <c r="G81" i="3"/>
  <c r="C81" i="16"/>
  <c r="C94"/>
  <c r="C98"/>
  <c r="C103"/>
  <c r="C106"/>
  <c r="C112"/>
  <c r="C115"/>
  <c r="C119"/>
  <c r="C122"/>
  <c r="C137"/>
  <c r="C153"/>
  <c r="C177"/>
  <c r="C184"/>
  <c r="C189"/>
  <c r="C21" i="3"/>
  <c r="G21" s="1"/>
  <c r="C57"/>
  <c r="G57" s="1"/>
  <c r="KD28" i="1"/>
  <c r="C26" i="3"/>
  <c r="C26" i="16"/>
  <c r="C33" i="3"/>
  <c r="G33" s="1"/>
  <c r="C33" i="16"/>
  <c r="C39" i="3"/>
  <c r="G39" s="1"/>
  <c r="C38" i="16"/>
  <c r="C43" i="3"/>
  <c r="C42" i="16"/>
  <c r="C58" i="3"/>
  <c r="G58" s="1"/>
  <c r="C57" i="16"/>
  <c r="C67" i="3"/>
  <c r="G67" s="1"/>
  <c r="C67" i="16"/>
  <c r="C69" i="3"/>
  <c r="G69" s="1"/>
  <c r="C69" i="16"/>
  <c r="C72" i="3"/>
  <c r="G72" s="1"/>
  <c r="C73" i="16"/>
  <c r="C75" i="3"/>
  <c r="G75" s="1"/>
  <c r="C76" i="16"/>
  <c r="G80" i="3"/>
  <c r="C80" i="16"/>
  <c r="C85"/>
  <c r="C97"/>
  <c r="C102"/>
  <c r="C105"/>
  <c r="C111"/>
  <c r="C118"/>
  <c r="C125"/>
  <c r="C130"/>
  <c r="C136"/>
  <c r="C152"/>
  <c r="C158"/>
  <c r="C180"/>
  <c r="C188"/>
  <c r="BV59" i="9"/>
  <c r="BV30"/>
  <c r="BV58"/>
  <c r="BV6"/>
  <c r="BV12"/>
  <c r="BV46"/>
  <c r="BV5"/>
  <c r="BV22"/>
  <c r="BV44"/>
  <c r="AU51"/>
  <c r="AU19"/>
  <c r="AU22"/>
  <c r="AU24"/>
  <c r="GP7" i="1"/>
  <c r="AU26" i="9"/>
  <c r="GP6" i="1"/>
  <c r="AU10" i="9"/>
  <c r="AU32"/>
  <c r="AU64"/>
  <c r="AU68"/>
  <c r="AU75"/>
  <c r="AU20"/>
  <c r="AU77"/>
  <c r="AU11"/>
  <c r="AU12"/>
  <c r="AU21"/>
  <c r="AU33"/>
  <c r="AU34"/>
  <c r="AU42"/>
  <c r="AU50"/>
  <c r="AU52"/>
  <c r="AU65"/>
  <c r="AU76"/>
  <c r="AU78"/>
  <c r="AP67"/>
  <c r="AP68"/>
  <c r="AP52"/>
  <c r="AP29"/>
  <c r="AP50"/>
  <c r="AP51"/>
  <c r="AP72"/>
  <c r="AP73"/>
  <c r="AP74"/>
  <c r="AP79"/>
  <c r="Q73"/>
  <c r="Q82"/>
  <c r="C24" i="3"/>
  <c r="C65"/>
  <c r="BU64" i="9"/>
  <c r="BU78"/>
  <c r="BU13"/>
  <c r="BU14"/>
  <c r="BU49"/>
  <c r="BU45"/>
  <c r="BU44"/>
  <c r="BU2"/>
  <c r="BU15"/>
  <c r="BU3"/>
  <c r="BT61"/>
  <c r="G79" i="3"/>
  <c r="AG66" i="9"/>
  <c r="AG43"/>
  <c r="AG41"/>
  <c r="AD76"/>
  <c r="AD77"/>
  <c r="AD14"/>
  <c r="AD54"/>
  <c r="AD62"/>
  <c r="AD65"/>
  <c r="AD52"/>
  <c r="BQ6"/>
  <c r="BQ54"/>
  <c r="BQ57"/>
  <c r="BQ59"/>
  <c r="BQ64"/>
  <c r="BQ34"/>
  <c r="BQ65"/>
  <c r="BQ69"/>
  <c r="BQ14"/>
  <c r="BQ25"/>
  <c r="BQ26"/>
  <c r="BQ27"/>
  <c r="BQ33"/>
  <c r="BQ58"/>
  <c r="BQ63"/>
  <c r="BQ76"/>
  <c r="BQ77"/>
  <c r="BQ7"/>
  <c r="BQ20"/>
  <c r="BQ21"/>
  <c r="BQ41"/>
  <c r="BQ42"/>
  <c r="BQ48"/>
  <c r="BQ4"/>
  <c r="BQ5"/>
  <c r="BQ9"/>
  <c r="BQ10"/>
  <c r="BQ19"/>
  <c r="BQ47"/>
  <c r="BQ53"/>
  <c r="BQ43"/>
  <c r="P34"/>
  <c r="P75"/>
  <c r="P3"/>
  <c r="P14"/>
  <c r="P15"/>
  <c r="P2"/>
  <c r="P13"/>
  <c r="M35"/>
  <c r="M68"/>
  <c r="M5"/>
  <c r="M36"/>
  <c r="M48"/>
  <c r="M67"/>
  <c r="K12"/>
  <c r="K41"/>
  <c r="K43"/>
  <c r="K73"/>
  <c r="K74"/>
  <c r="K72"/>
  <c r="K81"/>
  <c r="K7"/>
  <c r="J39"/>
  <c r="J40"/>
  <c r="J64"/>
  <c r="J38"/>
  <c r="J57"/>
  <c r="J63"/>
  <c r="J58"/>
  <c r="J65"/>
  <c r="J69"/>
  <c r="J70"/>
  <c r="H61"/>
  <c r="H79"/>
  <c r="H25"/>
  <c r="H32"/>
  <c r="H60"/>
  <c r="H78"/>
  <c r="H2"/>
  <c r="H47"/>
  <c r="BR3"/>
  <c r="BR13"/>
  <c r="BR25"/>
  <c r="BR48"/>
  <c r="BR59"/>
  <c r="BR70"/>
  <c r="BR71"/>
  <c r="BR76"/>
  <c r="BR82"/>
  <c r="KH23" i="1"/>
  <c r="BR14" i="9"/>
  <c r="BR20"/>
  <c r="BR57"/>
  <c r="BR69"/>
  <c r="BR7"/>
  <c r="BR9"/>
  <c r="BR15"/>
  <c r="BR26"/>
  <c r="BR35"/>
  <c r="BR58"/>
  <c r="BR64"/>
  <c r="BR65"/>
  <c r="BR77"/>
  <c r="BR17"/>
  <c r="BR46"/>
  <c r="BR51"/>
  <c r="BR2"/>
  <c r="BR16"/>
  <c r="BR22"/>
  <c r="BR1"/>
  <c r="BR8"/>
  <c r="BR10"/>
  <c r="BR11"/>
  <c r="BR12"/>
  <c r="BR19"/>
  <c r="BR44"/>
  <c r="BR45"/>
  <c r="BR47"/>
  <c r="BR49"/>
  <c r="BR50"/>
  <c r="BR52"/>
  <c r="BE62"/>
  <c r="BE66"/>
  <c r="AJ59"/>
  <c r="AJ63"/>
  <c r="AJ75"/>
  <c r="AJ25"/>
  <c r="AD25"/>
  <c r="AD33"/>
  <c r="AD63"/>
  <c r="AD6"/>
  <c r="AD19"/>
  <c r="AD32"/>
  <c r="AD34"/>
  <c r="AD68"/>
  <c r="AD72"/>
  <c r="AD73"/>
  <c r="AD79"/>
  <c r="AD80"/>
  <c r="AD83"/>
  <c r="AC33"/>
  <c r="AC34"/>
  <c r="AC75"/>
  <c r="AC2"/>
  <c r="AC3"/>
  <c r="AC9"/>
  <c r="AC69"/>
  <c r="AC77"/>
  <c r="AC81"/>
  <c r="AC40"/>
  <c r="AC82"/>
  <c r="AC7"/>
  <c r="AC23"/>
  <c r="AC32"/>
  <c r="AC39"/>
  <c r="AC70"/>
  <c r="AC76"/>
  <c r="U2"/>
  <c r="U34"/>
  <c r="U44"/>
  <c r="U63"/>
  <c r="U64"/>
  <c r="U13"/>
  <c r="U14"/>
  <c r="U27"/>
  <c r="U46"/>
  <c r="U76"/>
  <c r="U1"/>
  <c r="U3"/>
  <c r="U15"/>
  <c r="U32"/>
  <c r="U45"/>
  <c r="U65"/>
  <c r="U75"/>
  <c r="U77"/>
  <c r="S29"/>
  <c r="S30"/>
  <c r="S40"/>
  <c r="S71"/>
  <c r="S20"/>
  <c r="S50"/>
  <c r="S59"/>
  <c r="S70"/>
  <c r="S81"/>
  <c r="S83"/>
  <c r="S19"/>
  <c r="S21"/>
  <c r="S38"/>
  <c r="S51"/>
  <c r="S57"/>
  <c r="S69"/>
  <c r="S9"/>
  <c r="S39"/>
  <c r="S52"/>
  <c r="S58"/>
  <c r="S82"/>
  <c r="AJ3"/>
  <c r="AJ64"/>
  <c r="AJ1"/>
  <c r="AJ2"/>
  <c r="AJ34"/>
  <c r="AJ53"/>
  <c r="AJ55"/>
  <c r="AJ70"/>
  <c r="AJ77"/>
  <c r="AD2"/>
  <c r="AD18"/>
  <c r="AD17"/>
  <c r="AD37"/>
  <c r="AD64"/>
  <c r="AD74"/>
  <c r="AD1"/>
  <c r="AD26"/>
  <c r="AD3"/>
  <c r="AD4"/>
  <c r="AD5"/>
  <c r="AD10"/>
  <c r="AD11"/>
  <c r="AD12"/>
  <c r="AD16"/>
  <c r="AD27"/>
  <c r="AD31"/>
  <c r="AD50"/>
  <c r="AD51"/>
  <c r="AD58"/>
  <c r="AD59"/>
  <c r="AD66"/>
  <c r="AD67"/>
  <c r="AJ11"/>
  <c r="AD42"/>
  <c r="AD41"/>
  <c r="AD44"/>
  <c r="AD45"/>
  <c r="AD46"/>
  <c r="AD55"/>
  <c r="AD53"/>
  <c r="AD13"/>
  <c r="AD15"/>
  <c r="AD21"/>
  <c r="AD20"/>
  <c r="AC51"/>
  <c r="AC50"/>
  <c r="AC52"/>
  <c r="AC10"/>
  <c r="AC60"/>
  <c r="AC62"/>
  <c r="AC73"/>
  <c r="AC4"/>
  <c r="AC6"/>
  <c r="AC11"/>
  <c r="AC35"/>
  <c r="AC37"/>
  <c r="AC49"/>
  <c r="AC54"/>
  <c r="AC55"/>
  <c r="AC61"/>
  <c r="AC66"/>
  <c r="AC80"/>
  <c r="DU11" i="1"/>
  <c r="DU13"/>
  <c r="DU15"/>
  <c r="DU17"/>
  <c r="DU27"/>
  <c r="DU29"/>
  <c r="AC17" i="9"/>
  <c r="AC22"/>
  <c r="AC24"/>
  <c r="AC31"/>
  <c r="AC41"/>
  <c r="AC43"/>
  <c r="AC72"/>
  <c r="AC78"/>
  <c r="U80"/>
  <c r="U67"/>
  <c r="U79"/>
  <c r="U51"/>
  <c r="U53"/>
  <c r="U54"/>
  <c r="U57"/>
  <c r="U58"/>
  <c r="U69"/>
  <c r="U70"/>
  <c r="U71"/>
  <c r="U74"/>
  <c r="U72"/>
  <c r="U81"/>
  <c r="U31"/>
  <c r="U55"/>
  <c r="U4"/>
  <c r="U7"/>
  <c r="U9"/>
  <c r="U17"/>
  <c r="U24"/>
  <c r="U6"/>
  <c r="U37"/>
  <c r="U38"/>
  <c r="U39"/>
  <c r="U50"/>
  <c r="U66"/>
  <c r="U68"/>
  <c r="U82"/>
  <c r="U83"/>
  <c r="U5"/>
  <c r="U36"/>
  <c r="U49"/>
  <c r="U8"/>
  <c r="U16"/>
  <c r="U18"/>
  <c r="U19"/>
  <c r="U35"/>
  <c r="U40"/>
  <c r="U47"/>
  <c r="U52"/>
  <c r="U59"/>
  <c r="U78"/>
  <c r="AR13"/>
  <c r="AR22"/>
  <c r="AR24"/>
  <c r="AR15"/>
  <c r="AR41"/>
  <c r="AR19"/>
  <c r="S43"/>
  <c r="S42"/>
  <c r="S10"/>
  <c r="S23"/>
  <c r="S16"/>
  <c r="S17"/>
  <c r="S22"/>
  <c r="S31"/>
  <c r="S54"/>
  <c r="S60"/>
  <c r="S61"/>
  <c r="S73"/>
  <c r="S11"/>
  <c r="S24"/>
  <c r="S32"/>
  <c r="S41"/>
  <c r="S53"/>
  <c r="S55"/>
  <c r="S74"/>
  <c r="S75"/>
  <c r="S76"/>
  <c r="S33"/>
  <c r="S34"/>
  <c r="S62"/>
  <c r="S72"/>
  <c r="S3"/>
  <c r="S13"/>
  <c r="S15"/>
  <c r="S14"/>
  <c r="S18"/>
  <c r="S25"/>
  <c r="S27"/>
  <c r="S45"/>
  <c r="S47"/>
  <c r="S48"/>
  <c r="S49"/>
  <c r="S1"/>
  <c r="S2"/>
  <c r="S4"/>
  <c r="S5"/>
  <c r="S6"/>
  <c r="S26"/>
  <c r="S46"/>
  <c r="C176" i="16"/>
  <c r="C86"/>
  <c r="BT11" i="9"/>
  <c r="BT49"/>
  <c r="BT10"/>
  <c r="BT47"/>
  <c r="BE64"/>
  <c r="AW63"/>
  <c r="AW73"/>
  <c r="AW33"/>
  <c r="AW52"/>
  <c r="AQ6"/>
  <c r="AQ11"/>
  <c r="AQ7"/>
  <c r="AQ38"/>
  <c r="AQ62"/>
  <c r="AQ5"/>
  <c r="AQ12"/>
  <c r="AQ13"/>
  <c r="AQ14"/>
  <c r="AI68"/>
  <c r="C41" i="3"/>
  <c r="G41" s="1"/>
  <c r="C40" i="16"/>
  <c r="AI4" i="9"/>
  <c r="W38"/>
  <c r="W40"/>
  <c r="W9"/>
  <c r="C29" i="3"/>
  <c r="G29" s="1"/>
  <c r="C29" i="16"/>
  <c r="Q61" i="9"/>
  <c r="Q60"/>
  <c r="Q62"/>
  <c r="P5"/>
  <c r="P83"/>
  <c r="P35"/>
  <c r="P36"/>
  <c r="P71"/>
  <c r="C23" i="3"/>
  <c r="G23" s="1"/>
  <c r="N44" i="9"/>
  <c r="N64"/>
  <c r="N2"/>
  <c r="M59"/>
  <c r="M81"/>
  <c r="K15"/>
  <c r="C18" i="3"/>
  <c r="G18" s="1"/>
  <c r="K8" i="9"/>
  <c r="K9"/>
  <c r="K13"/>
  <c r="J32"/>
  <c r="J33"/>
  <c r="J34"/>
  <c r="J72"/>
  <c r="J80"/>
  <c r="J14"/>
  <c r="J15"/>
  <c r="J23"/>
  <c r="J24"/>
  <c r="J45"/>
  <c r="J35"/>
  <c r="J46"/>
  <c r="J73"/>
  <c r="J78"/>
  <c r="J79"/>
  <c r="I33"/>
  <c r="I73"/>
  <c r="I74"/>
  <c r="AG13" i="1"/>
  <c r="C16" i="3" s="1"/>
  <c r="G16" s="1"/>
  <c r="I4" i="9"/>
  <c r="I22"/>
  <c r="I57"/>
  <c r="I71"/>
  <c r="I78"/>
  <c r="I13"/>
  <c r="I14"/>
  <c r="I23"/>
  <c r="I15"/>
  <c r="I19"/>
  <c r="I39"/>
  <c r="I40"/>
  <c r="I44"/>
  <c r="I45"/>
  <c r="I59"/>
  <c r="I69"/>
  <c r="H69"/>
  <c r="H17"/>
  <c r="H26"/>
  <c r="H29"/>
  <c r="BE61"/>
  <c r="BE82"/>
  <c r="BE60"/>
  <c r="BE68"/>
  <c r="P72"/>
  <c r="P73"/>
  <c r="P22"/>
  <c r="P57"/>
  <c r="P69"/>
  <c r="P70"/>
  <c r="P82"/>
  <c r="M46"/>
  <c r="M77"/>
  <c r="M2"/>
  <c r="M44"/>
  <c r="M25"/>
  <c r="M61"/>
  <c r="M74"/>
  <c r="K19"/>
  <c r="K20"/>
  <c r="K21"/>
  <c r="K69"/>
  <c r="K70"/>
  <c r="K71"/>
  <c r="K76"/>
  <c r="J9"/>
  <c r="J10"/>
  <c r="J42"/>
  <c r="J43"/>
  <c r="J61"/>
  <c r="J77"/>
  <c r="J82"/>
  <c r="J50"/>
  <c r="J7"/>
  <c r="J17"/>
  <c r="J41"/>
  <c r="J47"/>
  <c r="J48"/>
  <c r="J75"/>
  <c r="J12"/>
  <c r="J30"/>
  <c r="J31"/>
  <c r="J37"/>
  <c r="J52"/>
  <c r="J62"/>
  <c r="J68"/>
  <c r="J76"/>
  <c r="J81"/>
  <c r="J83"/>
  <c r="J18"/>
  <c r="J27"/>
  <c r="J29"/>
  <c r="J36"/>
  <c r="J16"/>
  <c r="J25"/>
  <c r="J49"/>
  <c r="J1"/>
  <c r="J2"/>
  <c r="J3"/>
  <c r="J8"/>
  <c r="J11"/>
  <c r="J26"/>
  <c r="J51"/>
  <c r="J60"/>
  <c r="J67"/>
  <c r="H27"/>
  <c r="H55"/>
  <c r="H59"/>
  <c r="H63"/>
  <c r="H65"/>
  <c r="H54"/>
  <c r="H16"/>
  <c r="H18"/>
  <c r="H53"/>
  <c r="H57"/>
  <c r="V48"/>
  <c r="V2"/>
  <c r="V34"/>
  <c r="V44"/>
  <c r="V45"/>
  <c r="V46"/>
  <c r="V65"/>
  <c r="V75"/>
  <c r="V1"/>
  <c r="V12"/>
  <c r="V30"/>
  <c r="V37"/>
  <c r="V47"/>
  <c r="V61"/>
  <c r="V63"/>
  <c r="V68"/>
  <c r="V18"/>
  <c r="W50"/>
  <c r="W59"/>
  <c r="W82"/>
  <c r="W1"/>
  <c r="W2"/>
  <c r="W34"/>
  <c r="W5"/>
  <c r="W10"/>
  <c r="W11"/>
  <c r="W35"/>
  <c r="W65"/>
  <c r="W45"/>
  <c r="AI29"/>
  <c r="AI66"/>
  <c r="AI67"/>
  <c r="AI31"/>
  <c r="AI80"/>
  <c r="AI11"/>
  <c r="BV20"/>
  <c r="BV1"/>
  <c r="BV19"/>
  <c r="BV29"/>
  <c r="BV31"/>
  <c r="BV60"/>
  <c r="BV61"/>
  <c r="BV74"/>
  <c r="BV34"/>
  <c r="BV62"/>
  <c r="BV63"/>
  <c r="BV72"/>
  <c r="BV73"/>
  <c r="BV80"/>
  <c r="BU22"/>
  <c r="BU66"/>
  <c r="KW32" i="1"/>
  <c r="BU24" i="9"/>
  <c r="BU26"/>
  <c r="BU35"/>
  <c r="BU46"/>
  <c r="BU58"/>
  <c r="BK44"/>
  <c r="BK51"/>
  <c r="BG49"/>
  <c r="BG8"/>
  <c r="BG48"/>
  <c r="AP25"/>
  <c r="AP27"/>
  <c r="AG76"/>
  <c r="AL57"/>
  <c r="AL58"/>
  <c r="AL59"/>
  <c r="AJ16"/>
  <c r="AJ62"/>
  <c r="AJ31"/>
  <c r="AJ48"/>
  <c r="AJ49"/>
  <c r="AJ61"/>
  <c r="AJ74"/>
  <c r="AJ37"/>
  <c r="AJ43"/>
  <c r="AJ47"/>
  <c r="AJ60"/>
  <c r="AI32"/>
  <c r="AI59"/>
  <c r="AI81"/>
  <c r="AI5"/>
  <c r="AI16"/>
  <c r="AI17"/>
  <c r="AI47"/>
  <c r="AI49"/>
  <c r="AI54"/>
  <c r="AI48"/>
  <c r="AI52"/>
  <c r="AI14"/>
  <c r="AI34"/>
  <c r="AI38"/>
  <c r="AI39"/>
  <c r="AI51"/>
  <c r="AI57"/>
  <c r="AI50"/>
  <c r="AI58"/>
  <c r="AI83"/>
  <c r="AI20"/>
  <c r="AI26"/>
  <c r="AI78"/>
  <c r="EN9" i="1"/>
  <c r="AI21" i="9"/>
  <c r="AI22"/>
  <c r="AI25"/>
  <c r="AI79"/>
  <c r="AI82"/>
  <c r="AI69"/>
  <c r="AI73"/>
  <c r="AI75"/>
  <c r="EN21" i="1"/>
  <c r="AI7" i="9"/>
  <c r="AI35"/>
  <c r="AI36"/>
  <c r="AI41"/>
  <c r="AI6"/>
  <c r="AI8"/>
  <c r="AI9"/>
  <c r="AI10"/>
  <c r="AI12"/>
  <c r="AI15"/>
  <c r="AI40"/>
  <c r="AI70"/>
  <c r="AI74"/>
  <c r="AI76"/>
  <c r="W62"/>
  <c r="W66"/>
  <c r="W67"/>
  <c r="W54"/>
  <c r="W19"/>
  <c r="W20"/>
  <c r="W21"/>
  <c r="W22"/>
  <c r="W29"/>
  <c r="W43"/>
  <c r="W60"/>
  <c r="W61"/>
  <c r="W69"/>
  <c r="W30"/>
  <c r="W41"/>
  <c r="W53"/>
  <c r="W7"/>
  <c r="W31"/>
  <c r="W39"/>
  <c r="W51"/>
  <c r="W52"/>
  <c r="W57"/>
  <c r="W58"/>
  <c r="W70"/>
  <c r="W71"/>
  <c r="V29"/>
  <c r="V36"/>
  <c r="V43"/>
  <c r="V53"/>
  <c r="V54"/>
  <c r="V66"/>
  <c r="V72"/>
  <c r="V74"/>
  <c r="V78"/>
  <c r="V22"/>
  <c r="V24"/>
  <c r="V35"/>
  <c r="V41"/>
  <c r="V55"/>
  <c r="V73"/>
  <c r="AQ9"/>
  <c r="AQ44"/>
  <c r="AQ51"/>
  <c r="AQ52"/>
  <c r="AQ63"/>
  <c r="FW9" i="1"/>
  <c r="FW18"/>
  <c r="FW30"/>
  <c r="AQ1" i="9"/>
  <c r="AQ3"/>
  <c r="AQ16"/>
  <c r="AQ17"/>
  <c r="AQ23"/>
  <c r="AQ24"/>
  <c r="AQ40"/>
  <c r="AQ47"/>
  <c r="AQ64"/>
  <c r="FW17" i="1"/>
  <c r="AQ2" i="9"/>
  <c r="AQ22"/>
  <c r="AQ35"/>
  <c r="AQ50"/>
  <c r="AQ83"/>
  <c r="BE21"/>
  <c r="BE43"/>
  <c r="BE48"/>
  <c r="BE14"/>
  <c r="BE46"/>
  <c r="BE17"/>
  <c r="BE18"/>
  <c r="BE10"/>
  <c r="BE52"/>
  <c r="BE44"/>
  <c r="BE45"/>
  <c r="BE50"/>
  <c r="BE6"/>
  <c r="BE54"/>
  <c r="BE81"/>
  <c r="BE83"/>
  <c r="BE15"/>
  <c r="BE53"/>
  <c r="BE67"/>
  <c r="BE4"/>
  <c r="BE23"/>
  <c r="BE24"/>
  <c r="BE57"/>
  <c r="BE3"/>
  <c r="BE58"/>
  <c r="BE59"/>
  <c r="BE36"/>
  <c r="BE19"/>
  <c r="BE20"/>
  <c r="BE29"/>
  <c r="BE73"/>
  <c r="BE74"/>
  <c r="BE5"/>
  <c r="BE55"/>
  <c r="AR32"/>
  <c r="AR33"/>
  <c r="AR65"/>
  <c r="GA25" i="1"/>
  <c r="AR47" i="9"/>
  <c r="AR48"/>
  <c r="AR49"/>
  <c r="AR63"/>
  <c r="AR79"/>
  <c r="AR53"/>
  <c r="AR2"/>
  <c r="AR3"/>
  <c r="AR20"/>
  <c r="AR27"/>
  <c r="AR37"/>
  <c r="AR43"/>
  <c r="AR44"/>
  <c r="AR55"/>
  <c r="AR62"/>
  <c r="AR64"/>
  <c r="GA18" i="1"/>
  <c r="AR1" i="9"/>
  <c r="AR21"/>
  <c r="AR25"/>
  <c r="AR26"/>
  <c r="AR29"/>
  <c r="AR30"/>
  <c r="AR35"/>
  <c r="AR54"/>
  <c r="AR61"/>
  <c r="Q59"/>
  <c r="Q70"/>
  <c r="Q57"/>
  <c r="Q36"/>
  <c r="Q47"/>
  <c r="Q58"/>
  <c r="Q6"/>
  <c r="Q37"/>
  <c r="Q80"/>
  <c r="Q71"/>
  <c r="Q19"/>
  <c r="BT73"/>
  <c r="BT48"/>
  <c r="BT62"/>
  <c r="Z2"/>
  <c r="Z29"/>
  <c r="Z30"/>
  <c r="Z33"/>
  <c r="Z65"/>
  <c r="Z26"/>
  <c r="Z76"/>
  <c r="Z61"/>
  <c r="Z63"/>
  <c r="Z64"/>
  <c r="Z32"/>
  <c r="Z34"/>
  <c r="Z14"/>
  <c r="Z13"/>
  <c r="Z15"/>
  <c r="Z22"/>
  <c r="Z25"/>
  <c r="Z27"/>
  <c r="Z10"/>
  <c r="Z72"/>
  <c r="Z5"/>
  <c r="Z17"/>
  <c r="Z47"/>
  <c r="Z79"/>
  <c r="Z35"/>
  <c r="Z36"/>
  <c r="Z42"/>
  <c r="Z66"/>
  <c r="Z6"/>
  <c r="Z31"/>
  <c r="Z37"/>
  <c r="Z49"/>
  <c r="Z55"/>
  <c r="Z68"/>
  <c r="Z73"/>
  <c r="Z78"/>
  <c r="Z4"/>
  <c r="Z11"/>
  <c r="Z12"/>
  <c r="Z16"/>
  <c r="Z23"/>
  <c r="Z24"/>
  <c r="Z41"/>
  <c r="Z43"/>
  <c r="Z48"/>
  <c r="Z60"/>
  <c r="Z62"/>
  <c r="Z67"/>
  <c r="Z74"/>
  <c r="C185" i="16"/>
  <c r="C128"/>
  <c r="BT12" i="9"/>
  <c r="BT23"/>
  <c r="BT74"/>
  <c r="BT72"/>
  <c r="BE11"/>
  <c r="BE22"/>
  <c r="BE30"/>
  <c r="BE35"/>
  <c r="BE37"/>
  <c r="BE75"/>
  <c r="BE79"/>
  <c r="IJ16" i="1"/>
  <c r="BE13" i="9"/>
  <c r="BE31"/>
  <c r="BE33"/>
  <c r="BE34"/>
  <c r="BE76"/>
  <c r="BE77"/>
  <c r="BE27"/>
  <c r="BE7"/>
  <c r="BE70"/>
  <c r="IJ20" i="1"/>
  <c r="IJ28"/>
  <c r="BE1" i="9"/>
  <c r="BE9"/>
  <c r="BE16"/>
  <c r="BE39"/>
  <c r="BE40"/>
  <c r="BE47"/>
  <c r="BE69"/>
  <c r="BE8"/>
  <c r="BE2"/>
  <c r="BE12"/>
  <c r="BE25"/>
  <c r="BE26"/>
  <c r="BE32"/>
  <c r="BE41"/>
  <c r="BE42"/>
  <c r="BE49"/>
  <c r="BE63"/>
  <c r="BE65"/>
  <c r="BE72"/>
  <c r="BE78"/>
  <c r="BE80"/>
  <c r="AQ21"/>
  <c r="AQ26"/>
  <c r="AQ29"/>
  <c r="AQ73"/>
  <c r="AQ77"/>
  <c r="FW6" i="1"/>
  <c r="FW8"/>
  <c r="FW25"/>
  <c r="FW26"/>
  <c r="FW27"/>
  <c r="AQ25" i="9"/>
  <c r="AQ31"/>
  <c r="AQ36"/>
  <c r="AQ60"/>
  <c r="AQ68"/>
  <c r="AQ8"/>
  <c r="AQ30"/>
  <c r="AQ37"/>
  <c r="AQ61"/>
  <c r="AQ72"/>
  <c r="AQ78"/>
  <c r="AI3"/>
  <c r="AI24"/>
  <c r="AI30"/>
  <c r="AI33"/>
  <c r="AI43"/>
  <c r="AI45"/>
  <c r="AI55"/>
  <c r="AI60"/>
  <c r="AI61"/>
  <c r="AI62"/>
  <c r="AI63"/>
  <c r="AI72"/>
  <c r="AI77"/>
  <c r="EN19" i="1"/>
  <c r="AI1" i="9"/>
  <c r="AI2"/>
  <c r="AI13"/>
  <c r="AI23"/>
  <c r="AI27"/>
  <c r="AI44"/>
  <c r="AI46"/>
  <c r="AI53"/>
  <c r="W3"/>
  <c r="W13"/>
  <c r="W33"/>
  <c r="W46"/>
  <c r="W63"/>
  <c r="W64"/>
  <c r="W77"/>
  <c r="W12"/>
  <c r="W15"/>
  <c r="W23"/>
  <c r="W25"/>
  <c r="W27"/>
  <c r="W32"/>
  <c r="W42"/>
  <c r="W55"/>
  <c r="W72"/>
  <c r="W73"/>
  <c r="W75"/>
  <c r="W14"/>
  <c r="W24"/>
  <c r="W26"/>
  <c r="W44"/>
  <c r="V19"/>
  <c r="V21"/>
  <c r="V39"/>
  <c r="V51"/>
  <c r="V71"/>
  <c r="V4"/>
  <c r="V5"/>
  <c r="V6"/>
  <c r="V20"/>
  <c r="V38"/>
  <c r="V52"/>
  <c r="V58"/>
  <c r="V67"/>
  <c r="V79"/>
  <c r="V80"/>
  <c r="V82"/>
  <c r="V83"/>
  <c r="V9"/>
  <c r="V50"/>
  <c r="V59"/>
  <c r="V81"/>
  <c r="V7"/>
  <c r="V16"/>
  <c r="V17"/>
  <c r="V40"/>
  <c r="V49"/>
  <c r="V70"/>
  <c r="I2"/>
  <c r="I8"/>
  <c r="I24"/>
  <c r="I32"/>
  <c r="I38"/>
  <c r="I53"/>
  <c r="I62"/>
  <c r="I63"/>
  <c r="I64"/>
  <c r="I79"/>
  <c r="I80"/>
  <c r="I7"/>
  <c r="I9"/>
  <c r="I25"/>
  <c r="I26"/>
  <c r="I29"/>
  <c r="I30"/>
  <c r="I31"/>
  <c r="I34"/>
  <c r="I47"/>
  <c r="I48"/>
  <c r="I49"/>
  <c r="I54"/>
  <c r="I60"/>
  <c r="I61"/>
  <c r="I70"/>
  <c r="H43"/>
  <c r="H68"/>
  <c r="H77"/>
  <c r="C174" i="16"/>
  <c r="BV13" i="9"/>
  <c r="BV50"/>
  <c r="BV79"/>
  <c r="LA25" i="1"/>
  <c r="BV42" i="9"/>
  <c r="BV81"/>
  <c r="BV15"/>
  <c r="BV21"/>
  <c r="BV41"/>
  <c r="BV51"/>
  <c r="BV52"/>
  <c r="BU51"/>
  <c r="BU65"/>
  <c r="KW28" i="1"/>
  <c r="BU52" i="9"/>
  <c r="BU71"/>
  <c r="BU82"/>
  <c r="KW30" i="1"/>
  <c r="BU8" i="9"/>
  <c r="BU39"/>
  <c r="BU41"/>
  <c r="BU50"/>
  <c r="JC28" i="1"/>
  <c r="BK3" i="9"/>
  <c r="BK66"/>
  <c r="BK68"/>
  <c r="BK76"/>
  <c r="BK25"/>
  <c r="BK52"/>
  <c r="BK60"/>
  <c r="BK81"/>
  <c r="BK16"/>
  <c r="BK57"/>
  <c r="BK61"/>
  <c r="BK67"/>
  <c r="BG22"/>
  <c r="BG24"/>
  <c r="BG45"/>
  <c r="BG53"/>
  <c r="BG60"/>
  <c r="BG61"/>
  <c r="BG17"/>
  <c r="BG44"/>
  <c r="BG70"/>
  <c r="BG7"/>
  <c r="BG16"/>
  <c r="BG18"/>
  <c r="BG39"/>
  <c r="BG75"/>
  <c r="BG80"/>
  <c r="AW61"/>
  <c r="AW65"/>
  <c r="AW77"/>
  <c r="AW32"/>
  <c r="AW21"/>
  <c r="AW64"/>
  <c r="AW75"/>
  <c r="AW76"/>
  <c r="AP49"/>
  <c r="AP58"/>
  <c r="AJ4"/>
  <c r="AJ5"/>
  <c r="AJ23"/>
  <c r="AJ44"/>
  <c r="AJ45"/>
  <c r="AJ68"/>
  <c r="AJ76"/>
  <c r="AJ6"/>
  <c r="AJ57"/>
  <c r="AJ81"/>
  <c r="AJ14"/>
  <c r="AJ72"/>
  <c r="AJ73"/>
  <c r="AG18"/>
  <c r="AG31"/>
  <c r="AG32"/>
  <c r="AG35"/>
  <c r="AG36"/>
  <c r="AG37"/>
  <c r="AG42"/>
  <c r="AG50"/>
  <c r="AG51"/>
  <c r="AG16"/>
  <c r="AG23"/>
  <c r="AG57"/>
  <c r="AG59"/>
  <c r="AG64"/>
  <c r="AG70"/>
  <c r="Q3"/>
  <c r="Q26"/>
  <c r="Q44"/>
  <c r="Q46"/>
  <c r="BP26" i="1"/>
  <c r="Q14" i="9"/>
  <c r="Q15"/>
  <c r="Q25"/>
  <c r="Q66"/>
  <c r="Q75"/>
  <c r="Q1"/>
  <c r="Q32"/>
  <c r="Q67"/>
  <c r="Q68"/>
  <c r="Q2"/>
  <c r="Q12"/>
  <c r="Q13"/>
  <c r="Q45"/>
  <c r="P10"/>
  <c r="P24"/>
  <c r="P39"/>
  <c r="P62"/>
  <c r="P65"/>
  <c r="P74"/>
  <c r="P21"/>
  <c r="P23"/>
  <c r="P52"/>
  <c r="P60"/>
  <c r="P64"/>
  <c r="N14"/>
  <c r="N26"/>
  <c r="N67"/>
  <c r="N71"/>
  <c r="N37"/>
  <c r="N69"/>
  <c r="N70"/>
  <c r="N78"/>
  <c r="M10"/>
  <c r="M12"/>
  <c r="M23"/>
  <c r="M54"/>
  <c r="M52"/>
  <c r="M64"/>
  <c r="M72"/>
  <c r="M83"/>
  <c r="AZ31" i="1"/>
  <c r="M63" i="9"/>
  <c r="M19"/>
  <c r="M39"/>
  <c r="M60"/>
  <c r="M65"/>
  <c r="M73"/>
  <c r="K6"/>
  <c r="K3"/>
  <c r="K4"/>
  <c r="K38"/>
  <c r="K64"/>
  <c r="K22"/>
  <c r="K61"/>
  <c r="H19"/>
  <c r="H21"/>
  <c r="H41"/>
  <c r="H5"/>
  <c r="H15"/>
  <c r="H20"/>
  <c r="H66"/>
  <c r="H67"/>
  <c r="H76"/>
  <c r="H13"/>
  <c r="H14"/>
  <c r="H42"/>
  <c r="H73"/>
  <c r="H75"/>
  <c r="H82"/>
  <c r="H83"/>
  <c r="AP76"/>
  <c r="AP77"/>
  <c r="AP30"/>
  <c r="AP31"/>
  <c r="AP37"/>
  <c r="AP36"/>
  <c r="AP42"/>
  <c r="AP43"/>
  <c r="AP45"/>
  <c r="AP46"/>
  <c r="AP47"/>
  <c r="AP55"/>
  <c r="AP7"/>
  <c r="AP8"/>
  <c r="AP11"/>
  <c r="AP12"/>
  <c r="AP24"/>
  <c r="AP22"/>
  <c r="AP26"/>
  <c r="AP15"/>
  <c r="AP17"/>
  <c r="AP23"/>
  <c r="AP32"/>
  <c r="AP33"/>
  <c r="AP69"/>
  <c r="AP4"/>
  <c r="AP57"/>
  <c r="AP63"/>
  <c r="AP71"/>
  <c r="AP81"/>
  <c r="AP5"/>
  <c r="AP6"/>
  <c r="AP13"/>
  <c r="AP14"/>
  <c r="AP41"/>
  <c r="AP44"/>
  <c r="AP48"/>
  <c r="AP53"/>
  <c r="AP54"/>
  <c r="AP59"/>
  <c r="AP64"/>
  <c r="AP65"/>
  <c r="AP70"/>
  <c r="AP83"/>
  <c r="Q78"/>
  <c r="Q79"/>
  <c r="Q30"/>
  <c r="Q38"/>
  <c r="Q40"/>
  <c r="Q49"/>
  <c r="Q48"/>
  <c r="Q53"/>
  <c r="Q7"/>
  <c r="Q11"/>
  <c r="Q10"/>
  <c r="Q22"/>
  <c r="Q23"/>
  <c r="Q24"/>
  <c r="Q9"/>
  <c r="Q16"/>
  <c r="Q18"/>
  <c r="Q29"/>
  <c r="Q39"/>
  <c r="Q43"/>
  <c r="Q50"/>
  <c r="Q55"/>
  <c r="Q63"/>
  <c r="Q72"/>
  <c r="Q74"/>
  <c r="Q81"/>
  <c r="Q21"/>
  <c r="Q31"/>
  <c r="Q41"/>
  <c r="Q42"/>
  <c r="Q4"/>
  <c r="Q8"/>
  <c r="Q17"/>
  <c r="Q20"/>
  <c r="Q51"/>
  <c r="Q52"/>
  <c r="Q54"/>
  <c r="Q64"/>
  <c r="Q83"/>
  <c r="BV39"/>
  <c r="BV75"/>
  <c r="BV4"/>
  <c r="BV10"/>
  <c r="BV38"/>
  <c r="BV45"/>
  <c r="BV49"/>
  <c r="BV57"/>
  <c r="BV65"/>
  <c r="BV69"/>
  <c r="BV83"/>
  <c r="LA20" i="1"/>
  <c r="BV11" i="9"/>
  <c r="BV48"/>
  <c r="BV53"/>
  <c r="BV64"/>
  <c r="BV77"/>
  <c r="BV9"/>
  <c r="BV18"/>
  <c r="BV26"/>
  <c r="BV33"/>
  <c r="BV43"/>
  <c r="BV47"/>
  <c r="BV54"/>
  <c r="BV55"/>
  <c r="BV76"/>
  <c r="BV82"/>
  <c r="BV3"/>
  <c r="BV8"/>
  <c r="BV25"/>
  <c r="LA7" i="1"/>
  <c r="LA22"/>
  <c r="BV2" i="9"/>
  <c r="BV7"/>
  <c r="BV14"/>
  <c r="BV16"/>
  <c r="BV17"/>
  <c r="BU5"/>
  <c r="BU11"/>
  <c r="BU55"/>
  <c r="BU61"/>
  <c r="KW13" i="1"/>
  <c r="BU4" i="9"/>
  <c r="BU20"/>
  <c r="BU33"/>
  <c r="BU53"/>
  <c r="BU60"/>
  <c r="BU68"/>
  <c r="BU81"/>
  <c r="BU83"/>
  <c r="BU19"/>
  <c r="BU21"/>
  <c r="BU43"/>
  <c r="BU67"/>
  <c r="BU74"/>
  <c r="BU76"/>
  <c r="BU32"/>
  <c r="BU42"/>
  <c r="BU7"/>
  <c r="BU18"/>
  <c r="BU38"/>
  <c r="BU48"/>
  <c r="BU75"/>
  <c r="KW12" i="1"/>
  <c r="KW17"/>
  <c r="KW26"/>
  <c r="BU10" i="9"/>
  <c r="BU12"/>
  <c r="BU16"/>
  <c r="BU34"/>
  <c r="BU79"/>
  <c r="KW25" i="1"/>
  <c r="BU1" i="9"/>
  <c r="BU17"/>
  <c r="BU25"/>
  <c r="BU27"/>
  <c r="BU40"/>
  <c r="BG20"/>
  <c r="BG63"/>
  <c r="BG72"/>
  <c r="BG82"/>
  <c r="BG11"/>
  <c r="BG12"/>
  <c r="BG19"/>
  <c r="BG27"/>
  <c r="BG73"/>
  <c r="BG10"/>
  <c r="BG32"/>
  <c r="BG3"/>
  <c r="BG34"/>
  <c r="BG41"/>
  <c r="BK27"/>
  <c r="BK34"/>
  <c r="BK10"/>
  <c r="BK17"/>
  <c r="BK19"/>
  <c r="BK50"/>
  <c r="BK63"/>
  <c r="BK78"/>
  <c r="BK83"/>
  <c r="JC8" i="1"/>
  <c r="JC24"/>
  <c r="BK64" i="9"/>
  <c r="BK1"/>
  <c r="BK12"/>
  <c r="BK72"/>
  <c r="BK73"/>
  <c r="BK74"/>
  <c r="BK6"/>
  <c r="BK14"/>
  <c r="BK23"/>
  <c r="BK31"/>
  <c r="BK37"/>
  <c r="BK46"/>
  <c r="BK53"/>
  <c r="BK2"/>
  <c r="BK13"/>
  <c r="BK22"/>
  <c r="BK26"/>
  <c r="BK30"/>
  <c r="BK33"/>
  <c r="BK36"/>
  <c r="BK42"/>
  <c r="BK45"/>
  <c r="BK55"/>
  <c r="BK77"/>
  <c r="BK80"/>
  <c r="BK4"/>
  <c r="BK11"/>
  <c r="BK15"/>
  <c r="BK18"/>
  <c r="BK24"/>
  <c r="BK29"/>
  <c r="BK35"/>
  <c r="BK41"/>
  <c r="BK47"/>
  <c r="BK48"/>
  <c r="BK49"/>
  <c r="BK54"/>
  <c r="BK75"/>
  <c r="BK79"/>
  <c r="AW13"/>
  <c r="AW14"/>
  <c r="AW15"/>
  <c r="AW18"/>
  <c r="AW47"/>
  <c r="AW48"/>
  <c r="AW59"/>
  <c r="AW70"/>
  <c r="AW71"/>
  <c r="AW82"/>
  <c r="AW16"/>
  <c r="AW49"/>
  <c r="AW57"/>
  <c r="AW58"/>
  <c r="AW60"/>
  <c r="AW62"/>
  <c r="AW72"/>
  <c r="AW74"/>
  <c r="AW81"/>
  <c r="AW83"/>
  <c r="AW24"/>
  <c r="AW46"/>
  <c r="AW5"/>
  <c r="AW6"/>
  <c r="AW27"/>
  <c r="AW42"/>
  <c r="GX19" i="1"/>
  <c r="AW10" i="9"/>
  <c r="AW31"/>
  <c r="AW9"/>
  <c r="AW23"/>
  <c r="AW26"/>
  <c r="AW29"/>
  <c r="AW41"/>
  <c r="AW2"/>
  <c r="AW3"/>
  <c r="AW17"/>
  <c r="AW19"/>
  <c r="AW20"/>
  <c r="AW22"/>
  <c r="AW25"/>
  <c r="AW30"/>
  <c r="AW44"/>
  <c r="AW51"/>
  <c r="AW80"/>
  <c r="AG68"/>
  <c r="AG45"/>
  <c r="AG54"/>
  <c r="AG61"/>
  <c r="AG63"/>
  <c r="AG65"/>
  <c r="AG73"/>
  <c r="AG81"/>
  <c r="AG5"/>
  <c r="AG48"/>
  <c r="AG67"/>
  <c r="AG4"/>
  <c r="AG6"/>
  <c r="AG12"/>
  <c r="AG33"/>
  <c r="AG39"/>
  <c r="AG40"/>
  <c r="AG49"/>
  <c r="AG55"/>
  <c r="AG58"/>
  <c r="AG60"/>
  <c r="AG69"/>
  <c r="AG71"/>
  <c r="AG72"/>
  <c r="AG13"/>
  <c r="AG20"/>
  <c r="AG26"/>
  <c r="AG27"/>
  <c r="AG44"/>
  <c r="EC18" i="1"/>
  <c r="AG1" i="9"/>
  <c r="AG7"/>
  <c r="AG14"/>
  <c r="AG17"/>
  <c r="AG21"/>
  <c r="AG75"/>
  <c r="AG77"/>
  <c r="AG83"/>
  <c r="AG2"/>
  <c r="AG3"/>
  <c r="AG8"/>
  <c r="AG9"/>
  <c r="AG15"/>
  <c r="AG19"/>
  <c r="AG22"/>
  <c r="AG24"/>
  <c r="AG25"/>
  <c r="AG52"/>
  <c r="AJ17"/>
  <c r="AJ66"/>
  <c r="AJ78"/>
  <c r="ER9" i="1"/>
  <c r="ER25"/>
  <c r="ER29"/>
  <c r="AJ26" i="9"/>
  <c r="AJ35"/>
  <c r="AJ46"/>
  <c r="AJ69"/>
  <c r="AJ71"/>
  <c r="AJ80"/>
  <c r="ER21" i="1"/>
  <c r="AJ27" i="9"/>
  <c r="AJ33"/>
  <c r="AJ41"/>
  <c r="AJ42"/>
  <c r="AJ7"/>
  <c r="AJ19"/>
  <c r="AJ51"/>
  <c r="AJ9"/>
  <c r="AJ10"/>
  <c r="AJ12"/>
  <c r="AJ22"/>
  <c r="AJ24"/>
  <c r="AJ30"/>
  <c r="AJ38"/>
  <c r="AJ83"/>
  <c r="AJ21"/>
  <c r="AJ52"/>
  <c r="AJ82"/>
  <c r="AJ29"/>
  <c r="AJ39"/>
  <c r="AJ54"/>
  <c r="N10"/>
  <c r="N11"/>
  <c r="N12"/>
  <c r="N34"/>
  <c r="N24"/>
  <c r="N46"/>
  <c r="N22"/>
  <c r="N32"/>
  <c r="N57"/>
  <c r="N58"/>
  <c r="N59"/>
  <c r="N66"/>
  <c r="N75"/>
  <c r="N7"/>
  <c r="N8"/>
  <c r="N9"/>
  <c r="N21"/>
  <c r="N30"/>
  <c r="N5"/>
  <c r="N20"/>
  <c r="N31"/>
  <c r="N42"/>
  <c r="N51"/>
  <c r="N52"/>
  <c r="N81"/>
  <c r="N4"/>
  <c r="N19"/>
  <c r="N29"/>
  <c r="N41"/>
  <c r="N53"/>
  <c r="N54"/>
  <c r="N55"/>
  <c r="N82"/>
  <c r="N83"/>
  <c r="K5"/>
  <c r="K25"/>
  <c r="K33"/>
  <c r="K34"/>
  <c r="K40"/>
  <c r="K55"/>
  <c r="K24"/>
  <c r="K26"/>
  <c r="K27"/>
  <c r="K31"/>
  <c r="K39"/>
  <c r="K53"/>
  <c r="K54"/>
  <c r="K58"/>
  <c r="K60"/>
  <c r="K63"/>
  <c r="K68"/>
  <c r="K16"/>
  <c r="K78"/>
  <c r="K2"/>
  <c r="K10"/>
  <c r="K17"/>
  <c r="K36"/>
  <c r="K37"/>
  <c r="K44"/>
  <c r="K50"/>
  <c r="K79"/>
  <c r="K11"/>
  <c r="K18"/>
  <c r="K80"/>
  <c r="K1"/>
  <c r="K23"/>
  <c r="K51"/>
  <c r="K52"/>
  <c r="P7"/>
  <c r="P41"/>
  <c r="P44"/>
  <c r="P63"/>
  <c r="P67"/>
  <c r="P76"/>
  <c r="P11"/>
  <c r="P20"/>
  <c r="P32"/>
  <c r="P58"/>
  <c r="P12"/>
  <c r="P33"/>
  <c r="P43"/>
  <c r="P45"/>
  <c r="P46"/>
  <c r="P59"/>
  <c r="P8"/>
  <c r="P53"/>
  <c r="P55"/>
  <c r="BL23" i="1"/>
  <c r="P6" i="9"/>
  <c r="P16"/>
  <c r="P18"/>
  <c r="P27"/>
  <c r="P50"/>
  <c r="P51"/>
  <c r="P54"/>
  <c r="P4"/>
  <c r="P9"/>
  <c r="P17"/>
  <c r="P26"/>
  <c r="P29"/>
  <c r="P30"/>
  <c r="P38"/>
  <c r="P40"/>
  <c r="P42"/>
  <c r="M7"/>
  <c r="M69"/>
  <c r="AZ15" i="1"/>
  <c r="M8" i="9"/>
  <c r="M18"/>
  <c r="M33"/>
  <c r="M43"/>
  <c r="M55"/>
  <c r="M58"/>
  <c r="M76"/>
  <c r="M34"/>
  <c r="M45"/>
  <c r="M4"/>
  <c r="M26"/>
  <c r="M70"/>
  <c r="M71"/>
  <c r="M75"/>
  <c r="M3"/>
  <c r="M29"/>
  <c r="M42"/>
  <c r="M50"/>
  <c r="M80"/>
  <c r="AZ16" i="1"/>
  <c r="AZ23"/>
  <c r="M11" i="9"/>
  <c r="M13"/>
  <c r="M24"/>
  <c r="M31"/>
  <c r="M40"/>
  <c r="M78"/>
  <c r="M1"/>
  <c r="M15"/>
  <c r="M20"/>
  <c r="M22"/>
  <c r="M38"/>
  <c r="M41"/>
  <c r="M79"/>
  <c r="H35"/>
  <c r="H49"/>
  <c r="H58"/>
  <c r="H64"/>
  <c r="H72"/>
  <c r="H74"/>
  <c r="H51"/>
  <c r="H10"/>
  <c r="H45"/>
  <c r="H46"/>
  <c r="H70"/>
  <c r="H36"/>
  <c r="H44"/>
  <c r="H23"/>
  <c r="H30"/>
  <c r="H37"/>
  <c r="H48"/>
  <c r="H50"/>
  <c r="H1"/>
  <c r="H7"/>
  <c r="H11"/>
  <c r="H22"/>
  <c r="H31"/>
  <c r="H52"/>
  <c r="AB3"/>
  <c r="H9"/>
  <c r="L9"/>
  <c r="I12"/>
  <c r="M14"/>
  <c r="L29"/>
  <c r="AD30"/>
  <c r="AD36"/>
  <c r="AD43"/>
  <c r="K47"/>
  <c r="K49"/>
  <c r="AB52"/>
  <c r="J54"/>
  <c r="P66"/>
  <c r="P68"/>
  <c r="Q69"/>
  <c r="H71"/>
  <c r="L71"/>
  <c r="I72"/>
  <c r="N73"/>
  <c r="K75"/>
  <c r="K77"/>
  <c r="P77"/>
  <c r="AD78"/>
  <c r="AH3"/>
  <c r="AH7"/>
  <c r="AJ8"/>
  <c r="AN9"/>
  <c r="AR9"/>
  <c r="AP10"/>
  <c r="AH13"/>
  <c r="AP16"/>
  <c r="AP18"/>
  <c r="AJ20"/>
  <c r="AN31"/>
  <c r="AR31"/>
  <c r="AG34"/>
  <c r="AP34"/>
  <c r="AM35"/>
  <c r="AM37"/>
  <c r="AG38"/>
  <c r="AQ39"/>
  <c r="AJ40"/>
  <c r="AO48"/>
  <c r="AJ50"/>
  <c r="AH52"/>
  <c r="AJ58"/>
  <c r="AM68"/>
  <c r="AM79"/>
  <c r="AM80"/>
  <c r="AG82"/>
  <c r="AP82"/>
  <c r="C187" i="16"/>
  <c r="C183"/>
  <c r="C182"/>
  <c r="C171"/>
  <c r="C165"/>
  <c r="C164"/>
  <c r="C149"/>
  <c r="C148"/>
  <c r="C147"/>
  <c r="C146"/>
  <c r="C145"/>
  <c r="C144"/>
  <c r="C143"/>
  <c r="C142"/>
  <c r="C141"/>
  <c r="C131"/>
  <c r="C121"/>
  <c r="C108"/>
  <c r="C60"/>
  <c r="C79"/>
  <c r="C56"/>
  <c r="C50"/>
  <c r="C46"/>
  <c r="C39"/>
  <c r="C34"/>
  <c r="C31"/>
  <c r="C30"/>
  <c r="C28"/>
  <c r="C23"/>
  <c r="C22"/>
  <c r="C21"/>
  <c r="C20"/>
  <c r="C19"/>
  <c r="C17"/>
  <c r="C16"/>
  <c r="C15"/>
  <c r="C14"/>
  <c r="AH1" i="9"/>
  <c r="AH2"/>
  <c r="AH8"/>
  <c r="AH9"/>
  <c r="AH15"/>
  <c r="AH18"/>
  <c r="AH24"/>
  <c r="AH29"/>
  <c r="AH30"/>
  <c r="AH31"/>
  <c r="AH42"/>
  <c r="AH43"/>
  <c r="AH50"/>
  <c r="AH51"/>
  <c r="AH58"/>
  <c r="AH64"/>
  <c r="AH65"/>
  <c r="AH71"/>
  <c r="AH76"/>
  <c r="AH77"/>
  <c r="AH80"/>
  <c r="X2"/>
  <c r="X7"/>
  <c r="X9"/>
  <c r="X13"/>
  <c r="X19"/>
  <c r="X21"/>
  <c r="X26"/>
  <c r="X27"/>
  <c r="X34"/>
  <c r="X39"/>
  <c r="X45"/>
  <c r="X46"/>
  <c r="X50"/>
  <c r="X52"/>
  <c r="X58"/>
  <c r="X59"/>
  <c r="X63"/>
  <c r="X65"/>
  <c r="X70"/>
  <c r="X81"/>
  <c r="X83"/>
  <c r="F5"/>
  <c r="F11"/>
  <c r="F17"/>
  <c r="F23"/>
  <c r="F30"/>
  <c r="F36"/>
  <c r="F42"/>
  <c r="F61"/>
  <c r="F67"/>
  <c r="F48"/>
  <c r="F54"/>
  <c r="F73"/>
  <c r="F79"/>
  <c r="BT35"/>
  <c r="BT36"/>
  <c r="BT37"/>
  <c r="BG1"/>
  <c r="BG2"/>
  <c r="BG5"/>
  <c r="BG6"/>
  <c r="BG9"/>
  <c r="BG13"/>
  <c r="BG14"/>
  <c r="BG21"/>
  <c r="BG25"/>
  <c r="BG26"/>
  <c r="BG30"/>
  <c r="BG31"/>
  <c r="BG33"/>
  <c r="BG36"/>
  <c r="BG37"/>
  <c r="BG40"/>
  <c r="BG42"/>
  <c r="BG43"/>
  <c r="BG46"/>
  <c r="BG47"/>
  <c r="BG50"/>
  <c r="BG51"/>
  <c r="BG54"/>
  <c r="BG55"/>
  <c r="BG57"/>
  <c r="BG58"/>
  <c r="BG59"/>
  <c r="BG62"/>
  <c r="BG64"/>
  <c r="BG66"/>
  <c r="BG67"/>
  <c r="BG69"/>
  <c r="BG71"/>
  <c r="BG74"/>
  <c r="BG76"/>
  <c r="BG78"/>
  <c r="BG79"/>
  <c r="BG81"/>
  <c r="BG83"/>
  <c r="AY41"/>
  <c r="K45"/>
  <c r="K46"/>
  <c r="K29"/>
  <c r="K30"/>
  <c r="K32"/>
  <c r="K35"/>
  <c r="K57"/>
  <c r="K59"/>
  <c r="K62"/>
  <c r="K65"/>
  <c r="K66"/>
  <c r="K67"/>
  <c r="K83"/>
  <c r="H3"/>
  <c r="H12"/>
  <c r="N1"/>
  <c r="N3"/>
  <c r="N6"/>
  <c r="N13"/>
  <c r="N15"/>
  <c r="N18"/>
  <c r="N25"/>
  <c r="N27"/>
  <c r="N33"/>
  <c r="N35"/>
  <c r="N36"/>
  <c r="N45"/>
  <c r="N47"/>
  <c r="N48"/>
  <c r="N63"/>
  <c r="N65"/>
  <c r="N68"/>
  <c r="N76"/>
  <c r="N77"/>
  <c r="N79"/>
  <c r="N80"/>
  <c r="BW20"/>
  <c r="BT4"/>
  <c r="BT5"/>
  <c r="BT6"/>
  <c r="BT16"/>
  <c r="BT17"/>
  <c r="BT18"/>
  <c r="BT29"/>
  <c r="BT30"/>
  <c r="BT31"/>
  <c r="BT41"/>
  <c r="BT42"/>
  <c r="BT43"/>
  <c r="BT53"/>
  <c r="BT54"/>
  <c r="BT55"/>
  <c r="BT66"/>
  <c r="BT67"/>
  <c r="BT68"/>
  <c r="BT78"/>
  <c r="BT79"/>
  <c r="BT80"/>
  <c r="AV2"/>
  <c r="AV4"/>
  <c r="AV6"/>
  <c r="AV8"/>
  <c r="AV10"/>
  <c r="AV12"/>
  <c r="AV14"/>
  <c r="AV16"/>
  <c r="AV18"/>
  <c r="AV20"/>
  <c r="AV22"/>
  <c r="AV24"/>
  <c r="AV26"/>
  <c r="AV29"/>
  <c r="AV31"/>
  <c r="AV35"/>
  <c r="AV37"/>
  <c r="AV39"/>
  <c r="AV41"/>
  <c r="AV43"/>
  <c r="AV45"/>
  <c r="AV47"/>
  <c r="AV49"/>
  <c r="AV51"/>
  <c r="AV53"/>
  <c r="AV55"/>
  <c r="AV61"/>
  <c r="AV67"/>
  <c r="AV73"/>
  <c r="AV79"/>
  <c r="AL1"/>
  <c r="AL2"/>
  <c r="AL3"/>
  <c r="AL4"/>
  <c r="AL5"/>
  <c r="AL6"/>
  <c r="AL7"/>
  <c r="AL8"/>
  <c r="AL9"/>
  <c r="AL10"/>
  <c r="AL11"/>
  <c r="AL12"/>
  <c r="AL13"/>
  <c r="AL14"/>
  <c r="AL15"/>
  <c r="AL16"/>
  <c r="AL17"/>
  <c r="AL18"/>
  <c r="AL19"/>
  <c r="AL20"/>
  <c r="AL21"/>
  <c r="AL22"/>
  <c r="AL23"/>
  <c r="AL24"/>
  <c r="AL25"/>
  <c r="AL26"/>
  <c r="AL27"/>
  <c r="AL29"/>
  <c r="AL30"/>
  <c r="AL31"/>
  <c r="AL32"/>
  <c r="AL33"/>
  <c r="AL34"/>
  <c r="AL35"/>
  <c r="AL36"/>
  <c r="AL37"/>
  <c r="AL38"/>
  <c r="AL39"/>
  <c r="AL40"/>
  <c r="AL41"/>
  <c r="AL42"/>
  <c r="AL43"/>
  <c r="AL44"/>
  <c r="AL45"/>
  <c r="AL46"/>
  <c r="AL47"/>
  <c r="AL48"/>
  <c r="AL49"/>
  <c r="AL50"/>
  <c r="AL51"/>
  <c r="AL52"/>
  <c r="AL53"/>
  <c r="AL54"/>
  <c r="AL55"/>
  <c r="AL60"/>
  <c r="AL61"/>
  <c r="AL62"/>
  <c r="AL63"/>
  <c r="AL64"/>
  <c r="AL65"/>
  <c r="AL66"/>
  <c r="AL67"/>
  <c r="AL68"/>
  <c r="AL69"/>
  <c r="AL70"/>
  <c r="AL71"/>
  <c r="AL72"/>
  <c r="AL73"/>
  <c r="AL74"/>
  <c r="AL75"/>
  <c r="AL76"/>
  <c r="AL77"/>
  <c r="AL78"/>
  <c r="AL79"/>
  <c r="AL80"/>
  <c r="AL81"/>
  <c r="AL82"/>
  <c r="AL83"/>
  <c r="W74"/>
  <c r="Y74"/>
  <c r="AA74"/>
  <c r="X75"/>
  <c r="Z75"/>
  <c r="W76"/>
  <c r="Y76"/>
  <c r="AA76"/>
  <c r="X77"/>
  <c r="Z77"/>
  <c r="W78"/>
  <c r="Y78"/>
  <c r="AA78"/>
  <c r="W79"/>
  <c r="Y79"/>
  <c r="AA79"/>
  <c r="X80"/>
  <c r="Z80"/>
  <c r="W81"/>
  <c r="Y81"/>
  <c r="AA81"/>
  <c r="X82"/>
  <c r="Z82"/>
  <c r="W83"/>
  <c r="Y83"/>
  <c r="AA83"/>
  <c r="G5"/>
  <c r="G6"/>
  <c r="G7"/>
  <c r="G8"/>
  <c r="G10"/>
  <c r="G17"/>
  <c r="G18"/>
  <c r="G19"/>
  <c r="G20"/>
  <c r="G22"/>
  <c r="G30"/>
  <c r="G31"/>
  <c r="G32"/>
  <c r="G33"/>
  <c r="G35"/>
  <c r="G42"/>
  <c r="G43"/>
  <c r="G44"/>
  <c r="G45"/>
  <c r="G47"/>
  <c r="G54"/>
  <c r="G55"/>
  <c r="G57"/>
  <c r="G58"/>
  <c r="G60"/>
  <c r="G67"/>
  <c r="G68"/>
  <c r="G69"/>
  <c r="G70"/>
  <c r="G72"/>
  <c r="G79"/>
  <c r="G80"/>
  <c r="G81"/>
  <c r="G82"/>
  <c r="G1"/>
  <c r="G2"/>
  <c r="G11"/>
  <c r="G13"/>
  <c r="G14"/>
  <c r="G23"/>
  <c r="G25"/>
  <c r="G26"/>
  <c r="G36"/>
  <c r="G38"/>
  <c r="G39"/>
  <c r="G48"/>
  <c r="G50"/>
  <c r="G51"/>
  <c r="G61"/>
  <c r="G63"/>
  <c r="G64"/>
  <c r="G73"/>
  <c r="G75"/>
  <c r="G76"/>
  <c r="F2"/>
  <c r="F4"/>
  <c r="F8"/>
  <c r="F10"/>
  <c r="F14"/>
  <c r="F16"/>
  <c r="F20"/>
  <c r="F22"/>
  <c r="F26"/>
  <c r="F29"/>
  <c r="F33"/>
  <c r="F35"/>
  <c r="F39"/>
  <c r="F41"/>
  <c r="F45"/>
  <c r="F47"/>
  <c r="F51"/>
  <c r="F53"/>
  <c r="F58"/>
  <c r="F60"/>
  <c r="F64"/>
  <c r="F66"/>
  <c r="F70"/>
  <c r="F72"/>
  <c r="F76"/>
  <c r="F78"/>
  <c r="F82"/>
  <c r="F1"/>
  <c r="F7"/>
  <c r="F13"/>
  <c r="F19"/>
  <c r="F25"/>
  <c r="F32"/>
  <c r="F38"/>
  <c r="F44"/>
  <c r="F50"/>
  <c r="F57"/>
  <c r="F63"/>
  <c r="F69"/>
  <c r="F75"/>
  <c r="F81"/>
  <c r="E1"/>
  <c r="E2"/>
  <c r="E4"/>
  <c r="E5"/>
  <c r="E7"/>
  <c r="E8"/>
  <c r="E10"/>
  <c r="E11"/>
  <c r="E13"/>
  <c r="E14"/>
  <c r="E16"/>
  <c r="E17"/>
  <c r="E19"/>
  <c r="E20"/>
  <c r="E22"/>
  <c r="E23"/>
  <c r="E25"/>
  <c r="E26"/>
  <c r="E29"/>
  <c r="E30"/>
  <c r="E32"/>
  <c r="E33"/>
  <c r="E35"/>
  <c r="E36"/>
  <c r="E38"/>
  <c r="E39"/>
  <c r="E41"/>
  <c r="E42"/>
  <c r="E44"/>
  <c r="E45"/>
  <c r="E47"/>
  <c r="E48"/>
  <c r="E50"/>
  <c r="E51"/>
  <c r="E53"/>
  <c r="E54"/>
  <c r="E57"/>
  <c r="E58"/>
  <c r="E60"/>
  <c r="E61"/>
  <c r="E63"/>
  <c r="E64"/>
  <c r="E66"/>
  <c r="E67"/>
  <c r="E69"/>
  <c r="E70"/>
  <c r="E72"/>
  <c r="E73"/>
  <c r="E75"/>
  <c r="E76"/>
  <c r="E78"/>
  <c r="E79"/>
  <c r="E81"/>
  <c r="E82"/>
  <c r="D2"/>
  <c r="D4"/>
  <c r="D6"/>
  <c r="D8"/>
  <c r="D10"/>
  <c r="D12"/>
  <c r="D14"/>
  <c r="D16"/>
  <c r="D18"/>
  <c r="D20"/>
  <c r="D22"/>
  <c r="D24"/>
  <c r="D26"/>
  <c r="D29"/>
  <c r="D31"/>
  <c r="D33"/>
  <c r="D35"/>
  <c r="D37"/>
  <c r="D39"/>
  <c r="D41"/>
  <c r="D43"/>
  <c r="D45"/>
  <c r="D47"/>
  <c r="D49"/>
  <c r="D51"/>
  <c r="D53"/>
  <c r="D55"/>
  <c r="D58"/>
  <c r="D60"/>
  <c r="D62"/>
  <c r="D64"/>
  <c r="D66"/>
  <c r="D68"/>
  <c r="D70"/>
  <c r="D72"/>
  <c r="D74"/>
  <c r="D76"/>
  <c r="D78"/>
  <c r="D80"/>
  <c r="D82"/>
  <c r="D1"/>
  <c r="D7"/>
  <c r="D13"/>
  <c r="D19"/>
  <c r="D25"/>
  <c r="D32"/>
  <c r="D38"/>
  <c r="D44"/>
  <c r="D50"/>
  <c r="D57"/>
  <c r="D63"/>
  <c r="D69"/>
  <c r="D75"/>
  <c r="D81"/>
  <c r="BT1"/>
  <c r="BT2"/>
  <c r="BT3"/>
  <c r="BT7"/>
  <c r="BT8"/>
  <c r="BT9"/>
  <c r="BT13"/>
  <c r="BT14"/>
  <c r="BT15"/>
  <c r="BT19"/>
  <c r="BT20"/>
  <c r="BT21"/>
  <c r="BT25"/>
  <c r="BT26"/>
  <c r="BT27"/>
  <c r="BT32"/>
  <c r="BT33"/>
  <c r="BT34"/>
  <c r="BT38"/>
  <c r="BT39"/>
  <c r="BT40"/>
  <c r="BT44"/>
  <c r="BT45"/>
  <c r="BT46"/>
  <c r="BT50"/>
  <c r="BT51"/>
  <c r="BT52"/>
  <c r="BT57"/>
  <c r="BT58"/>
  <c r="BT59"/>
  <c r="BT63"/>
  <c r="BT64"/>
  <c r="BT65"/>
  <c r="BT69"/>
  <c r="BT70"/>
  <c r="BT71"/>
  <c r="BT75"/>
  <c r="BT76"/>
  <c r="BT77"/>
  <c r="BT81"/>
  <c r="BT82"/>
  <c r="BT83"/>
  <c r="C14" i="3" l="1"/>
  <c r="G45"/>
  <c r="G54"/>
  <c r="C34"/>
  <c r="C49" i="16"/>
  <c r="C50" i="3"/>
  <c r="C44" s="1"/>
  <c r="C157" i="16"/>
  <c r="C178"/>
  <c r="C116"/>
  <c r="C167"/>
  <c r="C186"/>
  <c r="C132"/>
  <c r="C55" i="3"/>
  <c r="G55" s="1"/>
  <c r="C54" i="16"/>
  <c r="C151"/>
  <c r="D75" i="13"/>
  <c r="D79"/>
  <c r="D83"/>
  <c r="D87"/>
  <c r="D91"/>
  <c r="D95"/>
  <c r="D99"/>
  <c r="D78"/>
  <c r="D82"/>
  <c r="D86"/>
  <c r="D88"/>
  <c r="D90"/>
  <c r="D94"/>
  <c r="D96"/>
  <c r="D98"/>
  <c r="D81"/>
  <c r="D85"/>
  <c r="D89"/>
  <c r="D93"/>
  <c r="D97"/>
  <c r="D76"/>
  <c r="D80"/>
  <c r="D84"/>
  <c r="D92"/>
  <c r="D77"/>
  <c r="F10"/>
  <c r="F11"/>
  <c r="F12"/>
  <c r="F13"/>
  <c r="F14"/>
  <c r="F15"/>
  <c r="F16"/>
  <c r="F17"/>
  <c r="F18"/>
  <c r="F19"/>
  <c r="F20"/>
  <c r="F21"/>
  <c r="F22"/>
  <c r="F23"/>
  <c r="F24"/>
  <c r="F25"/>
  <c r="F26"/>
  <c r="F27"/>
  <c r="F28"/>
  <c r="F29"/>
  <c r="F30"/>
  <c r="F31"/>
  <c r="F32"/>
  <c r="F33"/>
  <c r="F34"/>
  <c r="F35"/>
  <c r="F36"/>
  <c r="F37"/>
  <c r="V35" i="1"/>
  <c r="V34"/>
  <c r="V33"/>
  <c r="V32"/>
  <c r="V31"/>
  <c r="V30"/>
  <c r="V29"/>
  <c r="V28"/>
  <c r="V27"/>
  <c r="V26"/>
  <c r="V25"/>
  <c r="V24"/>
  <c r="V23"/>
  <c r="V22"/>
  <c r="V21"/>
  <c r="V20"/>
  <c r="V19"/>
  <c r="V18"/>
  <c r="V17"/>
  <c r="V16"/>
  <c r="V15"/>
  <c r="V14"/>
  <c r="V13"/>
  <c r="V12"/>
  <c r="V11"/>
  <c r="V10"/>
  <c r="V9"/>
  <c r="V8"/>
  <c r="V7"/>
  <c r="V6"/>
  <c r="C13" i="3" s="1"/>
  <c r="G13" s="1"/>
  <c r="R35" i="1"/>
  <c r="R34"/>
  <c r="R33"/>
  <c r="R32"/>
  <c r="R31"/>
  <c r="R30"/>
  <c r="R29"/>
  <c r="R28"/>
  <c r="R27"/>
  <c r="R26"/>
  <c r="R25"/>
  <c r="R24"/>
  <c r="R23"/>
  <c r="R22"/>
  <c r="R21"/>
  <c r="R20"/>
  <c r="R19"/>
  <c r="R18"/>
  <c r="R17"/>
  <c r="R16"/>
  <c r="R15"/>
  <c r="R14"/>
  <c r="R13"/>
  <c r="R12"/>
  <c r="R11"/>
  <c r="R10"/>
  <c r="R9"/>
  <c r="R8"/>
  <c r="R7"/>
  <c r="R6"/>
  <c r="C12" i="3" s="1"/>
  <c r="G12" s="1"/>
  <c r="N35" i="1"/>
  <c r="N34"/>
  <c r="N33"/>
  <c r="N32"/>
  <c r="N31"/>
  <c r="N30"/>
  <c r="N29"/>
  <c r="N28"/>
  <c r="N27"/>
  <c r="N26"/>
  <c r="N25"/>
  <c r="N24"/>
  <c r="N23"/>
  <c r="N22"/>
  <c r="N21"/>
  <c r="N20"/>
  <c r="N19"/>
  <c r="N18"/>
  <c r="N17"/>
  <c r="N16"/>
  <c r="N15"/>
  <c r="N14"/>
  <c r="N13"/>
  <c r="N12"/>
  <c r="N11"/>
  <c r="N10"/>
  <c r="N9"/>
  <c r="N8"/>
  <c r="N7"/>
  <c r="N6"/>
  <c r="C11" i="3" s="1"/>
  <c r="F35" i="1"/>
  <c r="F34"/>
  <c r="F33"/>
  <c r="F32"/>
  <c r="F31"/>
  <c r="F30"/>
  <c r="F29"/>
  <c r="F28"/>
  <c r="F27"/>
  <c r="F26"/>
  <c r="F25"/>
  <c r="F24"/>
  <c r="F23"/>
  <c r="F22"/>
  <c r="F21"/>
  <c r="F20"/>
  <c r="F19"/>
  <c r="F18"/>
  <c r="F17"/>
  <c r="F16"/>
  <c r="F15"/>
  <c r="F14"/>
  <c r="F13"/>
  <c r="F12"/>
  <c r="F11"/>
  <c r="F10"/>
  <c r="F9"/>
  <c r="F8"/>
  <c r="J35"/>
  <c r="J34"/>
  <c r="J33"/>
  <c r="J32"/>
  <c r="J31"/>
  <c r="J30"/>
  <c r="J29"/>
  <c r="J28"/>
  <c r="J27"/>
  <c r="J26"/>
  <c r="J25"/>
  <c r="J24"/>
  <c r="J23"/>
  <c r="J22"/>
  <c r="J21"/>
  <c r="J20"/>
  <c r="J19"/>
  <c r="J18"/>
  <c r="J17"/>
  <c r="J16"/>
  <c r="J15"/>
  <c r="J14"/>
  <c r="J13"/>
  <c r="J12"/>
  <c r="J11"/>
  <c r="J10"/>
  <c r="J9"/>
  <c r="J8"/>
  <c r="J7"/>
  <c r="BJ84" i="9"/>
  <c r="BI81"/>
  <c r="BI78"/>
  <c r="BI75"/>
  <c r="BI72"/>
  <c r="BI69"/>
  <c r="BI66"/>
  <c r="BI63"/>
  <c r="BI60"/>
  <c r="BI57"/>
  <c r="BJ56"/>
  <c r="BI53"/>
  <c r="BI50"/>
  <c r="BI47"/>
  <c r="BI44"/>
  <c r="BI41"/>
  <c r="BI38"/>
  <c r="BI35"/>
  <c r="BI32"/>
  <c r="BI29"/>
  <c r="BJ28"/>
  <c r="BI25"/>
  <c r="BI22"/>
  <c r="BI19"/>
  <c r="BI16"/>
  <c r="BI13"/>
  <c r="BI10"/>
  <c r="BI7"/>
  <c r="BI4"/>
  <c r="BI1"/>
  <c r="AF84"/>
  <c r="AE81"/>
  <c r="AE78"/>
  <c r="AE75"/>
  <c r="AE72"/>
  <c r="AE69"/>
  <c r="AE66"/>
  <c r="AE63"/>
  <c r="AE60"/>
  <c r="AE57"/>
  <c r="AF56"/>
  <c r="AE53"/>
  <c r="AE50"/>
  <c r="AE47"/>
  <c r="AE44"/>
  <c r="AE41"/>
  <c r="AE38"/>
  <c r="AE35"/>
  <c r="AE32"/>
  <c r="AE29"/>
  <c r="AF28"/>
  <c r="AE25"/>
  <c r="AE22"/>
  <c r="AE19"/>
  <c r="AE16"/>
  <c r="AE13"/>
  <c r="AE10"/>
  <c r="AE7"/>
  <c r="AE4"/>
  <c r="AE1"/>
  <c r="C37" i="13"/>
  <c r="B37"/>
  <c r="C36"/>
  <c r="B36"/>
  <c r="C35"/>
  <c r="B35"/>
  <c r="C34"/>
  <c r="B34"/>
  <c r="C33"/>
  <c r="B33"/>
  <c r="C32"/>
  <c r="B32"/>
  <c r="C31"/>
  <c r="B31"/>
  <c r="C30"/>
  <c r="B30"/>
  <c r="C29"/>
  <c r="B29"/>
  <c r="C28"/>
  <c r="B28"/>
  <c r="C27"/>
  <c r="B27"/>
  <c r="C26"/>
  <c r="B26"/>
  <c r="C25"/>
  <c r="B25"/>
  <c r="C24"/>
  <c r="B24"/>
  <c r="C23"/>
  <c r="B23"/>
  <c r="C22"/>
  <c r="B22"/>
  <c r="C21"/>
  <c r="B21"/>
  <c r="C20"/>
  <c r="B20"/>
  <c r="C19"/>
  <c r="B19"/>
  <c r="C18"/>
  <c r="B18"/>
  <c r="C17"/>
  <c r="B17"/>
  <c r="C16"/>
  <c r="B16"/>
  <c r="C15"/>
  <c r="B15"/>
  <c r="C14"/>
  <c r="B14"/>
  <c r="C13"/>
  <c r="B13"/>
  <c r="C12"/>
  <c r="B12"/>
  <c r="C11"/>
  <c r="B11"/>
  <c r="C10"/>
  <c r="B10"/>
  <c r="C9"/>
  <c r="B9"/>
  <c r="C8"/>
  <c r="B8"/>
  <c r="CB11"/>
  <c r="CA11"/>
  <c r="BZ11"/>
  <c r="BY11"/>
  <c r="BX11"/>
  <c r="BW11"/>
  <c r="BV11"/>
  <c r="BU11"/>
  <c r="BT11"/>
  <c r="BS11"/>
  <c r="BR11"/>
  <c r="BQ11"/>
  <c r="BP11"/>
  <c r="BO11"/>
  <c r="BN11"/>
  <c r="BM11"/>
  <c r="BL11"/>
  <c r="BK11"/>
  <c r="BJ11"/>
  <c r="BI11"/>
  <c r="BH11"/>
  <c r="BG11"/>
  <c r="BF11"/>
  <c r="BD11"/>
  <c r="CB8"/>
  <c r="CB9" s="1"/>
  <c r="CA8"/>
  <c r="CA9" s="1"/>
  <c r="BZ8"/>
  <c r="BY8"/>
  <c r="BX8"/>
  <c r="BW8"/>
  <c r="BW9" s="1"/>
  <c r="BW10" s="1"/>
  <c r="BV8"/>
  <c r="BV9" s="1"/>
  <c r="BU8"/>
  <c r="BU9" s="1"/>
  <c r="BT8"/>
  <c r="BS8"/>
  <c r="BR8"/>
  <c r="BR9" s="1"/>
  <c r="BR10" s="1"/>
  <c r="BQ8"/>
  <c r="BP8"/>
  <c r="BO8"/>
  <c r="BN8"/>
  <c r="BM8"/>
  <c r="BM9" s="1"/>
  <c r="BL8"/>
  <c r="BL9" s="1"/>
  <c r="BK8"/>
  <c r="BK9" s="1"/>
  <c r="BJ8"/>
  <c r="BJ9" s="1"/>
  <c r="BI8"/>
  <c r="BI9" s="1"/>
  <c r="BH8"/>
  <c r="BG8"/>
  <c r="BF8"/>
  <c r="BF9" s="1"/>
  <c r="BD8"/>
  <c r="BC11"/>
  <c r="BB11"/>
  <c r="BA11"/>
  <c r="AZ11"/>
  <c r="AY11"/>
  <c r="AX11"/>
  <c r="AW11"/>
  <c r="AV11"/>
  <c r="AU11"/>
  <c r="AT11"/>
  <c r="AS11"/>
  <c r="AR11"/>
  <c r="AQ11"/>
  <c r="AP11"/>
  <c r="AO11"/>
  <c r="AN11"/>
  <c r="AM11"/>
  <c r="AL11"/>
  <c r="AK11"/>
  <c r="AJ11"/>
  <c r="AI11"/>
  <c r="AH11"/>
  <c r="AG11"/>
  <c r="AF11"/>
  <c r="AE11"/>
  <c r="AD11"/>
  <c r="AC11"/>
  <c r="AB11"/>
  <c r="AA11"/>
  <c r="Z11"/>
  <c r="Y11"/>
  <c r="W11"/>
  <c r="V11"/>
  <c r="U11"/>
  <c r="T11"/>
  <c r="S11"/>
  <c r="R11"/>
  <c r="Q11"/>
  <c r="P11"/>
  <c r="O11"/>
  <c r="N11"/>
  <c r="M11"/>
  <c r="L11"/>
  <c r="BC8"/>
  <c r="BB8"/>
  <c r="BB9" s="1"/>
  <c r="BA8"/>
  <c r="AZ8"/>
  <c r="AZ9" s="1"/>
  <c r="AZ10" s="1"/>
  <c r="AY8"/>
  <c r="AX8"/>
  <c r="AW8"/>
  <c r="AV8"/>
  <c r="AU8"/>
  <c r="AT8"/>
  <c r="AS8"/>
  <c r="AR8"/>
  <c r="AQ8"/>
  <c r="AP8"/>
  <c r="AO8"/>
  <c r="AO9" s="1"/>
  <c r="AO10" s="1"/>
  <c r="AN8"/>
  <c r="AM8"/>
  <c r="AL8"/>
  <c r="AK8"/>
  <c r="AJ8"/>
  <c r="AI8"/>
  <c r="AI9" s="1"/>
  <c r="AH8"/>
  <c r="AH9" s="1"/>
  <c r="AG8"/>
  <c r="AF8"/>
  <c r="AE8"/>
  <c r="AD8"/>
  <c r="AD9" s="1"/>
  <c r="AC8"/>
  <c r="AB8"/>
  <c r="AB9" s="1"/>
  <c r="AA8"/>
  <c r="Z8"/>
  <c r="Y8"/>
  <c r="Y9" s="1"/>
  <c r="W8"/>
  <c r="V8"/>
  <c r="V9" s="1"/>
  <c r="U8"/>
  <c r="T8"/>
  <c r="T9" s="1"/>
  <c r="S8"/>
  <c r="R8"/>
  <c r="R9" s="1"/>
  <c r="R10" s="1"/>
  <c r="Q8"/>
  <c r="Q9" s="1"/>
  <c r="Q10" s="1"/>
  <c r="P8"/>
  <c r="P9" s="1"/>
  <c r="O8"/>
  <c r="O9" s="1"/>
  <c r="N8"/>
  <c r="N9" s="1"/>
  <c r="M8"/>
  <c r="L8"/>
  <c r="L9" s="1"/>
  <c r="C10" i="3" l="1"/>
  <c r="C53"/>
  <c r="C191" i="16"/>
  <c r="C104" i="13"/>
  <c r="C73"/>
  <c r="C75"/>
  <c r="C106"/>
  <c r="C79"/>
  <c r="C110"/>
  <c r="C83"/>
  <c r="C114"/>
  <c r="C87"/>
  <c r="C118"/>
  <c r="C91"/>
  <c r="C122"/>
  <c r="C95"/>
  <c r="C126"/>
  <c r="C99"/>
  <c r="C130"/>
  <c r="C77"/>
  <c r="C108"/>
  <c r="C112"/>
  <c r="C81"/>
  <c r="C85"/>
  <c r="C116"/>
  <c r="C120"/>
  <c r="C89"/>
  <c r="C93"/>
  <c r="C124"/>
  <c r="C128"/>
  <c r="C97"/>
  <c r="C74"/>
  <c r="C105"/>
  <c r="C107"/>
  <c r="C76"/>
  <c r="C78"/>
  <c r="C109"/>
  <c r="C111"/>
  <c r="C80"/>
  <c r="C113"/>
  <c r="C82"/>
  <c r="C115"/>
  <c r="C84"/>
  <c r="C86"/>
  <c r="C117"/>
  <c r="C119"/>
  <c r="C88"/>
  <c r="C90"/>
  <c r="C121"/>
  <c r="C123"/>
  <c r="C92"/>
  <c r="C125"/>
  <c r="C94"/>
  <c r="C127"/>
  <c r="C96"/>
  <c r="C98"/>
  <c r="C129"/>
  <c r="B76"/>
  <c r="B107"/>
  <c r="B111"/>
  <c r="B80"/>
  <c r="B115"/>
  <c r="B84"/>
  <c r="B119"/>
  <c r="B88"/>
  <c r="B123"/>
  <c r="B92"/>
  <c r="B127"/>
  <c r="B96"/>
  <c r="B104"/>
  <c r="B73"/>
  <c r="B106"/>
  <c r="B75"/>
  <c r="B108"/>
  <c r="B77"/>
  <c r="B110"/>
  <c r="B79"/>
  <c r="B81"/>
  <c r="B112"/>
  <c r="B114"/>
  <c r="B83"/>
  <c r="B85"/>
  <c r="B116"/>
  <c r="B118"/>
  <c r="B87"/>
  <c r="B89"/>
  <c r="B120"/>
  <c r="B122"/>
  <c r="B91"/>
  <c r="B93"/>
  <c r="B124"/>
  <c r="B126"/>
  <c r="B95"/>
  <c r="B97"/>
  <c r="B128"/>
  <c r="B99"/>
  <c r="B130"/>
  <c r="B105"/>
  <c r="B74"/>
  <c r="B109"/>
  <c r="B78"/>
  <c r="B82"/>
  <c r="B113"/>
  <c r="B86"/>
  <c r="B117"/>
  <c r="B90"/>
  <c r="B121"/>
  <c r="B125"/>
  <c r="B94"/>
  <c r="B129"/>
  <c r="B98"/>
  <c r="C13" i="16"/>
  <c r="C12"/>
  <c r="C11"/>
  <c r="C10"/>
  <c r="AC9" i="13"/>
  <c r="AC10" s="1"/>
  <c r="AH10"/>
  <c r="AH12" s="1"/>
  <c r="AH16" s="1"/>
  <c r="AF9"/>
  <c r="AF10" s="1"/>
  <c r="AF12" s="1"/>
  <c r="AF16" s="1"/>
  <c r="AL9"/>
  <c r="AL10" s="1"/>
  <c r="AL12" s="1"/>
  <c r="AL16" s="1"/>
  <c r="BO9"/>
  <c r="BO10" s="1"/>
  <c r="BO12" s="1"/>
  <c r="BO17" s="1"/>
  <c r="BZ9"/>
  <c r="BZ10" s="1"/>
  <c r="BZ12" s="1"/>
  <c r="BZ17" s="1"/>
  <c r="BT9"/>
  <c r="BT10" s="1"/>
  <c r="BT12" s="1"/>
  <c r="BT17" s="1"/>
  <c r="BQ10"/>
  <c r="BQ9"/>
  <c r="BN9"/>
  <c r="BN10" s="1"/>
  <c r="BN12" s="1"/>
  <c r="BN16" s="1"/>
  <c r="BK10"/>
  <c r="BK12" s="1"/>
  <c r="BK17" s="1"/>
  <c r="BH10"/>
  <c r="BH9"/>
  <c r="BB10"/>
  <c r="BB12" s="1"/>
  <c r="BB15" s="1"/>
  <c r="AY9"/>
  <c r="AY10" s="1"/>
  <c r="AY12" s="1"/>
  <c r="AY17" s="1"/>
  <c r="AV9"/>
  <c r="AV10" s="1"/>
  <c r="AV12" s="1"/>
  <c r="AV17" s="1"/>
  <c r="AS9"/>
  <c r="AS10" s="1"/>
  <c r="AS12" s="1"/>
  <c r="AS16" s="1"/>
  <c r="AP9"/>
  <c r="AP10" s="1"/>
  <c r="AP12" s="1"/>
  <c r="AP17" s="1"/>
  <c r="AM9"/>
  <c r="AM10" s="1"/>
  <c r="AM12" s="1"/>
  <c r="AM17" s="1"/>
  <c r="AJ9"/>
  <c r="AJ10" s="1"/>
  <c r="AG9"/>
  <c r="AG10" s="1"/>
  <c r="AG12" s="1"/>
  <c r="AG17" s="1"/>
  <c r="AD10"/>
  <c r="AD12" s="1"/>
  <c r="AD16" s="1"/>
  <c r="AA9"/>
  <c r="AA10" s="1"/>
  <c r="AA12" s="1"/>
  <c r="AA16" s="1"/>
  <c r="U9"/>
  <c r="U10" s="1"/>
  <c r="CB10"/>
  <c r="CB12" s="1"/>
  <c r="CB17" s="1"/>
  <c r="BY9"/>
  <c r="BY10" s="1"/>
  <c r="BY12" s="1"/>
  <c r="BY16" s="1"/>
  <c r="BV10"/>
  <c r="BV12" s="1"/>
  <c r="BV16" s="1"/>
  <c r="BS9"/>
  <c r="BS10" s="1"/>
  <c r="BS12" s="1"/>
  <c r="BS17" s="1"/>
  <c r="BP9"/>
  <c r="BP10" s="1"/>
  <c r="BP12" s="1"/>
  <c r="BP16" s="1"/>
  <c r="BM10"/>
  <c r="BM12" s="1"/>
  <c r="BM17" s="1"/>
  <c r="BJ10"/>
  <c r="BJ12" s="1"/>
  <c r="BJ17" s="1"/>
  <c r="BG9"/>
  <c r="BG10" s="1"/>
  <c r="BG12" s="1"/>
  <c r="BG16" s="1"/>
  <c r="BD9"/>
  <c r="BD10" s="1"/>
  <c r="BD12" s="1"/>
  <c r="BD17" s="1"/>
  <c r="BA9"/>
  <c r="BA10" s="1"/>
  <c r="BA12" s="1"/>
  <c r="BA17" s="1"/>
  <c r="AX9"/>
  <c r="AX10" s="1"/>
  <c r="AU9"/>
  <c r="AU10" s="1"/>
  <c r="AU12" s="1"/>
  <c r="AU16" s="1"/>
  <c r="AR9"/>
  <c r="AR10" s="1"/>
  <c r="AR12" s="1"/>
  <c r="AR17" s="1"/>
  <c r="AI10"/>
  <c r="AI12" s="1"/>
  <c r="AI17" s="1"/>
  <c r="Z9"/>
  <c r="Z10" s="1"/>
  <c r="Z12" s="1"/>
  <c r="Z17" s="1"/>
  <c r="W9"/>
  <c r="W10" s="1"/>
  <c r="W12" s="1"/>
  <c r="W16" s="1"/>
  <c r="T10"/>
  <c r="T12" s="1"/>
  <c r="T17" s="1"/>
  <c r="CA10"/>
  <c r="CA12" s="1"/>
  <c r="CA16" s="1"/>
  <c r="BX9"/>
  <c r="BX10" s="1"/>
  <c r="BX12" s="1"/>
  <c r="BX17" s="1"/>
  <c r="BU10"/>
  <c r="BU12" s="1"/>
  <c r="BU17" s="1"/>
  <c r="BL10"/>
  <c r="BL12" s="1"/>
  <c r="BL17" s="1"/>
  <c r="BI10"/>
  <c r="BI12" s="1"/>
  <c r="BI16" s="1"/>
  <c r="BF10"/>
  <c r="BF12" s="1"/>
  <c r="BF17" s="1"/>
  <c r="BC9"/>
  <c r="BC10" s="1"/>
  <c r="BC12" s="1"/>
  <c r="BC17" s="1"/>
  <c r="AW9"/>
  <c r="AW10" s="1"/>
  <c r="AW12" s="1"/>
  <c r="AW16" s="1"/>
  <c r="AT9"/>
  <c r="AT10" s="1"/>
  <c r="AT12" s="1"/>
  <c r="AT17" s="1"/>
  <c r="AQ9"/>
  <c r="AQ10" s="1"/>
  <c r="AN9"/>
  <c r="AN10" s="1"/>
  <c r="AN12" s="1"/>
  <c r="AN17" s="1"/>
  <c r="AK9"/>
  <c r="AK10" s="1"/>
  <c r="AK12" s="1"/>
  <c r="AK17" s="1"/>
  <c r="AE9"/>
  <c r="AE10" s="1"/>
  <c r="AE12" s="1"/>
  <c r="AE17" s="1"/>
  <c r="AB10"/>
  <c r="AB12" s="1"/>
  <c r="AB17" s="1"/>
  <c r="Y10"/>
  <c r="Y12" s="1"/>
  <c r="Y16" s="1"/>
  <c r="V10"/>
  <c r="V12" s="1"/>
  <c r="V17" s="1"/>
  <c r="S9"/>
  <c r="S10" s="1"/>
  <c r="S12" s="1"/>
  <c r="S17" s="1"/>
  <c r="P10"/>
  <c r="P12" s="1"/>
  <c r="P16" s="1"/>
  <c r="O10"/>
  <c r="O12" s="1"/>
  <c r="O17" s="1"/>
  <c r="N10"/>
  <c r="N12" s="1"/>
  <c r="N16" s="1"/>
  <c r="M9"/>
  <c r="M10" s="1"/>
  <c r="M12" s="1"/>
  <c r="M17" s="1"/>
  <c r="L10"/>
  <c r="L12" s="1"/>
  <c r="L17" s="1"/>
  <c r="F6" i="1"/>
  <c r="F7"/>
  <c r="CE2" i="13"/>
  <c r="K8"/>
  <c r="K9" s="1"/>
  <c r="K11"/>
  <c r="X11"/>
  <c r="X8"/>
  <c r="X9" s="1"/>
  <c r="X10" s="1"/>
  <c r="BE11"/>
  <c r="BE8"/>
  <c r="BR12"/>
  <c r="BR16" s="1"/>
  <c r="BW12"/>
  <c r="BW16" s="1"/>
  <c r="AO12"/>
  <c r="AO15" s="1"/>
  <c r="AZ12"/>
  <c r="AZ15" s="1"/>
  <c r="Q12"/>
  <c r="Q17" s="1"/>
  <c r="R12"/>
  <c r="R16" s="1"/>
  <c r="C9" i="3" l="1"/>
  <c r="G9" s="1"/>
  <c r="C9" i="16"/>
  <c r="E114" i="13"/>
  <c r="A114" s="1"/>
  <c r="E122"/>
  <c r="A122" s="1"/>
  <c r="E125"/>
  <c r="A125" s="1"/>
  <c r="E129"/>
  <c r="A129" s="1"/>
  <c r="E116"/>
  <c r="A116" s="1"/>
  <c r="E107"/>
  <c r="A107" s="1"/>
  <c r="E108"/>
  <c r="A108" s="1"/>
  <c r="E106"/>
  <c r="A106" s="1"/>
  <c r="E130"/>
  <c r="A130" s="1"/>
  <c r="E113"/>
  <c r="A113" s="1"/>
  <c r="E119"/>
  <c r="A119" s="1"/>
  <c r="E124"/>
  <c r="A124" s="1"/>
  <c r="E115"/>
  <c r="A115" s="1"/>
  <c r="E118"/>
  <c r="A118" s="1"/>
  <c r="E109"/>
  <c r="A109" s="1"/>
  <c r="E120"/>
  <c r="A120" s="1"/>
  <c r="E123"/>
  <c r="A123" s="1"/>
  <c r="E126"/>
  <c r="A126" s="1"/>
  <c r="E117"/>
  <c r="A117" s="1"/>
  <c r="E121"/>
  <c r="A121" s="1"/>
  <c r="E127"/>
  <c r="A127" s="1"/>
  <c r="E111"/>
  <c r="A111" s="1"/>
  <c r="E110"/>
  <c r="A110" s="1"/>
  <c r="E112"/>
  <c r="A112" s="1"/>
  <c r="E128"/>
  <c r="A128" s="1"/>
  <c r="D73"/>
  <c r="E104"/>
  <c r="A104" s="1"/>
  <c r="E86"/>
  <c r="A86" s="1"/>
  <c r="E94"/>
  <c r="A94" s="1"/>
  <c r="E76"/>
  <c r="A76" s="1"/>
  <c r="E80"/>
  <c r="A80" s="1"/>
  <c r="E83"/>
  <c r="A83" s="1"/>
  <c r="E92"/>
  <c r="A92" s="1"/>
  <c r="E91"/>
  <c r="A91" s="1"/>
  <c r="E73"/>
  <c r="A73" s="1"/>
  <c r="E85"/>
  <c r="A85" s="1"/>
  <c r="E88"/>
  <c r="A88" s="1"/>
  <c r="E77"/>
  <c r="A77" s="1"/>
  <c r="E98"/>
  <c r="A98" s="1"/>
  <c r="E82"/>
  <c r="A82" s="1"/>
  <c r="E90"/>
  <c r="A90" s="1"/>
  <c r="E95"/>
  <c r="A95" s="1"/>
  <c r="E84"/>
  <c r="A84" s="1"/>
  <c r="E93"/>
  <c r="A93" s="1"/>
  <c r="E97"/>
  <c r="A97" s="1"/>
  <c r="E81"/>
  <c r="A81" s="1"/>
  <c r="E96"/>
  <c r="A96" s="1"/>
  <c r="E79"/>
  <c r="A79" s="1"/>
  <c r="E89"/>
  <c r="A89" s="1"/>
  <c r="E75"/>
  <c r="A75" s="1"/>
  <c r="E78"/>
  <c r="A78" s="1"/>
  <c r="E99"/>
  <c r="A99" s="1"/>
  <c r="E87"/>
  <c r="A87" s="1"/>
  <c r="D74"/>
  <c r="E105"/>
  <c r="A105" s="1"/>
  <c r="E74"/>
  <c r="A74" s="1"/>
  <c r="F9"/>
  <c r="AC12"/>
  <c r="AC16" s="1"/>
  <c r="BH12"/>
  <c r="BH17" s="1"/>
  <c r="BQ12"/>
  <c r="BQ17" s="1"/>
  <c r="AQ12"/>
  <c r="AQ15" s="1"/>
  <c r="U12"/>
  <c r="U16" s="1"/>
  <c r="AJ12"/>
  <c r="AJ16" s="1"/>
  <c r="AX12"/>
  <c r="AX15" s="1"/>
  <c r="F8"/>
  <c r="T14"/>
  <c r="K10"/>
  <c r="K12" s="1"/>
  <c r="M16"/>
  <c r="X12"/>
  <c r="X17" s="1"/>
  <c r="BE9"/>
  <c r="BE10" s="1"/>
  <c r="BY15"/>
  <c r="BG15"/>
  <c r="BP15"/>
  <c r="BD16"/>
  <c r="BS14"/>
  <c r="CA15"/>
  <c r="BW15"/>
  <c r="BN15"/>
  <c r="BD14"/>
  <c r="CB14"/>
  <c r="BJ14"/>
  <c r="BU14"/>
  <c r="BL14"/>
  <c r="BZ14"/>
  <c r="BX16"/>
  <c r="BO16"/>
  <c r="BM14"/>
  <c r="BF16"/>
  <c r="BZ16"/>
  <c r="BX14"/>
  <c r="BO14"/>
  <c r="BM16"/>
  <c r="BF14"/>
  <c r="BV17"/>
  <c r="BT14"/>
  <c r="BR17"/>
  <c r="BK14"/>
  <c r="BI17"/>
  <c r="CA17"/>
  <c r="BY17"/>
  <c r="BW17"/>
  <c r="BP17"/>
  <c r="BN17"/>
  <c r="BG17"/>
  <c r="BD15"/>
  <c r="BZ15"/>
  <c r="BX15"/>
  <c r="BO15"/>
  <c r="BM15"/>
  <c r="BF15"/>
  <c r="BV15"/>
  <c r="BT16"/>
  <c r="BR15"/>
  <c r="BK16"/>
  <c r="BI15"/>
  <c r="BV14"/>
  <c r="BT15"/>
  <c r="BR14"/>
  <c r="BK15"/>
  <c r="BI14"/>
  <c r="CB16"/>
  <c r="BU16"/>
  <c r="BS16"/>
  <c r="BL16"/>
  <c r="BJ16"/>
  <c r="CA14"/>
  <c r="BY14"/>
  <c r="BW14"/>
  <c r="BP14"/>
  <c r="BN14"/>
  <c r="BG14"/>
  <c r="CB15"/>
  <c r="BU15"/>
  <c r="BS15"/>
  <c r="BL15"/>
  <c r="BJ15"/>
  <c r="P15"/>
  <c r="AU14"/>
  <c r="AY14"/>
  <c r="AS17"/>
  <c r="BA15"/>
  <c r="V16"/>
  <c r="AT16"/>
  <c r="AB16"/>
  <c r="O16"/>
  <c r="AZ17"/>
  <c r="AH17"/>
  <c r="M14"/>
  <c r="Y17"/>
  <c r="AP15"/>
  <c r="AE14"/>
  <c r="AW14"/>
  <c r="AL17"/>
  <c r="AA17"/>
  <c r="R15"/>
  <c r="AR14"/>
  <c r="AN15"/>
  <c r="AG14"/>
  <c r="L14"/>
  <c r="BC16"/>
  <c r="AK16"/>
  <c r="S16"/>
  <c r="AD17"/>
  <c r="M15"/>
  <c r="AW17"/>
  <c r="AU17"/>
  <c r="AS14"/>
  <c r="AL14"/>
  <c r="AA15"/>
  <c r="Y15"/>
  <c r="R17"/>
  <c r="P17"/>
  <c r="BA14"/>
  <c r="AY15"/>
  <c r="AR15"/>
  <c r="AP14"/>
  <c r="AN14"/>
  <c r="AG16"/>
  <c r="AE16"/>
  <c r="V14"/>
  <c r="T16"/>
  <c r="L16"/>
  <c r="AV16"/>
  <c r="AM16"/>
  <c r="AI16"/>
  <c r="Z16"/>
  <c r="Q16"/>
  <c r="BB17"/>
  <c r="AO17"/>
  <c r="AF17"/>
  <c r="W17"/>
  <c r="BC15"/>
  <c r="AV15"/>
  <c r="AT15"/>
  <c r="AM15"/>
  <c r="AK15"/>
  <c r="AI14"/>
  <c r="AB14"/>
  <c r="Z14"/>
  <c r="S14"/>
  <c r="Q14"/>
  <c r="O14"/>
  <c r="BB16"/>
  <c r="AZ16"/>
  <c r="AO16"/>
  <c r="AH15"/>
  <c r="AF15"/>
  <c r="AD15"/>
  <c r="W15"/>
  <c r="N15"/>
  <c r="N17"/>
  <c r="BC14"/>
  <c r="AV14"/>
  <c r="AT14"/>
  <c r="AM14"/>
  <c r="AK14"/>
  <c r="AI15"/>
  <c r="AB15"/>
  <c r="Z15"/>
  <c r="S15"/>
  <c r="Q15"/>
  <c r="O15"/>
  <c r="BB14"/>
  <c r="AZ14"/>
  <c r="AO14"/>
  <c r="AH14"/>
  <c r="AF14"/>
  <c r="AD14"/>
  <c r="W14"/>
  <c r="N14"/>
  <c r="AW15"/>
  <c r="AU15"/>
  <c r="AS15"/>
  <c r="AL15"/>
  <c r="AA14"/>
  <c r="Y14"/>
  <c r="R14"/>
  <c r="P14"/>
  <c r="BA16"/>
  <c r="AY16"/>
  <c r="AR16"/>
  <c r="AP16"/>
  <c r="AN16"/>
  <c r="AG15"/>
  <c r="AE15"/>
  <c r="V15"/>
  <c r="T15"/>
  <c r="L15"/>
  <c r="C8" i="3" l="1"/>
  <c r="G9" i="13"/>
  <c r="A9" s="1"/>
  <c r="I89"/>
  <c r="I119"/>
  <c r="F76"/>
  <c r="I123"/>
  <c r="I79"/>
  <c r="I108"/>
  <c r="I107"/>
  <c r="I99"/>
  <c r="I112"/>
  <c r="F86"/>
  <c r="I81"/>
  <c r="I121"/>
  <c r="F87"/>
  <c r="F90"/>
  <c r="I124"/>
  <c r="I117"/>
  <c r="I75"/>
  <c r="I127"/>
  <c r="I105"/>
  <c r="F78"/>
  <c r="I129"/>
  <c r="I90"/>
  <c r="I120"/>
  <c r="F97"/>
  <c r="I92"/>
  <c r="I94"/>
  <c r="I77"/>
  <c r="I96"/>
  <c r="I78"/>
  <c r="F80"/>
  <c r="I73"/>
  <c r="I114"/>
  <c r="I80"/>
  <c r="F77"/>
  <c r="I83"/>
  <c r="F88"/>
  <c r="I110"/>
  <c r="I85"/>
  <c r="F85"/>
  <c r="F75"/>
  <c r="F82"/>
  <c r="I116"/>
  <c r="F84"/>
  <c r="I76"/>
  <c r="I126"/>
  <c r="I98"/>
  <c r="F91"/>
  <c r="I128"/>
  <c r="I74"/>
  <c r="I130"/>
  <c r="I113"/>
  <c r="I84"/>
  <c r="I87"/>
  <c r="I122"/>
  <c r="I88"/>
  <c r="I118"/>
  <c r="I125"/>
  <c r="F79"/>
  <c r="F93"/>
  <c r="F92"/>
  <c r="I104"/>
  <c r="F98"/>
  <c r="F73"/>
  <c r="I86"/>
  <c r="I91"/>
  <c r="I111"/>
  <c r="F96"/>
  <c r="F94"/>
  <c r="I109"/>
  <c r="I93"/>
  <c r="F99"/>
  <c r="I95"/>
  <c r="I97"/>
  <c r="I106"/>
  <c r="F89"/>
  <c r="F83"/>
  <c r="I82"/>
  <c r="F74"/>
  <c r="F81"/>
  <c r="F95"/>
  <c r="I115"/>
  <c r="F104"/>
  <c r="F113"/>
  <c r="F106"/>
  <c r="F125"/>
  <c r="F124"/>
  <c r="F112"/>
  <c r="F127"/>
  <c r="F122"/>
  <c r="F120"/>
  <c r="F108"/>
  <c r="F117"/>
  <c r="F105"/>
  <c r="F128"/>
  <c r="F110"/>
  <c r="F130"/>
  <c r="F109"/>
  <c r="F118"/>
  <c r="F129"/>
  <c r="F116"/>
  <c r="F123"/>
  <c r="F119"/>
  <c r="F114"/>
  <c r="F115"/>
  <c r="F121"/>
  <c r="F107"/>
  <c r="F111"/>
  <c r="F126"/>
  <c r="BQ14"/>
  <c r="BQ15"/>
  <c r="BQ16"/>
  <c r="AX17"/>
  <c r="AC17"/>
  <c r="AJ17"/>
  <c r="AX14"/>
  <c r="AQ16"/>
  <c r="BH16"/>
  <c r="BH14"/>
  <c r="AC14"/>
  <c r="AC15"/>
  <c r="AJ15"/>
  <c r="U17"/>
  <c r="U14"/>
  <c r="U15"/>
  <c r="X16"/>
  <c r="BH15"/>
  <c r="AX16"/>
  <c r="AJ14"/>
  <c r="AQ14"/>
  <c r="AQ17"/>
  <c r="X15"/>
  <c r="X14"/>
  <c r="G35"/>
  <c r="A35" s="1"/>
  <c r="G31"/>
  <c r="A31" s="1"/>
  <c r="G27"/>
  <c r="A27" s="1"/>
  <c r="G23"/>
  <c r="A23" s="1"/>
  <c r="G19"/>
  <c r="A19" s="1"/>
  <c r="G15"/>
  <c r="A15" s="1"/>
  <c r="G11"/>
  <c r="A11" s="1"/>
  <c r="G34"/>
  <c r="A34" s="1"/>
  <c r="G30"/>
  <c r="A30" s="1"/>
  <c r="G26"/>
  <c r="A26" s="1"/>
  <c r="G22"/>
  <c r="A22" s="1"/>
  <c r="G18"/>
  <c r="A18" s="1"/>
  <c r="G14"/>
  <c r="A14" s="1"/>
  <c r="G10"/>
  <c r="A10" s="1"/>
  <c r="G37"/>
  <c r="A37" s="1"/>
  <c r="G33"/>
  <c r="A33" s="1"/>
  <c r="G29"/>
  <c r="A29" s="1"/>
  <c r="G25"/>
  <c r="A25" s="1"/>
  <c r="G21"/>
  <c r="A21" s="1"/>
  <c r="G17"/>
  <c r="A17" s="1"/>
  <c r="G13"/>
  <c r="A13" s="1"/>
  <c r="G36"/>
  <c r="A36" s="1"/>
  <c r="G32"/>
  <c r="A32" s="1"/>
  <c r="G28"/>
  <c r="A28" s="1"/>
  <c r="G24"/>
  <c r="A24" s="1"/>
  <c r="G20"/>
  <c r="A20" s="1"/>
  <c r="G16"/>
  <c r="A16" s="1"/>
  <c r="G12"/>
  <c r="A12" s="1"/>
  <c r="G8"/>
  <c r="A8" s="1"/>
  <c r="BE12"/>
  <c r="BE17" s="1"/>
  <c r="K17"/>
  <c r="K16"/>
  <c r="K15"/>
  <c r="K14"/>
  <c r="EJ35" i="11"/>
  <c r="EI35"/>
  <c r="EG35"/>
  <c r="DM35"/>
  <c r="DL35"/>
  <c r="DJ35"/>
  <c r="CM35"/>
  <c r="BP35"/>
  <c r="AS35"/>
  <c r="Y35"/>
  <c r="X35"/>
  <c r="V35"/>
  <c r="N35"/>
  <c r="J35"/>
  <c r="F35"/>
  <c r="B35"/>
  <c r="A35"/>
  <c r="EJ34"/>
  <c r="EI34"/>
  <c r="EG34"/>
  <c r="DM34"/>
  <c r="DL34"/>
  <c r="DJ34"/>
  <c r="CM34"/>
  <c r="BP34"/>
  <c r="AS34"/>
  <c r="Y34"/>
  <c r="X34"/>
  <c r="V34"/>
  <c r="N34"/>
  <c r="J34"/>
  <c r="F34"/>
  <c r="B34"/>
  <c r="A34"/>
  <c r="BR83" i="10"/>
  <c r="BR82"/>
  <c r="BR81"/>
  <c r="BR80"/>
  <c r="BR79"/>
  <c r="BR78"/>
  <c r="BR77"/>
  <c r="BR76"/>
  <c r="BR75"/>
  <c r="BR74"/>
  <c r="BR73"/>
  <c r="BR72"/>
  <c r="BR71"/>
  <c r="BR70"/>
  <c r="BR69"/>
  <c r="BR68"/>
  <c r="BR67"/>
  <c r="BR66"/>
  <c r="BR65"/>
  <c r="BR64"/>
  <c r="BR63"/>
  <c r="BR62"/>
  <c r="BR61"/>
  <c r="BR60"/>
  <c r="BR59"/>
  <c r="BR58"/>
  <c r="BR57"/>
  <c r="BR55"/>
  <c r="BR54"/>
  <c r="BR53"/>
  <c r="BR52"/>
  <c r="BR51"/>
  <c r="BR50"/>
  <c r="BR49"/>
  <c r="BR48"/>
  <c r="BR47"/>
  <c r="BR46"/>
  <c r="BR45"/>
  <c r="BR44"/>
  <c r="BR43"/>
  <c r="BR42"/>
  <c r="BR41"/>
  <c r="BR40"/>
  <c r="BR39"/>
  <c r="BR38"/>
  <c r="BR37"/>
  <c r="BR36"/>
  <c r="BR35"/>
  <c r="BR34"/>
  <c r="BR33"/>
  <c r="BR32"/>
  <c r="BR31"/>
  <c r="BR30"/>
  <c r="BR29"/>
  <c r="BR27"/>
  <c r="BR26"/>
  <c r="BR25"/>
  <c r="BR24"/>
  <c r="BR23"/>
  <c r="BR22"/>
  <c r="BR21"/>
  <c r="BR20"/>
  <c r="BR19"/>
  <c r="BR18"/>
  <c r="BR17"/>
  <c r="BR16"/>
  <c r="BR15"/>
  <c r="BR14"/>
  <c r="BR13"/>
  <c r="BR12"/>
  <c r="BR11"/>
  <c r="BR10"/>
  <c r="BR9"/>
  <c r="BR8"/>
  <c r="BR7"/>
  <c r="BR6"/>
  <c r="BR5"/>
  <c r="BR4"/>
  <c r="BR3"/>
  <c r="BR2"/>
  <c r="BR1"/>
  <c r="BQ83"/>
  <c r="BQ82"/>
  <c r="BQ81"/>
  <c r="BQ80"/>
  <c r="BQ79"/>
  <c r="BQ78"/>
  <c r="BQ77"/>
  <c r="BQ76"/>
  <c r="BQ75"/>
  <c r="BQ74"/>
  <c r="BQ73"/>
  <c r="BQ72"/>
  <c r="BQ71"/>
  <c r="BQ70"/>
  <c r="BQ69"/>
  <c r="BQ68"/>
  <c r="BQ67"/>
  <c r="BQ66"/>
  <c r="BQ65"/>
  <c r="BQ64"/>
  <c r="BQ63"/>
  <c r="BQ62"/>
  <c r="BQ61"/>
  <c r="BQ60"/>
  <c r="BQ59"/>
  <c r="BQ58"/>
  <c r="BQ57"/>
  <c r="BQ55"/>
  <c r="BQ54"/>
  <c r="BQ53"/>
  <c r="BQ52"/>
  <c r="BQ51"/>
  <c r="BQ50"/>
  <c r="BQ49"/>
  <c r="BQ48"/>
  <c r="BQ47"/>
  <c r="BQ46"/>
  <c r="BQ45"/>
  <c r="BQ44"/>
  <c r="BQ43"/>
  <c r="BQ42"/>
  <c r="BQ41"/>
  <c r="BQ40"/>
  <c r="BQ39"/>
  <c r="BQ38"/>
  <c r="BQ37"/>
  <c r="BQ36"/>
  <c r="BQ35"/>
  <c r="BQ34"/>
  <c r="BQ33"/>
  <c r="BQ32"/>
  <c r="BQ31"/>
  <c r="BQ30"/>
  <c r="BQ29"/>
  <c r="BQ27"/>
  <c r="BQ26"/>
  <c r="BQ25"/>
  <c r="BQ24"/>
  <c r="BQ23"/>
  <c r="BQ22"/>
  <c r="BQ21"/>
  <c r="BQ20"/>
  <c r="BQ19"/>
  <c r="BQ18"/>
  <c r="BQ17"/>
  <c r="BQ16"/>
  <c r="BQ15"/>
  <c r="BQ14"/>
  <c r="BQ13"/>
  <c r="BQ12"/>
  <c r="BQ11"/>
  <c r="BQ10"/>
  <c r="BQ9"/>
  <c r="BQ8"/>
  <c r="BQ7"/>
  <c r="BQ6"/>
  <c r="BQ5"/>
  <c r="BQ4"/>
  <c r="BQ3"/>
  <c r="BQ2"/>
  <c r="BQ1"/>
  <c r="C68" i="13" l="1"/>
  <c r="C64"/>
  <c r="C60"/>
  <c r="C56"/>
  <c r="C52"/>
  <c r="C48"/>
  <c r="C44"/>
  <c r="C67"/>
  <c r="C63"/>
  <c r="C59"/>
  <c r="C55"/>
  <c r="C51"/>
  <c r="C47"/>
  <c r="C43"/>
  <c r="C66"/>
  <c r="C62"/>
  <c r="C58"/>
  <c r="C54"/>
  <c r="C50"/>
  <c r="C46"/>
  <c r="C42"/>
  <c r="C65"/>
  <c r="C61"/>
  <c r="C57"/>
  <c r="C53"/>
  <c r="C49"/>
  <c r="C45"/>
  <c r="BE14"/>
  <c r="BE16"/>
  <c r="BE15"/>
  <c r="KO35" i="4"/>
  <c r="KN35"/>
  <c r="JR35"/>
  <c r="JQ35"/>
  <c r="IU35"/>
  <c r="IT35"/>
  <c r="HX35"/>
  <c r="HW35"/>
  <c r="HA35"/>
  <c r="GZ35"/>
  <c r="GD35"/>
  <c r="GC35"/>
  <c r="FG35"/>
  <c r="FF35"/>
  <c r="EJ35"/>
  <c r="EI35"/>
  <c r="DM35"/>
  <c r="DL35"/>
  <c r="CP35"/>
  <c r="CO35"/>
  <c r="BS35"/>
  <c r="BR35"/>
  <c r="AV35"/>
  <c r="AU35"/>
  <c r="Y35"/>
  <c r="X35"/>
  <c r="B35"/>
  <c r="A35"/>
  <c r="KO34"/>
  <c r="KN34"/>
  <c r="JR34"/>
  <c r="JQ34"/>
  <c r="IU34"/>
  <c r="IT34"/>
  <c r="HX34"/>
  <c r="HW34"/>
  <c r="HA34"/>
  <c r="GZ34"/>
  <c r="GD34"/>
  <c r="GC34"/>
  <c r="FG34"/>
  <c r="FF34"/>
  <c r="EJ34"/>
  <c r="EI34"/>
  <c r="DM34"/>
  <c r="DL34"/>
  <c r="CP34"/>
  <c r="CO34"/>
  <c r="BS34"/>
  <c r="BR34"/>
  <c r="AV34"/>
  <c r="AU34"/>
  <c r="Y34"/>
  <c r="X34"/>
  <c r="B34"/>
  <c r="A34"/>
  <c r="KV4"/>
  <c r="ET4" i="13" s="1"/>
  <c r="KV1" i="4"/>
  <c r="ET2" i="13" s="1"/>
  <c r="KR4" i="4"/>
  <c r="ES4" i="13" s="1"/>
  <c r="KR1" i="4"/>
  <c r="ES2" i="13" s="1"/>
  <c r="KK4" i="4"/>
  <c r="ER4" i="13" s="1"/>
  <c r="KK1" i="4"/>
  <c r="ER2" i="13" s="1"/>
  <c r="KG4" i="4"/>
  <c r="EQ4" i="13" s="1"/>
  <c r="KG1" i="4"/>
  <c r="EQ2" i="13" s="1"/>
  <c r="KC4" i="4"/>
  <c r="EP4" i="13" s="1"/>
  <c r="KC1" i="4"/>
  <c r="EP2" i="13" s="1"/>
  <c r="JY4" i="4"/>
  <c r="EO4" i="13" s="1"/>
  <c r="JY1" i="4"/>
  <c r="EO2" i="13" s="1"/>
  <c r="JU4" i="4"/>
  <c r="EN4" i="13" s="1"/>
  <c r="JU1" i="4"/>
  <c r="EN2" i="13" s="1"/>
  <c r="JN4" i="4"/>
  <c r="EM4" i="13" s="1"/>
  <c r="JN1" i="4"/>
  <c r="EM2" i="13" s="1"/>
  <c r="JJ4" i="4"/>
  <c r="EL4" i="13" s="1"/>
  <c r="JJ1" i="4"/>
  <c r="EL2" i="13" s="1"/>
  <c r="JF4" i="4"/>
  <c r="EK4" i="13" s="1"/>
  <c r="JF1" i="4"/>
  <c r="EK2" i="13" s="1"/>
  <c r="JB4" i="4"/>
  <c r="EJ4" i="13" s="1"/>
  <c r="JB1" i="4"/>
  <c r="EJ2" i="13" s="1"/>
  <c r="IX4" i="4"/>
  <c r="EI4" i="13" s="1"/>
  <c r="IX1" i="4"/>
  <c r="EI2" i="13" s="1"/>
  <c r="IQ4" i="4"/>
  <c r="EH4" i="13" s="1"/>
  <c r="IQ1" i="4"/>
  <c r="EH2" i="13" s="1"/>
  <c r="IM4" i="4"/>
  <c r="EG4" i="13" s="1"/>
  <c r="IM1" i="4"/>
  <c r="EG2" i="13" s="1"/>
  <c r="II4" i="4"/>
  <c r="EF4" i="13" s="1"/>
  <c r="II1" i="4"/>
  <c r="EF2" i="13" s="1"/>
  <c r="IE4" i="4"/>
  <c r="EE4" i="13" s="1"/>
  <c r="IE1" i="4"/>
  <c r="EE2" i="13" s="1"/>
  <c r="IA4" i="4"/>
  <c r="ED4" i="13" s="1"/>
  <c r="IA1" i="4"/>
  <c r="ED2" i="13" s="1"/>
  <c r="HT4" i="4"/>
  <c r="EC4" i="13" s="1"/>
  <c r="HT1" i="4"/>
  <c r="EC2" i="13" s="1"/>
  <c r="HP4" i="4"/>
  <c r="EB4" i="13" s="1"/>
  <c r="HP1" i="4"/>
  <c r="EB2" i="13" s="1"/>
  <c r="HL4" i="4"/>
  <c r="EA4" i="13" s="1"/>
  <c r="HL1" i="4"/>
  <c r="EA2" i="13" s="1"/>
  <c r="HH4" i="4"/>
  <c r="DZ4" i="13" s="1"/>
  <c r="HH1" i="4"/>
  <c r="DZ2" i="13" s="1"/>
  <c r="HD4" i="4"/>
  <c r="DY4" i="13" s="1"/>
  <c r="HD1" i="4"/>
  <c r="DY2" i="13" s="1"/>
  <c r="GW4" i="4"/>
  <c r="DX4" i="13" s="1"/>
  <c r="GW1" i="4"/>
  <c r="DX2" i="13" s="1"/>
  <c r="GS4" i="4"/>
  <c r="DW4" i="13" s="1"/>
  <c r="GS1" i="4"/>
  <c r="DW2" i="13" s="1"/>
  <c r="GO4" i="4"/>
  <c r="DV4" i="13" s="1"/>
  <c r="GO1" i="4"/>
  <c r="DV2" i="13" s="1"/>
  <c r="GK4" i="4"/>
  <c r="DU4" i="13" s="1"/>
  <c r="GK1" i="4"/>
  <c r="DU2" i="13" s="1"/>
  <c r="GG4" i="4"/>
  <c r="DT4" i="13" s="1"/>
  <c r="GG1" i="4"/>
  <c r="DT2" i="13" s="1"/>
  <c r="FZ4" i="4"/>
  <c r="DS4" i="13" s="1"/>
  <c r="FZ1" i="4"/>
  <c r="DS2" i="13" s="1"/>
  <c r="FV4" i="4"/>
  <c r="DR4" i="13" s="1"/>
  <c r="FV1" i="4"/>
  <c r="DR2" i="13" s="1"/>
  <c r="FR4" i="4"/>
  <c r="DQ4" i="13" s="1"/>
  <c r="FR1" i="4"/>
  <c r="DQ2" i="13" s="1"/>
  <c r="FN4" i="4"/>
  <c r="DP4" i="13" s="1"/>
  <c r="FN1" i="4"/>
  <c r="DP2" i="13" s="1"/>
  <c r="FJ4" i="4"/>
  <c r="DO4" i="13" s="1"/>
  <c r="FJ1" i="4"/>
  <c r="DO2" i="13" s="1"/>
  <c r="FC4" i="4"/>
  <c r="DN4" i="13" s="1"/>
  <c r="FC1" i="4"/>
  <c r="DN2" i="13" s="1"/>
  <c r="EY4" i="4"/>
  <c r="DM4" i="13" s="1"/>
  <c r="EY1" i="4"/>
  <c r="DM2" i="13" s="1"/>
  <c r="EU4" i="4"/>
  <c r="DL4" i="13" s="1"/>
  <c r="EU1" i="4"/>
  <c r="DL2" i="13" s="1"/>
  <c r="EQ4" i="4"/>
  <c r="DK4" i="13" s="1"/>
  <c r="EQ1" i="4"/>
  <c r="DK2" i="13" s="1"/>
  <c r="EM4" i="4"/>
  <c r="DJ4" i="13" s="1"/>
  <c r="EM1" i="4"/>
  <c r="DJ2" i="13" s="1"/>
  <c r="EF4" i="4"/>
  <c r="DI4" i="13" s="1"/>
  <c r="EF1" i="4"/>
  <c r="DI2" i="13" s="1"/>
  <c r="EB4" i="4"/>
  <c r="DH4" i="13" s="1"/>
  <c r="EB1" i="4"/>
  <c r="DH2" i="13" s="1"/>
  <c r="DX4" i="4"/>
  <c r="DG4" i="13" s="1"/>
  <c r="DX1" i="4"/>
  <c r="DG2" i="13" s="1"/>
  <c r="DT4" i="4"/>
  <c r="DF4" i="13" s="1"/>
  <c r="DT1" i="4"/>
  <c r="DF2" i="13" s="1"/>
  <c r="DP4" i="4"/>
  <c r="DE4" i="13" s="1"/>
  <c r="DP1" i="4"/>
  <c r="DE2" i="13" s="1"/>
  <c r="DI4" i="4"/>
  <c r="DD4" i="13" s="1"/>
  <c r="DI1" i="4"/>
  <c r="DD2" i="13" s="1"/>
  <c r="DE4" i="4"/>
  <c r="DC4" i="13" s="1"/>
  <c r="DE1" i="4"/>
  <c r="DC2" i="13" s="1"/>
  <c r="DA4" i="4"/>
  <c r="DB4" i="13" s="1"/>
  <c r="DA1" i="4"/>
  <c r="DB2" i="13" s="1"/>
  <c r="CW4" i="4"/>
  <c r="DA4" i="13" s="1"/>
  <c r="CW1" i="4"/>
  <c r="DA2" i="13" s="1"/>
  <c r="CS4" i="4"/>
  <c r="CZ4" i="13" s="1"/>
  <c r="CS1" i="4"/>
  <c r="CZ2" i="13" s="1"/>
  <c r="CL4" i="4"/>
  <c r="CY4" i="13" s="1"/>
  <c r="CL1" i="4"/>
  <c r="CY2" i="13" s="1"/>
  <c r="CH4" i="4"/>
  <c r="CX4" i="13" s="1"/>
  <c r="CH1" i="4"/>
  <c r="CX2" i="13" s="1"/>
  <c r="CD4" i="4"/>
  <c r="CW4" i="13" s="1"/>
  <c r="CD1" i="4"/>
  <c r="CW2" i="13" s="1"/>
  <c r="BZ4" i="4"/>
  <c r="CV4" i="13" s="1"/>
  <c r="BZ1" i="4"/>
  <c r="CV2" i="13" s="1"/>
  <c r="BV4" i="4"/>
  <c r="CU4" i="13" s="1"/>
  <c r="BV1" i="4"/>
  <c r="CU2" i="13" s="1"/>
  <c r="BO4" i="4"/>
  <c r="CT4" i="13" s="1"/>
  <c r="BO1" i="4"/>
  <c r="CT2" i="13" s="1"/>
  <c r="BK4" i="4"/>
  <c r="CS4" i="13" s="1"/>
  <c r="BK1" i="4"/>
  <c r="CS2" i="13" s="1"/>
  <c r="BG4" i="4"/>
  <c r="CR4" i="13" s="1"/>
  <c r="BG1" i="4"/>
  <c r="CR2" i="13" s="1"/>
  <c r="BC4" i="4"/>
  <c r="CQ4" i="13" s="1"/>
  <c r="BC1" i="4"/>
  <c r="CQ2" i="13" s="1"/>
  <c r="AY4" i="4"/>
  <c r="CP4" i="13" s="1"/>
  <c r="AY1" i="4"/>
  <c r="CP2" i="13" s="1"/>
  <c r="AR4" i="4"/>
  <c r="CO4" i="13" s="1"/>
  <c r="AR1" i="4"/>
  <c r="CO2" i="13" s="1"/>
  <c r="AN4" i="4"/>
  <c r="CN4" i="13" s="1"/>
  <c r="AN1" i="4"/>
  <c r="CN2" i="13" s="1"/>
  <c r="AJ4" i="4"/>
  <c r="CM4" i="13" s="1"/>
  <c r="AJ1" i="4"/>
  <c r="CM2" i="13" s="1"/>
  <c r="AF4" i="4"/>
  <c r="CL4" i="13" s="1"/>
  <c r="AF1" i="4"/>
  <c r="CL2" i="13" s="1"/>
  <c r="AB4" i="4"/>
  <c r="CK4" i="13" s="1"/>
  <c r="AB1" i="4"/>
  <c r="CK2" i="13" s="1"/>
  <c r="U4" i="4"/>
  <c r="CJ4" i="13" s="1"/>
  <c r="U1" i="4"/>
  <c r="CJ2" i="13" s="1"/>
  <c r="Q4" i="4"/>
  <c r="CI4" i="13" s="1"/>
  <c r="Q1" i="4"/>
  <c r="CI2" i="13" s="1"/>
  <c r="M4" i="4"/>
  <c r="CH4" i="13" s="1"/>
  <c r="M1" i="4"/>
  <c r="CH2" i="13" s="1"/>
  <c r="I4" i="4"/>
  <c r="CG4" i="13" s="1"/>
  <c r="I1" i="4"/>
  <c r="CG2" i="13" s="1"/>
  <c r="E4" i="4"/>
  <c r="CF4" i="13" s="1"/>
  <c r="E1" i="4"/>
  <c r="LO4" i="1"/>
  <c r="CB4" i="13" s="1"/>
  <c r="LO1" i="1"/>
  <c r="LH4"/>
  <c r="CA4" i="13" s="1"/>
  <c r="LH1" i="1"/>
  <c r="LD4"/>
  <c r="BZ4" i="13" s="1"/>
  <c r="LD1" i="1"/>
  <c r="KZ4"/>
  <c r="BY4" i="13" s="1"/>
  <c r="KZ1" i="1"/>
  <c r="KV4"/>
  <c r="BX4" i="13" s="1"/>
  <c r="KV1" i="1"/>
  <c r="KR4"/>
  <c r="BW4" i="13" s="1"/>
  <c r="KR1" i="1"/>
  <c r="KK4"/>
  <c r="BV4" i="13" s="1"/>
  <c r="KK1" i="1"/>
  <c r="KG4"/>
  <c r="BU4" i="13" s="1"/>
  <c r="KG1" i="1"/>
  <c r="KC4"/>
  <c r="BT4" i="13" s="1"/>
  <c r="KC1" i="1"/>
  <c r="JY4"/>
  <c r="BS4" i="13" s="1"/>
  <c r="JY1" i="1"/>
  <c r="JU4"/>
  <c r="BR4" i="13" s="1"/>
  <c r="JU1" i="1"/>
  <c r="JN4"/>
  <c r="BQ4" i="13" s="1"/>
  <c r="JN1" i="1"/>
  <c r="JJ4"/>
  <c r="BP4" i="13" s="1"/>
  <c r="JJ1" i="1"/>
  <c r="JF4"/>
  <c r="BO4" i="13" s="1"/>
  <c r="JF1" i="1"/>
  <c r="JB4"/>
  <c r="BN4" i="13" s="1"/>
  <c r="JB1" i="1"/>
  <c r="IX4"/>
  <c r="BM4" i="13" s="1"/>
  <c r="IX1" i="1"/>
  <c r="IQ4"/>
  <c r="BL4" i="13" s="1"/>
  <c r="IQ1" i="1"/>
  <c r="IM4"/>
  <c r="BK4" i="13" s="1"/>
  <c r="IM1" i="1"/>
  <c r="II4"/>
  <c r="BJ4" i="13" s="1"/>
  <c r="II1" i="1"/>
  <c r="IE4"/>
  <c r="BI4" i="13" s="1"/>
  <c r="IE1" i="1"/>
  <c r="IA4"/>
  <c r="BH4" i="13" s="1"/>
  <c r="IA1" i="1"/>
  <c r="HT4"/>
  <c r="BG4" i="13" s="1"/>
  <c r="HT1" i="1"/>
  <c r="HP4"/>
  <c r="BF4" i="13" s="1"/>
  <c r="HP1" i="1"/>
  <c r="HL4"/>
  <c r="BE4" i="13" s="1"/>
  <c r="HL1" i="1"/>
  <c r="HH4"/>
  <c r="BD4" i="13" s="1"/>
  <c r="HH1" i="1"/>
  <c r="HD1"/>
  <c r="HD4"/>
  <c r="BC4" i="13" s="1"/>
  <c r="GW4" i="1"/>
  <c r="BB4" i="13" s="1"/>
  <c r="GW1" i="1"/>
  <c r="GS4"/>
  <c r="BA4" i="13" s="1"/>
  <c r="GS1" i="1"/>
  <c r="GO4"/>
  <c r="AZ4" i="13" s="1"/>
  <c r="GO1" i="1"/>
  <c r="GK1"/>
  <c r="GK4"/>
  <c r="AY4" i="13" s="1"/>
  <c r="GG4" i="1"/>
  <c r="AX4" i="13" s="1"/>
  <c r="GG1" i="1"/>
  <c r="FZ1"/>
  <c r="FZ4"/>
  <c r="AW4" i="13" s="1"/>
  <c r="FV4" i="1"/>
  <c r="AV4" i="13" s="1"/>
  <c r="FV1" i="1"/>
  <c r="FR4"/>
  <c r="AU4" i="13" s="1"/>
  <c r="FR1" i="1"/>
  <c r="FN4"/>
  <c r="AT4" i="13" s="1"/>
  <c r="FN1" i="1"/>
  <c r="FJ4"/>
  <c r="AS4" i="13" s="1"/>
  <c r="FJ1" i="1"/>
  <c r="FC4"/>
  <c r="AR4" i="13" s="1"/>
  <c r="FC1" i="1"/>
  <c r="EY4"/>
  <c r="AQ4" i="13" s="1"/>
  <c r="EY1" i="1"/>
  <c r="EU4"/>
  <c r="AP4" i="13" s="1"/>
  <c r="EU1" i="1"/>
  <c r="EQ4"/>
  <c r="AO4" i="13" s="1"/>
  <c r="EQ1" i="1"/>
  <c r="EM4"/>
  <c r="AN4" i="13" s="1"/>
  <c r="EM1" i="1"/>
  <c r="EF4"/>
  <c r="AM4" i="13" s="1"/>
  <c r="EF1" i="1"/>
  <c r="EB4"/>
  <c r="AL4" i="13" s="1"/>
  <c r="EB1" i="1"/>
  <c r="DX4"/>
  <c r="AK4" i="13" s="1"/>
  <c r="DX1" i="1"/>
  <c r="DT4"/>
  <c r="AJ4" i="13" s="1"/>
  <c r="DT1" i="1"/>
  <c r="DP4"/>
  <c r="AI4" i="13" s="1"/>
  <c r="DP1" i="1"/>
  <c r="DI4"/>
  <c r="AH4" i="13" s="1"/>
  <c r="DI1" i="1"/>
  <c r="DE4"/>
  <c r="AG4" i="13" s="1"/>
  <c r="DE1" i="1"/>
  <c r="DA4"/>
  <c r="AF4" i="13" s="1"/>
  <c r="DA1" i="1"/>
  <c r="CW4"/>
  <c r="AE4" i="13" s="1"/>
  <c r="CW1" i="1"/>
  <c r="CS4"/>
  <c r="AD4" i="13" s="1"/>
  <c r="CS1" i="1"/>
  <c r="CL4"/>
  <c r="AC4" i="13" s="1"/>
  <c r="CL1" i="1"/>
  <c r="CH4"/>
  <c r="AB4" i="13" s="1"/>
  <c r="CH1" i="1"/>
  <c r="CD4"/>
  <c r="AA4" i="13" s="1"/>
  <c r="CD1" i="1"/>
  <c r="U28" i="9" l="1"/>
  <c r="U56" s="1"/>
  <c r="U84" s="1"/>
  <c r="W28"/>
  <c r="W56" s="1"/>
  <c r="W84" s="1"/>
  <c r="Y28"/>
  <c r="Y56" s="1"/>
  <c r="Y84" s="1"/>
  <c r="AA28"/>
  <c r="AA56" s="1"/>
  <c r="AA84" s="1"/>
  <c r="AC28"/>
  <c r="AC56" s="1"/>
  <c r="AC84" s="1"/>
  <c r="AG28"/>
  <c r="AG56" s="1"/>
  <c r="AG84" s="1"/>
  <c r="AI28"/>
  <c r="AI56" s="1"/>
  <c r="AI84" s="1"/>
  <c r="AK28"/>
  <c r="AK56" s="1"/>
  <c r="AK84" s="1"/>
  <c r="AM28"/>
  <c r="AM56" s="1"/>
  <c r="AM84" s="1"/>
  <c r="AO28"/>
  <c r="AO56" s="1"/>
  <c r="AO84" s="1"/>
  <c r="AU28"/>
  <c r="AU56" s="1"/>
  <c r="AU84" s="1"/>
  <c r="AW28"/>
  <c r="AW56" s="1"/>
  <c r="AW84" s="1"/>
  <c r="AY28"/>
  <c r="AY56" s="1"/>
  <c r="AY84" s="1"/>
  <c r="BA28"/>
  <c r="BA56" s="1"/>
  <c r="BA84" s="1"/>
  <c r="BC28"/>
  <c r="BC56" s="1"/>
  <c r="BC84" s="1"/>
  <c r="BE28"/>
  <c r="BE56" s="1"/>
  <c r="BE84" s="1"/>
  <c r="BG28"/>
  <c r="BG56" s="1"/>
  <c r="BG84" s="1"/>
  <c r="BK28"/>
  <c r="BK56" s="1"/>
  <c r="BK84" s="1"/>
  <c r="BM28"/>
  <c r="BM56" s="1"/>
  <c r="BM84" s="1"/>
  <c r="BO28"/>
  <c r="BO56" s="1"/>
  <c r="BO84" s="1"/>
  <c r="BQ28"/>
  <c r="BQ56" s="1"/>
  <c r="BQ84" s="1"/>
  <c r="BS28"/>
  <c r="BS56" s="1"/>
  <c r="BS84" s="1"/>
  <c r="BU28"/>
  <c r="BU56" s="1"/>
  <c r="BU84" s="1"/>
  <c r="BW28"/>
  <c r="BW56" s="1"/>
  <c r="BW84" s="1"/>
  <c r="BY28"/>
  <c r="BY56" s="1"/>
  <c r="BY84" s="1"/>
  <c r="T28"/>
  <c r="T56" s="1"/>
  <c r="T84" s="1"/>
  <c r="X28"/>
  <c r="X56" s="1"/>
  <c r="X84" s="1"/>
  <c r="Z28"/>
  <c r="Z56" s="1"/>
  <c r="Z84" s="1"/>
  <c r="AB28"/>
  <c r="AB56" s="1"/>
  <c r="AB84" s="1"/>
  <c r="AD28"/>
  <c r="AD56" s="1"/>
  <c r="AD84" s="1"/>
  <c r="AH28"/>
  <c r="AH56" s="1"/>
  <c r="AH84" s="1"/>
  <c r="AJ28"/>
  <c r="AJ56" s="1"/>
  <c r="AJ84" s="1"/>
  <c r="AL28"/>
  <c r="AL56" s="1"/>
  <c r="AL84" s="1"/>
  <c r="AN28"/>
  <c r="AN56" s="1"/>
  <c r="AN84" s="1"/>
  <c r="AP28"/>
  <c r="AP56" s="1"/>
  <c r="AP84" s="1"/>
  <c r="AV28"/>
  <c r="AV56" s="1"/>
  <c r="AV84" s="1"/>
  <c r="AZ28"/>
  <c r="AZ56" s="1"/>
  <c r="AZ84" s="1"/>
  <c r="BB28"/>
  <c r="BB56" s="1"/>
  <c r="BB84" s="1"/>
  <c r="BD28"/>
  <c r="BD56" s="1"/>
  <c r="BD84" s="1"/>
  <c r="BF28"/>
  <c r="BF56" s="1"/>
  <c r="BF84" s="1"/>
  <c r="BH28"/>
  <c r="BH56" s="1"/>
  <c r="BH84" s="1"/>
  <c r="BL28"/>
  <c r="BL56" s="1"/>
  <c r="BL84" s="1"/>
  <c r="BN28"/>
  <c r="BN56" s="1"/>
  <c r="BN84" s="1"/>
  <c r="BP28"/>
  <c r="BP56" s="1"/>
  <c r="BP84" s="1"/>
  <c r="BR28"/>
  <c r="BR56" s="1"/>
  <c r="BR84" s="1"/>
  <c r="BT28"/>
  <c r="BT56" s="1"/>
  <c r="BT84" s="1"/>
  <c r="BV28"/>
  <c r="BV56" s="1"/>
  <c r="BV84" s="1"/>
  <c r="BX28"/>
  <c r="BX56" s="1"/>
  <c r="BX84" s="1"/>
  <c r="V28"/>
  <c r="V56" s="1"/>
  <c r="V84" s="1"/>
  <c r="AQ28"/>
  <c r="AQ56" s="1"/>
  <c r="AQ84" s="1"/>
  <c r="AS28"/>
  <c r="AS56" s="1"/>
  <c r="AS84" s="1"/>
  <c r="AR28"/>
  <c r="AR56" s="1"/>
  <c r="AR84" s="1"/>
  <c r="AT28"/>
  <c r="AT56" s="1"/>
  <c r="AT84" s="1"/>
  <c r="AX28"/>
  <c r="AX56" s="1"/>
  <c r="AX84" s="1"/>
  <c r="AW2" i="13"/>
  <c r="AY2"/>
  <c r="BC2"/>
  <c r="AA2"/>
  <c r="AC2"/>
  <c r="AF2"/>
  <c r="AH2"/>
  <c r="AJ2"/>
  <c r="AL2"/>
  <c r="AN2"/>
  <c r="AO2"/>
  <c r="AQ2"/>
  <c r="AS2"/>
  <c r="AU2"/>
  <c r="AX2"/>
  <c r="AZ2"/>
  <c r="BB2"/>
  <c r="BE2"/>
  <c r="BG2"/>
  <c r="BI2"/>
  <c r="C28" i="10"/>
  <c r="CF2" i="13"/>
  <c r="D28" i="10"/>
  <c r="E28"/>
  <c r="F28"/>
  <c r="G28"/>
  <c r="H28"/>
  <c r="I28"/>
  <c r="J28"/>
  <c r="K28"/>
  <c r="L28"/>
  <c r="M28"/>
  <c r="N28"/>
  <c r="O28"/>
  <c r="P28"/>
  <c r="Q28"/>
  <c r="R28"/>
  <c r="S28"/>
  <c r="T28"/>
  <c r="U28"/>
  <c r="V28"/>
  <c r="W28"/>
  <c r="Z28"/>
  <c r="AA28"/>
  <c r="AB28"/>
  <c r="AC28"/>
  <c r="AD28"/>
  <c r="AE28"/>
  <c r="AF28"/>
  <c r="AG28"/>
  <c r="AH28"/>
  <c r="AI28"/>
  <c r="AJ28"/>
  <c r="AK28"/>
  <c r="AL28"/>
  <c r="AM28"/>
  <c r="AN28"/>
  <c r="AO28"/>
  <c r="AP28"/>
  <c r="AQ28"/>
  <c r="AR28"/>
  <c r="AS28"/>
  <c r="AB2" i="13"/>
  <c r="AD2"/>
  <c r="AE2"/>
  <c r="AG2"/>
  <c r="AI2"/>
  <c r="AK2"/>
  <c r="AM2"/>
  <c r="AP2"/>
  <c r="AR2"/>
  <c r="AT2"/>
  <c r="AV2"/>
  <c r="BA2"/>
  <c r="BD2"/>
  <c r="BF2"/>
  <c r="BH2"/>
  <c r="BJ2"/>
  <c r="BK2"/>
  <c r="BL2"/>
  <c r="BM2"/>
  <c r="BN2"/>
  <c r="BO2"/>
  <c r="BP2"/>
  <c r="BQ2"/>
  <c r="BR2"/>
  <c r="BS2"/>
  <c r="BT2"/>
  <c r="BU2"/>
  <c r="BV2"/>
  <c r="BW2"/>
  <c r="BX2"/>
  <c r="BY2"/>
  <c r="BZ2"/>
  <c r="CA2"/>
  <c r="CB2"/>
  <c r="AT28" i="10"/>
  <c r="AW28"/>
  <c r="AX28"/>
  <c r="AY28"/>
  <c r="AZ28"/>
  <c r="BA28"/>
  <c r="BB28"/>
  <c r="BC28"/>
  <c r="BD28"/>
  <c r="BE28"/>
  <c r="BF28"/>
  <c r="BG28"/>
  <c r="BH28"/>
  <c r="BI28"/>
  <c r="BJ28"/>
  <c r="BK28"/>
  <c r="BL28"/>
  <c r="BM28"/>
  <c r="BN28"/>
  <c r="BO28"/>
  <c r="BP28"/>
  <c r="BQ28"/>
  <c r="BQ56" s="1"/>
  <c r="BQ84" s="1"/>
  <c r="BR28"/>
  <c r="BR56" s="1"/>
  <c r="BR84" s="1"/>
  <c r="BU28"/>
  <c r="BV28"/>
  <c r="BW28"/>
  <c r="BZ4" i="1"/>
  <c r="Z4" i="13" s="1"/>
  <c r="BZ1" i="1"/>
  <c r="BV4"/>
  <c r="Y4" i="13" s="1"/>
  <c r="BV1" i="1"/>
  <c r="BO4"/>
  <c r="X4" i="13" s="1"/>
  <c r="BO1" i="1"/>
  <c r="BK4"/>
  <c r="W4" i="13" s="1"/>
  <c r="BK1" i="1"/>
  <c r="BG4"/>
  <c r="V4" i="13" s="1"/>
  <c r="BG1" i="1"/>
  <c r="BC4"/>
  <c r="U4" i="13" s="1"/>
  <c r="BC1" i="1"/>
  <c r="AY4"/>
  <c r="T4" i="13" s="1"/>
  <c r="AY1" i="1"/>
  <c r="AR4"/>
  <c r="S4" i="13" s="1"/>
  <c r="AR1" i="1"/>
  <c r="AN4"/>
  <c r="R4" i="13" s="1"/>
  <c r="AN1" i="1"/>
  <c r="AJ4"/>
  <c r="Q4" i="13" s="1"/>
  <c r="AJ1" i="1"/>
  <c r="AF4"/>
  <c r="P4" i="13" s="1"/>
  <c r="AB4" i="1"/>
  <c r="O4" i="13" s="1"/>
  <c r="AF1" i="1"/>
  <c r="AB1"/>
  <c r="U1"/>
  <c r="Q1"/>
  <c r="M1"/>
  <c r="I1"/>
  <c r="U4"/>
  <c r="N4" i="13" s="1"/>
  <c r="Q4" i="1"/>
  <c r="M4" i="13" s="1"/>
  <c r="M4" i="1"/>
  <c r="L4" i="13" s="1"/>
  <c r="E4" i="1"/>
  <c r="J4" i="13" s="1"/>
  <c r="E1" i="1"/>
  <c r="J2" i="13" s="1"/>
  <c r="I4" i="1"/>
  <c r="K4" i="13" s="1"/>
  <c r="X4" i="1"/>
  <c r="LK3"/>
  <c r="LK2"/>
  <c r="A2" i="4"/>
  <c r="E9" i="18" l="1"/>
  <c r="E17"/>
  <c r="E19"/>
  <c r="E12"/>
  <c r="E15"/>
  <c r="E8"/>
  <c r="E13"/>
  <c r="E7"/>
  <c r="E11"/>
  <c r="E5"/>
  <c r="E4"/>
  <c r="E20"/>
  <c r="E3"/>
  <c r="E16"/>
  <c r="E21"/>
  <c r="G24" i="3"/>
  <c r="A84" i="10"/>
  <c r="A56"/>
  <c r="A28"/>
  <c r="H28" i="9"/>
  <c r="H56" s="1"/>
  <c r="H84" s="1"/>
  <c r="I28"/>
  <c r="I56" s="1"/>
  <c r="I84" s="1"/>
  <c r="E28"/>
  <c r="E56" s="1"/>
  <c r="E84" s="1"/>
  <c r="G28"/>
  <c r="G56" s="1"/>
  <c r="G84" s="1"/>
  <c r="D28"/>
  <c r="D56" s="1"/>
  <c r="D84" s="1"/>
  <c r="F28"/>
  <c r="F56" s="1"/>
  <c r="F84" s="1"/>
  <c r="J28"/>
  <c r="J56" s="1"/>
  <c r="J84" s="1"/>
  <c r="K28"/>
  <c r="K56" s="1"/>
  <c r="K84" s="1"/>
  <c r="L28"/>
  <c r="L56" s="1"/>
  <c r="L84" s="1"/>
  <c r="M28"/>
  <c r="M56" s="1"/>
  <c r="M84" s="1"/>
  <c r="N28"/>
  <c r="N56" s="1"/>
  <c r="N84" s="1"/>
  <c r="O28"/>
  <c r="O56" s="1"/>
  <c r="O84" s="1"/>
  <c r="P28"/>
  <c r="P56" s="1"/>
  <c r="P84" s="1"/>
  <c r="Q28"/>
  <c r="Q56" s="1"/>
  <c r="Q84" s="1"/>
  <c r="R28"/>
  <c r="R56" s="1"/>
  <c r="R84" s="1"/>
  <c r="S28"/>
  <c r="S56" s="1"/>
  <c r="S84" s="1"/>
  <c r="K2" i="13"/>
  <c r="M2"/>
  <c r="L2"/>
  <c r="N2"/>
  <c r="O2"/>
  <c r="R2"/>
  <c r="T2"/>
  <c r="U2"/>
  <c r="W2"/>
  <c r="Z2"/>
  <c r="Q2"/>
  <c r="S2"/>
  <c r="V2"/>
  <c r="X2"/>
  <c r="Y2"/>
  <c r="P2"/>
  <c r="C28" i="9"/>
  <c r="C56" s="1"/>
  <c r="C84" s="1"/>
  <c r="Y35" i="1" l="1"/>
  <c r="X35"/>
  <c r="Y34"/>
  <c r="X34"/>
  <c r="Y33"/>
  <c r="X33"/>
  <c r="Y32"/>
  <c r="X32"/>
  <c r="Y31"/>
  <c r="X31"/>
  <c r="Y30"/>
  <c r="X30"/>
  <c r="Y29"/>
  <c r="X29"/>
  <c r="Y28"/>
  <c r="X28"/>
  <c r="Y27"/>
  <c r="X27"/>
  <c r="Y26"/>
  <c r="X26"/>
  <c r="Y25"/>
  <c r="X25"/>
  <c r="Y24"/>
  <c r="X24"/>
  <c r="Y23"/>
  <c r="X23"/>
  <c r="Y22"/>
  <c r="X22"/>
  <c r="Y21"/>
  <c r="X21"/>
  <c r="Y20"/>
  <c r="X20"/>
  <c r="Y19"/>
  <c r="X19"/>
  <c r="Y18"/>
  <c r="X18"/>
  <c r="Y17"/>
  <c r="X17"/>
  <c r="Y16"/>
  <c r="X16"/>
  <c r="Y15"/>
  <c r="X15"/>
  <c r="Y14"/>
  <c r="X14"/>
  <c r="Y13"/>
  <c r="X13"/>
  <c r="Y12"/>
  <c r="X12"/>
  <c r="Y11"/>
  <c r="X11"/>
  <c r="Y10"/>
  <c r="X10"/>
  <c r="Y9"/>
  <c r="X9"/>
  <c r="Y8"/>
  <c r="X8"/>
  <c r="BW27" i="10"/>
  <c r="BW26"/>
  <c r="BW25"/>
  <c r="BV27"/>
  <c r="BV26"/>
  <c r="BV25"/>
  <c r="BU26"/>
  <c r="BP27"/>
  <c r="BP26"/>
  <c r="BP25"/>
  <c r="BO27"/>
  <c r="BO26"/>
  <c r="BO25"/>
  <c r="BN27"/>
  <c r="BN25"/>
  <c r="BM27"/>
  <c r="BM26"/>
  <c r="BM25"/>
  <c r="BL27"/>
  <c r="BL26"/>
  <c r="BL25"/>
  <c r="BK27"/>
  <c r="BK26"/>
  <c r="BK25"/>
  <c r="BJ27"/>
  <c r="BJ26"/>
  <c r="BJ25"/>
  <c r="BI25"/>
  <c r="BH26"/>
  <c r="BG27"/>
  <c r="BG25"/>
  <c r="BF26"/>
  <c r="BE27"/>
  <c r="BE25"/>
  <c r="BD27"/>
  <c r="BD25"/>
  <c r="BC27"/>
  <c r="BC25"/>
  <c r="BB27"/>
  <c r="BB26"/>
  <c r="BB25"/>
  <c r="BA27"/>
  <c r="BA26"/>
  <c r="BA25"/>
  <c r="AZ27"/>
  <c r="AZ26"/>
  <c r="AZ25"/>
  <c r="AY27"/>
  <c r="AY26"/>
  <c r="AY25"/>
  <c r="AX27"/>
  <c r="AX26"/>
  <c r="AX25"/>
  <c r="AW27"/>
  <c r="AW25"/>
  <c r="AT27"/>
  <c r="AT26"/>
  <c r="AT25"/>
  <c r="AS27"/>
  <c r="AS26"/>
  <c r="AS25"/>
  <c r="AR27"/>
  <c r="AR26"/>
  <c r="AR25"/>
  <c r="AQ27"/>
  <c r="AQ26"/>
  <c r="AQ25"/>
  <c r="AP27"/>
  <c r="AP26"/>
  <c r="AP25"/>
  <c r="AO27"/>
  <c r="AO26"/>
  <c r="AO25"/>
  <c r="AN27"/>
  <c r="AN26"/>
  <c r="AN25"/>
  <c r="AM26"/>
  <c r="AL27"/>
  <c r="AL25"/>
  <c r="AK26"/>
  <c r="AJ25"/>
  <c r="AI26"/>
  <c r="AH26"/>
  <c r="AG27"/>
  <c r="AG26"/>
  <c r="AG25"/>
  <c r="AF27"/>
  <c r="AF26"/>
  <c r="AF25"/>
  <c r="AE27"/>
  <c r="AE26"/>
  <c r="AE25"/>
  <c r="AD27"/>
  <c r="AD26"/>
  <c r="AD25"/>
  <c r="AC27"/>
  <c r="AC26"/>
  <c r="AC25"/>
  <c r="AB27"/>
  <c r="AB25"/>
  <c r="AA27"/>
  <c r="AA25"/>
  <c r="Z27"/>
  <c r="Z26"/>
  <c r="Z25"/>
  <c r="W27"/>
  <c r="W26"/>
  <c r="W25"/>
  <c r="V27"/>
  <c r="V26"/>
  <c r="V25"/>
  <c r="U27"/>
  <c r="U26"/>
  <c r="U25"/>
  <c r="T27"/>
  <c r="T25"/>
  <c r="S27"/>
  <c r="S26"/>
  <c r="S25"/>
  <c r="R27"/>
  <c r="R26"/>
  <c r="R25"/>
  <c r="Q27"/>
  <c r="Q26"/>
  <c r="Q25"/>
  <c r="P27"/>
  <c r="P26"/>
  <c r="P25"/>
  <c r="O27"/>
  <c r="O26"/>
  <c r="O25"/>
  <c r="N27"/>
  <c r="N26"/>
  <c r="N25"/>
  <c r="M27"/>
  <c r="M26"/>
  <c r="M25"/>
  <c r="L27"/>
  <c r="L25"/>
  <c r="K27"/>
  <c r="K26"/>
  <c r="K25"/>
  <c r="J27"/>
  <c r="J25"/>
  <c r="I27"/>
  <c r="I26"/>
  <c r="I25"/>
  <c r="H27"/>
  <c r="H26"/>
  <c r="H25"/>
  <c r="EQ1" i="11"/>
  <c r="EM1"/>
  <c r="EJ33"/>
  <c r="EI33"/>
  <c r="EJ32"/>
  <c r="EI32"/>
  <c r="EJ31"/>
  <c r="EI31"/>
  <c r="EJ30"/>
  <c r="EI30"/>
  <c r="EJ29"/>
  <c r="EI29"/>
  <c r="EJ28"/>
  <c r="EI28"/>
  <c r="EJ27"/>
  <c r="EI27"/>
  <c r="EJ26"/>
  <c r="EI26"/>
  <c r="EJ25"/>
  <c r="EI25"/>
  <c r="EJ24"/>
  <c r="EI24"/>
  <c r="EJ23"/>
  <c r="EI23"/>
  <c r="EJ22"/>
  <c r="EI22"/>
  <c r="EJ21"/>
  <c r="EI21"/>
  <c r="EJ20"/>
  <c r="EI20"/>
  <c r="EJ19"/>
  <c r="EI19"/>
  <c r="EJ18"/>
  <c r="EI18"/>
  <c r="EJ17"/>
  <c r="EI17"/>
  <c r="EJ16"/>
  <c r="EI16"/>
  <c r="EJ15"/>
  <c r="EI15"/>
  <c r="EJ14"/>
  <c r="EI14"/>
  <c r="EJ13"/>
  <c r="EI13"/>
  <c r="EJ12"/>
  <c r="EI12"/>
  <c r="EJ11"/>
  <c r="EI11"/>
  <c r="EJ10"/>
  <c r="EI10"/>
  <c r="EJ9"/>
  <c r="EI9"/>
  <c r="EJ8"/>
  <c r="EI8"/>
  <c r="EJ7"/>
  <c r="EI7"/>
  <c r="EJ6"/>
  <c r="EI6"/>
  <c r="EF1"/>
  <c r="EB1"/>
  <c r="DX1"/>
  <c r="DT1"/>
  <c r="DP1"/>
  <c r="DM33"/>
  <c r="DL33"/>
  <c r="DM32"/>
  <c r="DL32"/>
  <c r="DM31"/>
  <c r="DL31"/>
  <c r="DM30"/>
  <c r="DL30"/>
  <c r="DM29"/>
  <c r="DL29"/>
  <c r="DM28"/>
  <c r="DL28"/>
  <c r="DM27"/>
  <c r="DL27"/>
  <c r="DM26"/>
  <c r="DL26"/>
  <c r="DM25"/>
  <c r="DL25"/>
  <c r="DM24"/>
  <c r="DL24"/>
  <c r="DM23"/>
  <c r="DL23"/>
  <c r="DM22"/>
  <c r="DL22"/>
  <c r="DM21"/>
  <c r="DL21"/>
  <c r="DM20"/>
  <c r="DL20"/>
  <c r="DM19"/>
  <c r="DL19"/>
  <c r="DM18"/>
  <c r="DL18"/>
  <c r="DM17"/>
  <c r="DL17"/>
  <c r="DM16"/>
  <c r="DL16"/>
  <c r="DM15"/>
  <c r="DL15"/>
  <c r="DM14"/>
  <c r="DL14"/>
  <c r="DM13"/>
  <c r="DL13"/>
  <c r="DM12"/>
  <c r="DL12"/>
  <c r="DM11"/>
  <c r="DL11"/>
  <c r="DM10"/>
  <c r="DL10"/>
  <c r="DM9"/>
  <c r="DL9"/>
  <c r="DM8"/>
  <c r="DL8"/>
  <c r="DM7"/>
  <c r="DL7"/>
  <c r="DM6"/>
  <c r="DL6"/>
  <c r="EG33"/>
  <c r="EG32"/>
  <c r="EG31"/>
  <c r="EG30"/>
  <c r="EG29"/>
  <c r="EG28"/>
  <c r="EG27"/>
  <c r="EG26"/>
  <c r="EG25"/>
  <c r="EG24"/>
  <c r="EG23"/>
  <c r="EG22"/>
  <c r="EG21"/>
  <c r="EG20"/>
  <c r="EG19"/>
  <c r="EG18"/>
  <c r="EG17"/>
  <c r="EG16"/>
  <c r="EG15"/>
  <c r="EG14"/>
  <c r="EG13"/>
  <c r="EG12"/>
  <c r="EG11"/>
  <c r="EG10"/>
  <c r="EG9"/>
  <c r="EG8"/>
  <c r="EG7"/>
  <c r="EG6"/>
  <c r="DJ6"/>
  <c r="DI1"/>
  <c r="DE1"/>
  <c r="DA1"/>
  <c r="CW1"/>
  <c r="CS1"/>
  <c r="CO1"/>
  <c r="CL1"/>
  <c r="CH1"/>
  <c r="CD1"/>
  <c r="BZ1"/>
  <c r="BV1"/>
  <c r="BR1"/>
  <c r="CM6"/>
  <c r="BP6"/>
  <c r="BO1"/>
  <c r="BK1"/>
  <c r="BG1"/>
  <c r="BC1"/>
  <c r="AY1"/>
  <c r="AU1"/>
  <c r="AR1"/>
  <c r="AN1"/>
  <c r="AJ1"/>
  <c r="AF1"/>
  <c r="AB1"/>
  <c r="AS6"/>
  <c r="U1"/>
  <c r="Q1"/>
  <c r="M1"/>
  <c r="I1"/>
  <c r="E1"/>
  <c r="DJ33"/>
  <c r="DJ32"/>
  <c r="DJ31"/>
  <c r="DJ30"/>
  <c r="DJ29"/>
  <c r="DJ28"/>
  <c r="DJ27"/>
  <c r="DJ26"/>
  <c r="DJ25"/>
  <c r="DJ24"/>
  <c r="DJ23"/>
  <c r="DJ22"/>
  <c r="DJ21"/>
  <c r="DJ20"/>
  <c r="DJ19"/>
  <c r="DJ18"/>
  <c r="DJ17"/>
  <c r="DJ16"/>
  <c r="DJ15"/>
  <c r="DJ14"/>
  <c r="DJ13"/>
  <c r="DJ12"/>
  <c r="DJ11"/>
  <c r="DJ10"/>
  <c r="DJ9"/>
  <c r="DJ8"/>
  <c r="DJ7"/>
  <c r="CM33"/>
  <c r="CM32"/>
  <c r="CM31"/>
  <c r="CM30"/>
  <c r="CM29"/>
  <c r="CM28"/>
  <c r="CM27"/>
  <c r="CM26"/>
  <c r="CM25"/>
  <c r="CM24"/>
  <c r="CM23"/>
  <c r="CM22"/>
  <c r="CM21"/>
  <c r="CM20"/>
  <c r="CM19"/>
  <c r="CM18"/>
  <c r="CM17"/>
  <c r="CM16"/>
  <c r="CM15"/>
  <c r="CM14"/>
  <c r="CM13"/>
  <c r="CM12"/>
  <c r="CM11"/>
  <c r="CM10"/>
  <c r="CM9"/>
  <c r="CM8"/>
  <c r="CM7"/>
  <c r="BP33"/>
  <c r="BP32"/>
  <c r="BP31"/>
  <c r="BP30"/>
  <c r="BP29"/>
  <c r="BP28"/>
  <c r="BP27"/>
  <c r="BP26"/>
  <c r="BP25"/>
  <c r="BP24"/>
  <c r="BP23"/>
  <c r="BP22"/>
  <c r="BP21"/>
  <c r="BP20"/>
  <c r="BP19"/>
  <c r="BP18"/>
  <c r="BP17"/>
  <c r="BP16"/>
  <c r="BP15"/>
  <c r="BP14"/>
  <c r="BP13"/>
  <c r="BP12"/>
  <c r="BP11"/>
  <c r="BP10"/>
  <c r="BP9"/>
  <c r="BP8"/>
  <c r="BP7"/>
  <c r="X1"/>
  <c r="AS33"/>
  <c r="Y33"/>
  <c r="X33"/>
  <c r="V33"/>
  <c r="N33"/>
  <c r="J33"/>
  <c r="F33"/>
  <c r="B33"/>
  <c r="A33"/>
  <c r="AS32"/>
  <c r="Y32"/>
  <c r="X32"/>
  <c r="V32"/>
  <c r="N32"/>
  <c r="J32"/>
  <c r="F32"/>
  <c r="B32"/>
  <c r="A32"/>
  <c r="AS31"/>
  <c r="Y31"/>
  <c r="X31"/>
  <c r="V31"/>
  <c r="N31"/>
  <c r="J31"/>
  <c r="F31"/>
  <c r="B31"/>
  <c r="A31"/>
  <c r="AS30"/>
  <c r="Y30"/>
  <c r="X30"/>
  <c r="V30"/>
  <c r="N30"/>
  <c r="J30"/>
  <c r="F30"/>
  <c r="B30"/>
  <c r="A30"/>
  <c r="A1"/>
  <c r="BW56" i="10"/>
  <c r="BW84" s="1"/>
  <c r="KO33" i="4"/>
  <c r="KN33"/>
  <c r="JR33"/>
  <c r="JQ33"/>
  <c r="IU33"/>
  <c r="IT33"/>
  <c r="HX33"/>
  <c r="HW33"/>
  <c r="HA33"/>
  <c r="GZ33"/>
  <c r="GD33"/>
  <c r="GC33"/>
  <c r="FG33"/>
  <c r="FF33"/>
  <c r="EJ33"/>
  <c r="EI33"/>
  <c r="DM33"/>
  <c r="DL33"/>
  <c r="CP33"/>
  <c r="CO33"/>
  <c r="BS33"/>
  <c r="BR33"/>
  <c r="AV33"/>
  <c r="AU33"/>
  <c r="Y33"/>
  <c r="X33"/>
  <c r="B33"/>
  <c r="A33"/>
  <c r="KO32"/>
  <c r="KN32"/>
  <c r="JR32"/>
  <c r="JQ32"/>
  <c r="IU32"/>
  <c r="IT32"/>
  <c r="HX32"/>
  <c r="HW32"/>
  <c r="HA32"/>
  <c r="GZ32"/>
  <c r="GD32"/>
  <c r="GC32"/>
  <c r="FG32"/>
  <c r="FF32"/>
  <c r="EJ32"/>
  <c r="EI32"/>
  <c r="DM32"/>
  <c r="DL32"/>
  <c r="CP32"/>
  <c r="CO32"/>
  <c r="BS32"/>
  <c r="BR32"/>
  <c r="AV32"/>
  <c r="AU32"/>
  <c r="Y32"/>
  <c r="X32"/>
  <c r="B32"/>
  <c r="A32"/>
  <c r="KO31"/>
  <c r="KN31"/>
  <c r="JR31"/>
  <c r="JQ31"/>
  <c r="IU31"/>
  <c r="IT31"/>
  <c r="HX31"/>
  <c r="HW31"/>
  <c r="HA31"/>
  <c r="GZ31"/>
  <c r="GD31"/>
  <c r="GC31"/>
  <c r="FG31"/>
  <c r="FF31"/>
  <c r="EJ31"/>
  <c r="EI31"/>
  <c r="DM31"/>
  <c r="DL31"/>
  <c r="CP31"/>
  <c r="CO31"/>
  <c r="BS31"/>
  <c r="BR31"/>
  <c r="AV31"/>
  <c r="AU31"/>
  <c r="Y31"/>
  <c r="X31"/>
  <c r="B31"/>
  <c r="A31"/>
  <c r="KO30"/>
  <c r="KN30"/>
  <c r="JR30"/>
  <c r="JQ30"/>
  <c r="IU30"/>
  <c r="IT30"/>
  <c r="HX30"/>
  <c r="HW30"/>
  <c r="HA30"/>
  <c r="GZ30"/>
  <c r="GD30"/>
  <c r="GC30"/>
  <c r="FG30"/>
  <c r="FF30"/>
  <c r="EJ30"/>
  <c r="EI30"/>
  <c r="DM30"/>
  <c r="DL30"/>
  <c r="CP30"/>
  <c r="CO30"/>
  <c r="BS30"/>
  <c r="BR30"/>
  <c r="AV30"/>
  <c r="AU30"/>
  <c r="Y30"/>
  <c r="X30"/>
  <c r="B30"/>
  <c r="A30"/>
  <c r="KO29"/>
  <c r="KN29"/>
  <c r="KO28"/>
  <c r="KN28"/>
  <c r="KO27"/>
  <c r="KN27"/>
  <c r="KO26"/>
  <c r="KN26"/>
  <c r="KO25"/>
  <c r="KN25"/>
  <c r="KO24"/>
  <c r="KN24"/>
  <c r="KO23"/>
  <c r="KN23"/>
  <c r="KO22"/>
  <c r="KN22"/>
  <c r="KO21"/>
  <c r="KN21"/>
  <c r="KO20"/>
  <c r="KN20"/>
  <c r="KO19"/>
  <c r="KN19"/>
  <c r="KO18"/>
  <c r="KN18"/>
  <c r="KO17"/>
  <c r="KN17"/>
  <c r="KO16"/>
  <c r="KN16"/>
  <c r="KO15"/>
  <c r="KN15"/>
  <c r="KO14"/>
  <c r="KN14"/>
  <c r="KO13"/>
  <c r="KN13"/>
  <c r="KO12"/>
  <c r="KN12"/>
  <c r="KO11"/>
  <c r="KN11"/>
  <c r="KO10"/>
  <c r="KN10"/>
  <c r="KO9"/>
  <c r="KN9"/>
  <c r="KO8"/>
  <c r="KN8"/>
  <c r="KO7"/>
  <c r="KN7"/>
  <c r="KO6"/>
  <c r="KN6"/>
  <c r="JR29"/>
  <c r="JQ29"/>
  <c r="JR28"/>
  <c r="JQ28"/>
  <c r="JR27"/>
  <c r="JQ27"/>
  <c r="JR26"/>
  <c r="JQ26"/>
  <c r="JR25"/>
  <c r="JQ25"/>
  <c r="JR24"/>
  <c r="JQ24"/>
  <c r="JR23"/>
  <c r="JQ23"/>
  <c r="JR22"/>
  <c r="JQ22"/>
  <c r="JR21"/>
  <c r="JQ21"/>
  <c r="JR20"/>
  <c r="JQ20"/>
  <c r="JR19"/>
  <c r="JQ19"/>
  <c r="JR18"/>
  <c r="JQ18"/>
  <c r="JR17"/>
  <c r="JQ17"/>
  <c r="JR16"/>
  <c r="JQ16"/>
  <c r="JR15"/>
  <c r="JQ15"/>
  <c r="JR14"/>
  <c r="JQ14"/>
  <c r="JR13"/>
  <c r="JQ13"/>
  <c r="JR12"/>
  <c r="JQ12"/>
  <c r="JR11"/>
  <c r="JQ11"/>
  <c r="JR10"/>
  <c r="JQ10"/>
  <c r="JR9"/>
  <c r="JQ9"/>
  <c r="JR8"/>
  <c r="JQ8"/>
  <c r="JR7"/>
  <c r="JQ7"/>
  <c r="JR6"/>
  <c r="JQ6"/>
  <c r="IU29"/>
  <c r="IT29"/>
  <c r="IU28"/>
  <c r="IT28"/>
  <c r="IU27"/>
  <c r="IT27"/>
  <c r="IU26"/>
  <c r="IT26"/>
  <c r="IU25"/>
  <c r="IT25"/>
  <c r="IU24"/>
  <c r="IT24"/>
  <c r="IU23"/>
  <c r="IT23"/>
  <c r="IU22"/>
  <c r="IT22"/>
  <c r="IU21"/>
  <c r="IT21"/>
  <c r="IU20"/>
  <c r="IT20"/>
  <c r="IU19"/>
  <c r="IT19"/>
  <c r="IU18"/>
  <c r="IT18"/>
  <c r="IU17"/>
  <c r="IT17"/>
  <c r="IU16"/>
  <c r="IT16"/>
  <c r="IU15"/>
  <c r="IT15"/>
  <c r="IU14"/>
  <c r="IT14"/>
  <c r="IU13"/>
  <c r="IT13"/>
  <c r="IU12"/>
  <c r="IT12"/>
  <c r="IU11"/>
  <c r="IT11"/>
  <c r="IU10"/>
  <c r="IT10"/>
  <c r="IU9"/>
  <c r="IT9"/>
  <c r="IU8"/>
  <c r="IT8"/>
  <c r="IU7"/>
  <c r="IT7"/>
  <c r="IU6"/>
  <c r="IT6"/>
  <c r="HX29"/>
  <c r="HW29"/>
  <c r="HX28"/>
  <c r="HW28"/>
  <c r="HX27"/>
  <c r="HW27"/>
  <c r="HX26"/>
  <c r="HW26"/>
  <c r="HX25"/>
  <c r="HW25"/>
  <c r="HX24"/>
  <c r="HW24"/>
  <c r="HX23"/>
  <c r="HW23"/>
  <c r="HX22"/>
  <c r="HW22"/>
  <c r="HX21"/>
  <c r="HW21"/>
  <c r="HX20"/>
  <c r="HW20"/>
  <c r="HX19"/>
  <c r="HW19"/>
  <c r="HX18"/>
  <c r="HW18"/>
  <c r="HX17"/>
  <c r="HW17"/>
  <c r="HX16"/>
  <c r="HW16"/>
  <c r="HX15"/>
  <c r="HW15"/>
  <c r="HX14"/>
  <c r="HW14"/>
  <c r="HX13"/>
  <c r="HW13"/>
  <c r="HX12"/>
  <c r="HW12"/>
  <c r="HX11"/>
  <c r="HW11"/>
  <c r="HX10"/>
  <c r="HW10"/>
  <c r="HX9"/>
  <c r="HW9"/>
  <c r="HX8"/>
  <c r="HW8"/>
  <c r="HX7"/>
  <c r="HX6"/>
  <c r="HW7"/>
  <c r="HW6"/>
  <c r="BV56" i="10"/>
  <c r="BV84" s="1"/>
  <c r="BU56"/>
  <c r="BU84" s="1"/>
  <c r="BP56"/>
  <c r="BP84" s="1"/>
  <c r="BO56"/>
  <c r="BO84" s="1"/>
  <c r="BN56"/>
  <c r="BN84" s="1"/>
  <c r="BM56"/>
  <c r="BM84" s="1"/>
  <c r="BL56"/>
  <c r="BL84" s="1"/>
  <c r="BK56"/>
  <c r="BK84" s="1"/>
  <c r="BJ56"/>
  <c r="BJ84" s="1"/>
  <c r="BI56"/>
  <c r="BI84" s="1"/>
  <c r="BH56"/>
  <c r="BH84" s="1"/>
  <c r="BG56"/>
  <c r="BG84" s="1"/>
  <c r="BF56"/>
  <c r="BF84" s="1"/>
  <c r="BE56"/>
  <c r="BE84" s="1"/>
  <c r="BD56"/>
  <c r="BD84" s="1"/>
  <c r="BC56"/>
  <c r="BC84" s="1"/>
  <c r="BB56"/>
  <c r="BB84" s="1"/>
  <c r="BA56"/>
  <c r="BA84" s="1"/>
  <c r="FG29" i="4"/>
  <c r="FF29"/>
  <c r="FG28"/>
  <c r="FF28"/>
  <c r="FG27"/>
  <c r="FF27"/>
  <c r="FG26"/>
  <c r="FF26"/>
  <c r="FG25"/>
  <c r="FF25"/>
  <c r="FG24"/>
  <c r="FF24"/>
  <c r="FG23"/>
  <c r="FF23"/>
  <c r="FG22"/>
  <c r="FF22"/>
  <c r="FG21"/>
  <c r="FF21"/>
  <c r="FG20"/>
  <c r="FF20"/>
  <c r="FG19"/>
  <c r="FF19"/>
  <c r="FG18"/>
  <c r="FF18"/>
  <c r="FG17"/>
  <c r="FF17"/>
  <c r="FG16"/>
  <c r="FF16"/>
  <c r="FG15"/>
  <c r="FF15"/>
  <c r="FG14"/>
  <c r="FF14"/>
  <c r="FG13"/>
  <c r="FF13"/>
  <c r="FG12"/>
  <c r="FF12"/>
  <c r="FG11"/>
  <c r="FF11"/>
  <c r="FG10"/>
  <c r="FF10"/>
  <c r="FG9"/>
  <c r="FF9"/>
  <c r="FG8"/>
  <c r="FF8"/>
  <c r="FG7"/>
  <c r="FF7"/>
  <c r="FG6"/>
  <c r="FF6"/>
  <c r="EJ29"/>
  <c r="EI29"/>
  <c r="EJ28"/>
  <c r="EI28"/>
  <c r="EJ27"/>
  <c r="EI27"/>
  <c r="EJ26"/>
  <c r="EI26"/>
  <c r="EJ25"/>
  <c r="EI25"/>
  <c r="EJ24"/>
  <c r="EI24"/>
  <c r="EJ23"/>
  <c r="EI23"/>
  <c r="EJ22"/>
  <c r="EI22"/>
  <c r="EJ21"/>
  <c r="EI21"/>
  <c r="EJ20"/>
  <c r="EI20"/>
  <c r="EJ19"/>
  <c r="EI19"/>
  <c r="EJ18"/>
  <c r="EI18"/>
  <c r="EJ17"/>
  <c r="EI17"/>
  <c r="EJ16"/>
  <c r="EI16"/>
  <c r="EJ15"/>
  <c r="EI15"/>
  <c r="EJ14"/>
  <c r="EI14"/>
  <c r="EJ13"/>
  <c r="EI13"/>
  <c r="EJ12"/>
  <c r="EI12"/>
  <c r="EJ11"/>
  <c r="EI11"/>
  <c r="EJ10"/>
  <c r="EI10"/>
  <c r="EJ9"/>
  <c r="EI9"/>
  <c r="EJ8"/>
  <c r="EI8"/>
  <c r="EJ7"/>
  <c r="EI7"/>
  <c r="EJ6"/>
  <c r="EI6"/>
  <c r="B6"/>
  <c r="X6"/>
  <c r="AZ56" i="10"/>
  <c r="AZ84" s="1"/>
  <c r="AY56"/>
  <c r="AY84" s="1"/>
  <c r="AX56"/>
  <c r="AX84" s="1"/>
  <c r="AW56"/>
  <c r="AW84" s="1"/>
  <c r="AT56"/>
  <c r="AT84" s="1"/>
  <c r="AS56"/>
  <c r="AS84" s="1"/>
  <c r="AR56"/>
  <c r="AR84" s="1"/>
  <c r="AQ56"/>
  <c r="AQ84" s="1"/>
  <c r="AP56"/>
  <c r="AP84" s="1"/>
  <c r="AO56"/>
  <c r="AO84" s="1"/>
  <c r="AN56"/>
  <c r="AN84" s="1"/>
  <c r="AM56"/>
  <c r="AM84" s="1"/>
  <c r="AL56"/>
  <c r="AL84" s="1"/>
  <c r="AK56"/>
  <c r="AK84" s="1"/>
  <c r="AJ56"/>
  <c r="AJ84" s="1"/>
  <c r="AI56"/>
  <c r="AI84" s="1"/>
  <c r="AH56"/>
  <c r="AH84" s="1"/>
  <c r="AG56"/>
  <c r="AG84" s="1"/>
  <c r="AF56"/>
  <c r="AF84" s="1"/>
  <c r="AE56"/>
  <c r="AE84" s="1"/>
  <c r="AD56"/>
  <c r="AD84" s="1"/>
  <c r="AC56"/>
  <c r="AC84" s="1"/>
  <c r="AB56"/>
  <c r="AB84" s="1"/>
  <c r="AA56"/>
  <c r="AA84" s="1"/>
  <c r="Z56"/>
  <c r="Z84" s="1"/>
  <c r="W56"/>
  <c r="W84" s="1"/>
  <c r="V56"/>
  <c r="V84" s="1"/>
  <c r="U56"/>
  <c r="U84" s="1"/>
  <c r="T56"/>
  <c r="T84" s="1"/>
  <c r="S56"/>
  <c r="S84" s="1"/>
  <c r="R56"/>
  <c r="R84" s="1"/>
  <c r="Q56"/>
  <c r="Q84" s="1"/>
  <c r="P56"/>
  <c r="P84" s="1"/>
  <c r="O56"/>
  <c r="O84" s="1"/>
  <c r="N56"/>
  <c r="N84" s="1"/>
  <c r="M56"/>
  <c r="M84" s="1"/>
  <c r="L56"/>
  <c r="L84" s="1"/>
  <c r="K56"/>
  <c r="K84" s="1"/>
  <c r="J56"/>
  <c r="J84" s="1"/>
  <c r="I56"/>
  <c r="I84" s="1"/>
  <c r="H56"/>
  <c r="H84" s="1"/>
  <c r="G56"/>
  <c r="G84" s="1"/>
  <c r="F56"/>
  <c r="F84" s="1"/>
  <c r="E56"/>
  <c r="E84" s="1"/>
  <c r="D56"/>
  <c r="D84" s="1"/>
  <c r="C56"/>
  <c r="C84" s="1"/>
  <c r="X7" i="1"/>
  <c r="X6"/>
  <c r="Y7"/>
  <c r="Y6"/>
  <c r="KN4"/>
  <c r="LK4" s="1"/>
  <c r="KN3"/>
  <c r="KN2"/>
  <c r="X3"/>
  <c r="X2"/>
  <c r="C64" i="10"/>
  <c r="C58"/>
  <c r="JQ4" i="1"/>
  <c r="JQ3"/>
  <c r="JQ2"/>
  <c r="Y29" i="11"/>
  <c r="X29"/>
  <c r="Y28"/>
  <c r="X28"/>
  <c r="Y27"/>
  <c r="X27"/>
  <c r="Y26"/>
  <c r="X26"/>
  <c r="Y25"/>
  <c r="X25"/>
  <c r="Y24"/>
  <c r="X24"/>
  <c r="Y23"/>
  <c r="X23"/>
  <c r="Y22"/>
  <c r="X22"/>
  <c r="Y21"/>
  <c r="X21"/>
  <c r="Y20"/>
  <c r="X20"/>
  <c r="Y19"/>
  <c r="X19"/>
  <c r="Y18"/>
  <c r="X18"/>
  <c r="Y17"/>
  <c r="X17"/>
  <c r="Y16"/>
  <c r="X16"/>
  <c r="Y15"/>
  <c r="X15"/>
  <c r="Y14"/>
  <c r="X14"/>
  <c r="Y13"/>
  <c r="X13"/>
  <c r="Y12"/>
  <c r="X12"/>
  <c r="Y11"/>
  <c r="X11"/>
  <c r="Y10"/>
  <c r="X10"/>
  <c r="Y9"/>
  <c r="X9"/>
  <c r="Y8"/>
  <c r="X8"/>
  <c r="Y7"/>
  <c r="X7"/>
  <c r="Y6"/>
  <c r="X6"/>
  <c r="BV67" i="10"/>
  <c r="BU67"/>
  <c r="BV71"/>
  <c r="BU71"/>
  <c r="BV73"/>
  <c r="BU73"/>
  <c r="BV77"/>
  <c r="BU77"/>
  <c r="BV79"/>
  <c r="BU79"/>
  <c r="BV83"/>
  <c r="BU83"/>
  <c r="BV30"/>
  <c r="BU30"/>
  <c r="BV34"/>
  <c r="BU34"/>
  <c r="BV36"/>
  <c r="BU36"/>
  <c r="BV40"/>
  <c r="BU40"/>
  <c r="BV42"/>
  <c r="BU42"/>
  <c r="BV46"/>
  <c r="BU46"/>
  <c r="BV48"/>
  <c r="BU48"/>
  <c r="BV52"/>
  <c r="BU52"/>
  <c r="BV54"/>
  <c r="BU54"/>
  <c r="BV3"/>
  <c r="BU3"/>
  <c r="BV5"/>
  <c r="BU5"/>
  <c r="BV9"/>
  <c r="BU9"/>
  <c r="BV11"/>
  <c r="BU11"/>
  <c r="BV15"/>
  <c r="BU15"/>
  <c r="BV17"/>
  <c r="BU17"/>
  <c r="BV21"/>
  <c r="BU21"/>
  <c r="BV23"/>
  <c r="BU23"/>
  <c r="HA29" i="4"/>
  <c r="GZ29"/>
  <c r="HA28"/>
  <c r="GZ28"/>
  <c r="HA27"/>
  <c r="GZ27"/>
  <c r="HA26"/>
  <c r="GZ26"/>
  <c r="HA25"/>
  <c r="GZ25"/>
  <c r="HA24"/>
  <c r="GZ24"/>
  <c r="HA23"/>
  <c r="GZ23"/>
  <c r="HA22"/>
  <c r="GZ22"/>
  <c r="HA21"/>
  <c r="GZ21"/>
  <c r="HA20"/>
  <c r="GZ20"/>
  <c r="HA19"/>
  <c r="GZ19"/>
  <c r="HA18"/>
  <c r="GZ18"/>
  <c r="HA17"/>
  <c r="GZ17"/>
  <c r="HA16"/>
  <c r="GZ16"/>
  <c r="HA15"/>
  <c r="GZ15"/>
  <c r="HA14"/>
  <c r="GZ14"/>
  <c r="HA13"/>
  <c r="GZ13"/>
  <c r="HA12"/>
  <c r="GZ12"/>
  <c r="HA11"/>
  <c r="GZ11"/>
  <c r="HA10"/>
  <c r="GZ10"/>
  <c r="HA9"/>
  <c r="GZ9"/>
  <c r="HA8"/>
  <c r="GZ8"/>
  <c r="GZ7"/>
  <c r="GD29"/>
  <c r="GC29"/>
  <c r="GD28"/>
  <c r="GC28"/>
  <c r="GD27"/>
  <c r="GC27"/>
  <c r="GD26"/>
  <c r="GC26"/>
  <c r="GD25"/>
  <c r="GC25"/>
  <c r="GD24"/>
  <c r="GC24"/>
  <c r="GD23"/>
  <c r="GC23"/>
  <c r="GD22"/>
  <c r="GC22"/>
  <c r="GD21"/>
  <c r="GC21"/>
  <c r="GD20"/>
  <c r="GC20"/>
  <c r="GD19"/>
  <c r="GC19"/>
  <c r="GD18"/>
  <c r="GC18"/>
  <c r="GD17"/>
  <c r="GC17"/>
  <c r="GD16"/>
  <c r="GC16"/>
  <c r="GD15"/>
  <c r="GC15"/>
  <c r="GD14"/>
  <c r="GC14"/>
  <c r="GD13"/>
  <c r="GC13"/>
  <c r="GD12"/>
  <c r="GC12"/>
  <c r="GD11"/>
  <c r="GC11"/>
  <c r="GD10"/>
  <c r="GC10"/>
  <c r="GD9"/>
  <c r="GC9"/>
  <c r="GD8"/>
  <c r="GC8"/>
  <c r="GD7"/>
  <c r="GC7"/>
  <c r="HA7"/>
  <c r="HA6"/>
  <c r="GZ6"/>
  <c r="GD6"/>
  <c r="GC6"/>
  <c r="A6"/>
  <c r="AS29" i="11"/>
  <c r="AS28"/>
  <c r="AS27"/>
  <c r="AS26"/>
  <c r="AS25"/>
  <c r="AS24"/>
  <c r="AS23"/>
  <c r="AS22"/>
  <c r="AS21"/>
  <c r="AS20"/>
  <c r="AS19"/>
  <c r="AS18"/>
  <c r="AS17"/>
  <c r="AS16"/>
  <c r="AS15"/>
  <c r="AS14"/>
  <c r="AS13"/>
  <c r="AS12"/>
  <c r="AS11"/>
  <c r="AS10"/>
  <c r="AS9"/>
  <c r="AS8"/>
  <c r="AS7"/>
  <c r="V29"/>
  <c r="V28"/>
  <c r="V27"/>
  <c r="V26"/>
  <c r="V25"/>
  <c r="V24"/>
  <c r="V23"/>
  <c r="V22"/>
  <c r="V21"/>
  <c r="V20"/>
  <c r="V19"/>
  <c r="V18"/>
  <c r="V17"/>
  <c r="V16"/>
  <c r="V15"/>
  <c r="V14"/>
  <c r="V13"/>
  <c r="V12"/>
  <c r="V11"/>
  <c r="V10"/>
  <c r="V9"/>
  <c r="V8"/>
  <c r="V7"/>
  <c r="V6"/>
  <c r="N29"/>
  <c r="J29"/>
  <c r="F29"/>
  <c r="N28"/>
  <c r="J28"/>
  <c r="F28"/>
  <c r="N27"/>
  <c r="J27"/>
  <c r="F27"/>
  <c r="N26"/>
  <c r="J26"/>
  <c r="F26"/>
  <c r="N25"/>
  <c r="J25"/>
  <c r="F25"/>
  <c r="N24"/>
  <c r="J24"/>
  <c r="F24"/>
  <c r="N23"/>
  <c r="J23"/>
  <c r="F23"/>
  <c r="N22"/>
  <c r="J22"/>
  <c r="F22"/>
  <c r="N21"/>
  <c r="J21"/>
  <c r="F21"/>
  <c r="N20"/>
  <c r="J20"/>
  <c r="F20"/>
  <c r="N19"/>
  <c r="J19"/>
  <c r="F19"/>
  <c r="N18"/>
  <c r="J18"/>
  <c r="F18"/>
  <c r="N17"/>
  <c r="J17"/>
  <c r="F17"/>
  <c r="N16"/>
  <c r="J16"/>
  <c r="F16"/>
  <c r="N15"/>
  <c r="J15"/>
  <c r="F15"/>
  <c r="N14"/>
  <c r="J14"/>
  <c r="F14"/>
  <c r="N13"/>
  <c r="J13"/>
  <c r="F13"/>
  <c r="N12"/>
  <c r="J12"/>
  <c r="F12"/>
  <c r="N11"/>
  <c r="J11"/>
  <c r="F11"/>
  <c r="N10"/>
  <c r="J10"/>
  <c r="F10"/>
  <c r="N9"/>
  <c r="J9"/>
  <c r="F9"/>
  <c r="N8"/>
  <c r="J8"/>
  <c r="F8"/>
  <c r="N7"/>
  <c r="J7"/>
  <c r="F7"/>
  <c r="N6"/>
  <c r="J6"/>
  <c r="F6"/>
  <c r="B29"/>
  <c r="A29"/>
  <c r="B28"/>
  <c r="A28"/>
  <c r="B27"/>
  <c r="A27"/>
  <c r="B26"/>
  <c r="A26"/>
  <c r="B25"/>
  <c r="A25"/>
  <c r="B24"/>
  <c r="A24"/>
  <c r="B23"/>
  <c r="A23"/>
  <c r="B22"/>
  <c r="A22"/>
  <c r="B21"/>
  <c r="A21"/>
  <c r="B20"/>
  <c r="A20"/>
  <c r="B19"/>
  <c r="A19"/>
  <c r="B18"/>
  <c r="A18"/>
  <c r="B17"/>
  <c r="A17"/>
  <c r="B16"/>
  <c r="A16"/>
  <c r="B15"/>
  <c r="A15"/>
  <c r="B14"/>
  <c r="A14"/>
  <c r="B13"/>
  <c r="A13"/>
  <c r="B12"/>
  <c r="A12"/>
  <c r="B11"/>
  <c r="A11"/>
  <c r="B10"/>
  <c r="A10"/>
  <c r="B9"/>
  <c r="A9"/>
  <c r="B8"/>
  <c r="A8"/>
  <c r="B7"/>
  <c r="A7"/>
  <c r="B6"/>
  <c r="A6"/>
  <c r="A4"/>
  <c r="A3"/>
  <c r="A2"/>
  <c r="BP68" i="10"/>
  <c r="BO67"/>
  <c r="BP70"/>
  <c r="BO71"/>
  <c r="BP74"/>
  <c r="BO73"/>
  <c r="BP76"/>
  <c r="BO77"/>
  <c r="BP80"/>
  <c r="BO79"/>
  <c r="BP82"/>
  <c r="BO83"/>
  <c r="BP31"/>
  <c r="BO30"/>
  <c r="BP33"/>
  <c r="BO34"/>
  <c r="BP37"/>
  <c r="BO36"/>
  <c r="BP39"/>
  <c r="BO40"/>
  <c r="BP43"/>
  <c r="BO42"/>
  <c r="BP45"/>
  <c r="BO46"/>
  <c r="BP49"/>
  <c r="BO48"/>
  <c r="BP51"/>
  <c r="BO52"/>
  <c r="BP55"/>
  <c r="BO54"/>
  <c r="BP2"/>
  <c r="BO3"/>
  <c r="BP6"/>
  <c r="BO5"/>
  <c r="BP8"/>
  <c r="BO9"/>
  <c r="BP12"/>
  <c r="BO11"/>
  <c r="BP14"/>
  <c r="BO15"/>
  <c r="BP18"/>
  <c r="BO17"/>
  <c r="BP20"/>
  <c r="BO21"/>
  <c r="BP24"/>
  <c r="BO23"/>
  <c r="BN67"/>
  <c r="BL67"/>
  <c r="BK68"/>
  <c r="BN71"/>
  <c r="BL71"/>
  <c r="BK70"/>
  <c r="BN73"/>
  <c r="BL73"/>
  <c r="BK74"/>
  <c r="BN77"/>
  <c r="BL77"/>
  <c r="BK76"/>
  <c r="BN79"/>
  <c r="BL79"/>
  <c r="BK80"/>
  <c r="BN83"/>
  <c r="BL83"/>
  <c r="BK82"/>
  <c r="BN30"/>
  <c r="BL30"/>
  <c r="BK31"/>
  <c r="BN34"/>
  <c r="BL34"/>
  <c r="BK33"/>
  <c r="BN36"/>
  <c r="BL36"/>
  <c r="BK37"/>
  <c r="BN40"/>
  <c r="BL40"/>
  <c r="BK39"/>
  <c r="BN42"/>
  <c r="BL42"/>
  <c r="BK43"/>
  <c r="BN46"/>
  <c r="BL46"/>
  <c r="BK45"/>
  <c r="BN48"/>
  <c r="BL48"/>
  <c r="BK49"/>
  <c r="BN52"/>
  <c r="BL52"/>
  <c r="BK51"/>
  <c r="BN54"/>
  <c r="BL54"/>
  <c r="BK55"/>
  <c r="BN3"/>
  <c r="BL3"/>
  <c r="BK2"/>
  <c r="BN5"/>
  <c r="BL5"/>
  <c r="BK6"/>
  <c r="BN9"/>
  <c r="BL9"/>
  <c r="BK8"/>
  <c r="BN11"/>
  <c r="BL11"/>
  <c r="BK12"/>
  <c r="BN15"/>
  <c r="BL15"/>
  <c r="BK14"/>
  <c r="BN17"/>
  <c r="BL17"/>
  <c r="BK18"/>
  <c r="BN21"/>
  <c r="BL21"/>
  <c r="BK20"/>
  <c r="BN23"/>
  <c r="BL23"/>
  <c r="BK24"/>
  <c r="C59"/>
  <c r="C62"/>
  <c r="C65"/>
  <c r="B28" i="9"/>
  <c r="A72"/>
  <c r="A69"/>
  <c r="A66"/>
  <c r="A63"/>
  <c r="A60"/>
  <c r="A57"/>
  <c r="A75"/>
  <c r="A78"/>
  <c r="A81"/>
  <c r="B84"/>
  <c r="A29"/>
  <c r="A32"/>
  <c r="A35"/>
  <c r="A38"/>
  <c r="A41"/>
  <c r="A44"/>
  <c r="A47"/>
  <c r="A50"/>
  <c r="A53"/>
  <c r="B56"/>
  <c r="A4"/>
  <c r="A1"/>
  <c r="A7"/>
  <c r="A10"/>
  <c r="A13"/>
  <c r="A16"/>
  <c r="A19"/>
  <c r="A22"/>
  <c r="A25"/>
  <c r="DM29" i="4"/>
  <c r="DL29"/>
  <c r="DM28"/>
  <c r="DL28"/>
  <c r="DM27"/>
  <c r="DL27"/>
  <c r="DM26"/>
  <c r="DL26"/>
  <c r="DM25"/>
  <c r="DL25"/>
  <c r="DM24"/>
  <c r="DL24"/>
  <c r="DM23"/>
  <c r="DL23"/>
  <c r="DM22"/>
  <c r="DL22"/>
  <c r="DM21"/>
  <c r="DL21"/>
  <c r="DM20"/>
  <c r="DL20"/>
  <c r="DM19"/>
  <c r="DL19"/>
  <c r="DM18"/>
  <c r="DL18"/>
  <c r="DM17"/>
  <c r="DL17"/>
  <c r="DM16"/>
  <c r="DL16"/>
  <c r="DM15"/>
  <c r="DL15"/>
  <c r="DM14"/>
  <c r="DL14"/>
  <c r="DM13"/>
  <c r="DL13"/>
  <c r="DM12"/>
  <c r="DL12"/>
  <c r="DM11"/>
  <c r="DL11"/>
  <c r="DM10"/>
  <c r="DL10"/>
  <c r="DM9"/>
  <c r="DL9"/>
  <c r="DM8"/>
  <c r="DL8"/>
  <c r="DM7"/>
  <c r="DL7"/>
  <c r="DM6"/>
  <c r="DL6"/>
  <c r="CP29"/>
  <c r="CO29"/>
  <c r="CP28"/>
  <c r="CO28"/>
  <c r="CP27"/>
  <c r="CO27"/>
  <c r="CP26"/>
  <c r="CO26"/>
  <c r="CP25"/>
  <c r="CO25"/>
  <c r="CP24"/>
  <c r="CO24"/>
  <c r="CP23"/>
  <c r="CO23"/>
  <c r="CP22"/>
  <c r="CO22"/>
  <c r="CP21"/>
  <c r="CO21"/>
  <c r="CP20"/>
  <c r="CO20"/>
  <c r="CO19"/>
  <c r="CP19"/>
  <c r="CP18"/>
  <c r="CO18"/>
  <c r="CP17"/>
  <c r="CO17"/>
  <c r="CP16"/>
  <c r="CO16"/>
  <c r="CP15"/>
  <c r="CO15"/>
  <c r="CP14"/>
  <c r="CO14"/>
  <c r="CP13"/>
  <c r="CO13"/>
  <c r="CP12"/>
  <c r="CO12"/>
  <c r="CP11"/>
  <c r="CO11"/>
  <c r="CP10"/>
  <c r="CO10"/>
  <c r="CP9"/>
  <c r="CO9"/>
  <c r="CP8"/>
  <c r="CO8"/>
  <c r="CP7"/>
  <c r="CO7"/>
  <c r="CP6"/>
  <c r="CO6"/>
  <c r="BS29"/>
  <c r="BR29"/>
  <c r="BS28"/>
  <c r="BR28"/>
  <c r="BS27"/>
  <c r="BR27"/>
  <c r="BS26"/>
  <c r="BR26"/>
  <c r="BS25"/>
  <c r="BR25"/>
  <c r="BS24"/>
  <c r="BR24"/>
  <c r="BS23"/>
  <c r="BR23"/>
  <c r="BS22"/>
  <c r="BR22"/>
  <c r="BS21"/>
  <c r="BR21"/>
  <c r="BS20"/>
  <c r="BR20"/>
  <c r="BS19"/>
  <c r="BR19"/>
  <c r="BS18"/>
  <c r="BR18"/>
  <c r="BS17"/>
  <c r="BR17"/>
  <c r="BS16"/>
  <c r="BR16"/>
  <c r="BS15"/>
  <c r="BR15"/>
  <c r="BS14"/>
  <c r="BR14"/>
  <c r="BS13"/>
  <c r="BR13"/>
  <c r="BS12"/>
  <c r="BR12"/>
  <c r="BS11"/>
  <c r="BR11"/>
  <c r="BS10"/>
  <c r="BR10"/>
  <c r="BS9"/>
  <c r="BR9"/>
  <c r="BS8"/>
  <c r="BR8"/>
  <c r="BS7"/>
  <c r="BR7"/>
  <c r="BS6"/>
  <c r="BR6"/>
  <c r="AV29"/>
  <c r="AU29"/>
  <c r="AV28"/>
  <c r="AU28"/>
  <c r="AV27"/>
  <c r="AU27"/>
  <c r="AV26"/>
  <c r="AU26"/>
  <c r="AV25"/>
  <c r="AU25"/>
  <c r="AV24"/>
  <c r="AU24"/>
  <c r="AV23"/>
  <c r="AU23"/>
  <c r="AV22"/>
  <c r="AU22"/>
  <c r="AV21"/>
  <c r="AU21"/>
  <c r="AV20"/>
  <c r="AU20"/>
  <c r="AV19"/>
  <c r="AU19"/>
  <c r="AV18"/>
  <c r="AU18"/>
  <c r="AV17"/>
  <c r="AU17"/>
  <c r="AV16"/>
  <c r="AU16"/>
  <c r="AV15"/>
  <c r="AU15"/>
  <c r="AV14"/>
  <c r="AU14"/>
  <c r="AV13"/>
  <c r="AU13"/>
  <c r="AV12"/>
  <c r="AU12"/>
  <c r="AV11"/>
  <c r="AU11"/>
  <c r="AV10"/>
  <c r="AU10"/>
  <c r="AV9"/>
  <c r="AU9"/>
  <c r="AV8"/>
  <c r="AU8"/>
  <c r="AV7"/>
  <c r="AU7"/>
  <c r="AV6"/>
  <c r="AU6"/>
  <c r="Y29"/>
  <c r="X29"/>
  <c r="Y28"/>
  <c r="X28"/>
  <c r="Y27"/>
  <c r="X27"/>
  <c r="Y26"/>
  <c r="X26"/>
  <c r="Y25"/>
  <c r="X25"/>
  <c r="Y24"/>
  <c r="X24"/>
  <c r="Y23"/>
  <c r="X23"/>
  <c r="Y22"/>
  <c r="X22"/>
  <c r="Y21"/>
  <c r="X21"/>
  <c r="Y20"/>
  <c r="X20"/>
  <c r="Y19"/>
  <c r="X19"/>
  <c r="Y18"/>
  <c r="X18"/>
  <c r="Y17"/>
  <c r="X17"/>
  <c r="Y16"/>
  <c r="X16"/>
  <c r="Y15"/>
  <c r="X15"/>
  <c r="Y14"/>
  <c r="X14"/>
  <c r="Y13"/>
  <c r="X13"/>
  <c r="Y12"/>
  <c r="X12"/>
  <c r="Y11"/>
  <c r="X11"/>
  <c r="Y10"/>
  <c r="X10"/>
  <c r="Y9"/>
  <c r="X9"/>
  <c r="Y8"/>
  <c r="X8"/>
  <c r="X7"/>
  <c r="Y7"/>
  <c r="Y6"/>
  <c r="BB68" i="10"/>
  <c r="AZ68"/>
  <c r="BB70"/>
  <c r="AZ70"/>
  <c r="AX71"/>
  <c r="BB74"/>
  <c r="AZ74"/>
  <c r="BB76"/>
  <c r="AZ76"/>
  <c r="BB80"/>
  <c r="AZ80"/>
  <c r="BB82"/>
  <c r="AZ82"/>
  <c r="AX83"/>
  <c r="BB31"/>
  <c r="AZ31"/>
  <c r="BB33"/>
  <c r="AZ33"/>
  <c r="BB37"/>
  <c r="AZ37"/>
  <c r="BB39"/>
  <c r="AZ39"/>
  <c r="AX40"/>
  <c r="BB43"/>
  <c r="AZ43"/>
  <c r="BB45"/>
  <c r="AZ45"/>
  <c r="BB49"/>
  <c r="AZ49"/>
  <c r="BB51"/>
  <c r="AZ51"/>
  <c r="AX52"/>
  <c r="BB55"/>
  <c r="AZ55"/>
  <c r="BB2"/>
  <c r="AZ2"/>
  <c r="BB6"/>
  <c r="AZ6"/>
  <c r="BB8"/>
  <c r="AZ8"/>
  <c r="AX9"/>
  <c r="BB12"/>
  <c r="AZ12"/>
  <c r="BB14"/>
  <c r="AZ14"/>
  <c r="BB18"/>
  <c r="AZ18"/>
  <c r="BB20"/>
  <c r="AZ20"/>
  <c r="AX21"/>
  <c r="BB24"/>
  <c r="AZ24"/>
  <c r="AT71"/>
  <c r="AP70"/>
  <c r="AT30"/>
  <c r="AP33"/>
  <c r="AT40"/>
  <c r="AS49"/>
  <c r="AT54"/>
  <c r="AP2"/>
  <c r="AR6"/>
  <c r="AT21"/>
  <c r="AS24"/>
  <c r="M68"/>
  <c r="K67"/>
  <c r="I67"/>
  <c r="M70"/>
  <c r="K71"/>
  <c r="I71"/>
  <c r="M74"/>
  <c r="K73"/>
  <c r="I73"/>
  <c r="M76"/>
  <c r="K77"/>
  <c r="I77"/>
  <c r="M80"/>
  <c r="K79"/>
  <c r="I79"/>
  <c r="M82"/>
  <c r="K83"/>
  <c r="I83"/>
  <c r="M31"/>
  <c r="K30"/>
  <c r="I30"/>
  <c r="M33"/>
  <c r="K34"/>
  <c r="I34"/>
  <c r="M37"/>
  <c r="K36"/>
  <c r="I36"/>
  <c r="M39"/>
  <c r="K40"/>
  <c r="I40"/>
  <c r="M43"/>
  <c r="K42"/>
  <c r="I42"/>
  <c r="M45"/>
  <c r="K46"/>
  <c r="I46"/>
  <c r="M49"/>
  <c r="K48"/>
  <c r="I48"/>
  <c r="M51"/>
  <c r="K52"/>
  <c r="I52"/>
  <c r="M55"/>
  <c r="K54"/>
  <c r="I54"/>
  <c r="M2"/>
  <c r="K3"/>
  <c r="I3"/>
  <c r="M6"/>
  <c r="K5"/>
  <c r="I5"/>
  <c r="M8"/>
  <c r="K9"/>
  <c r="I9"/>
  <c r="M12"/>
  <c r="K11"/>
  <c r="I11"/>
  <c r="M14"/>
  <c r="K15"/>
  <c r="I15"/>
  <c r="M18"/>
  <c r="K17"/>
  <c r="I17"/>
  <c r="M20"/>
  <c r="K21"/>
  <c r="I21"/>
  <c r="M24"/>
  <c r="K23"/>
  <c r="I23"/>
  <c r="C39"/>
  <c r="C8"/>
  <c r="B29" i="4"/>
  <c r="A29"/>
  <c r="B28"/>
  <c r="A28"/>
  <c r="B27"/>
  <c r="A27"/>
  <c r="B26"/>
  <c r="A26"/>
  <c r="B25"/>
  <c r="A25"/>
  <c r="B24"/>
  <c r="A24"/>
  <c r="B23"/>
  <c r="A23"/>
  <c r="B22"/>
  <c r="A22"/>
  <c r="B21"/>
  <c r="A21"/>
  <c r="B18"/>
  <c r="A18"/>
  <c r="B17"/>
  <c r="A17"/>
  <c r="B16"/>
  <c r="A16"/>
  <c r="B15"/>
  <c r="A15"/>
  <c r="B14"/>
  <c r="A14"/>
  <c r="B13"/>
  <c r="A13"/>
  <c r="B12"/>
  <c r="A12"/>
  <c r="B11"/>
  <c r="A11"/>
  <c r="B10"/>
  <c r="A10"/>
  <c r="B9"/>
  <c r="A9"/>
  <c r="B8"/>
  <c r="A8"/>
  <c r="B7"/>
  <c r="A7"/>
  <c r="B20"/>
  <c r="A20"/>
  <c r="B19"/>
  <c r="A19"/>
  <c r="A4"/>
  <c r="A3"/>
  <c r="IT4" i="1"/>
  <c r="IT3"/>
  <c r="HW4"/>
  <c r="HW3"/>
  <c r="GZ4"/>
  <c r="GZ3"/>
  <c r="GC4"/>
  <c r="GC3"/>
  <c r="IT2"/>
  <c r="HW2"/>
  <c r="GZ2"/>
  <c r="GC2"/>
  <c r="FF4"/>
  <c r="FF3"/>
  <c r="FF2"/>
  <c r="EI4"/>
  <c r="EI3"/>
  <c r="EI2"/>
  <c r="DL4"/>
  <c r="DL3"/>
  <c r="DL2"/>
  <c r="CO4"/>
  <c r="CO3"/>
  <c r="CO2"/>
  <c r="BR4"/>
  <c r="BR3"/>
  <c r="BR2"/>
  <c r="AU4"/>
  <c r="AU3"/>
  <c r="AU2"/>
  <c r="C200" i="3" l="1"/>
  <c r="C199"/>
  <c r="C194"/>
  <c r="C195"/>
  <c r="DL1" i="11"/>
  <c r="EI1"/>
  <c r="G28" i="3"/>
  <c r="DL4" i="11"/>
  <c r="FB4"/>
  <c r="X3"/>
  <c r="FB3"/>
  <c r="DL2"/>
  <c r="FB2"/>
  <c r="C162" i="3"/>
  <c r="C169"/>
  <c r="C175"/>
  <c r="C181"/>
  <c r="C163"/>
  <c r="C178"/>
  <c r="C167"/>
  <c r="C179"/>
  <c r="C161"/>
  <c r="C168"/>
  <c r="C174"/>
  <c r="C180"/>
  <c r="C193"/>
  <c r="C159"/>
  <c r="C172"/>
  <c r="C188"/>
  <c r="C160"/>
  <c r="C173"/>
  <c r="C192"/>
  <c r="C171"/>
  <c r="C166"/>
  <c r="C186"/>
  <c r="C187"/>
  <c r="C185"/>
  <c r="C196"/>
  <c r="C165"/>
  <c r="C184"/>
  <c r="C197"/>
  <c r="C177"/>
  <c r="C191"/>
  <c r="C190"/>
  <c r="C189"/>
  <c r="C90"/>
  <c r="C94"/>
  <c r="C100"/>
  <c r="G100" s="1"/>
  <c r="C106"/>
  <c r="C112"/>
  <c r="C117"/>
  <c r="G117" s="1"/>
  <c r="C122"/>
  <c r="G122" s="1"/>
  <c r="C127"/>
  <c r="G127" s="1"/>
  <c r="C133"/>
  <c r="C138"/>
  <c r="G138" s="1"/>
  <c r="C143"/>
  <c r="G143" s="1"/>
  <c r="C149"/>
  <c r="G149" s="1"/>
  <c r="C153"/>
  <c r="G153" s="1"/>
  <c r="C95"/>
  <c r="G95" s="1"/>
  <c r="C107"/>
  <c r="G107" s="1"/>
  <c r="C119"/>
  <c r="G119" s="1"/>
  <c r="C128"/>
  <c r="C140"/>
  <c r="G140" s="1"/>
  <c r="C150"/>
  <c r="G150" s="1"/>
  <c r="C96"/>
  <c r="G96" s="1"/>
  <c r="C110"/>
  <c r="G110" s="1"/>
  <c r="C120"/>
  <c r="G120" s="1"/>
  <c r="C130"/>
  <c r="C141"/>
  <c r="G141" s="1"/>
  <c r="C151"/>
  <c r="G151" s="1"/>
  <c r="C89"/>
  <c r="C93"/>
  <c r="G93" s="1"/>
  <c r="C97"/>
  <c r="G97" s="1"/>
  <c r="C105"/>
  <c r="G105" s="1"/>
  <c r="C111"/>
  <c r="G111" s="1"/>
  <c r="C116"/>
  <c r="G116" s="1"/>
  <c r="C121"/>
  <c r="G121" s="1"/>
  <c r="C126"/>
  <c r="G126" s="1"/>
  <c r="C131"/>
  <c r="G131" s="1"/>
  <c r="C137"/>
  <c r="G137" s="1"/>
  <c r="C142"/>
  <c r="G142" s="1"/>
  <c r="C148"/>
  <c r="C152"/>
  <c r="G152" s="1"/>
  <c r="C87"/>
  <c r="C91"/>
  <c r="G91" s="1"/>
  <c r="C102"/>
  <c r="G102" s="1"/>
  <c r="C113"/>
  <c r="G113" s="1"/>
  <c r="C123"/>
  <c r="G123" s="1"/>
  <c r="C134"/>
  <c r="G134" s="1"/>
  <c r="C144"/>
  <c r="G144" s="1"/>
  <c r="C155"/>
  <c r="C88"/>
  <c r="C92"/>
  <c r="C104"/>
  <c r="G104" s="1"/>
  <c r="C115"/>
  <c r="G115" s="1"/>
  <c r="C125"/>
  <c r="C136"/>
  <c r="G136" s="1"/>
  <c r="C145"/>
  <c r="G145" s="1"/>
  <c r="C156"/>
  <c r="C129"/>
  <c r="G129" s="1"/>
  <c r="C146"/>
  <c r="C99"/>
  <c r="G99" s="1"/>
  <c r="C109"/>
  <c r="G109" s="1"/>
  <c r="C103"/>
  <c r="G103" s="1"/>
  <c r="C114"/>
  <c r="G114" s="1"/>
  <c r="C135"/>
  <c r="G135" s="1"/>
  <c r="C118"/>
  <c r="C139"/>
  <c r="G139" s="1"/>
  <c r="C98"/>
  <c r="G98" s="1"/>
  <c r="C132"/>
  <c r="G132" s="1"/>
  <c r="C101"/>
  <c r="G101" s="1"/>
  <c r="C108"/>
  <c r="G108" s="1"/>
  <c r="AU15" i="11"/>
  <c r="AU30"/>
  <c r="B373" i="16"/>
  <c r="C367"/>
  <c r="C365"/>
  <c r="C362"/>
  <c r="C360"/>
  <c r="C358"/>
  <c r="C355"/>
  <c r="C353"/>
  <c r="C350"/>
  <c r="C348"/>
  <c r="C346"/>
  <c r="C343"/>
  <c r="C341"/>
  <c r="C338"/>
  <c r="C336"/>
  <c r="C334"/>
  <c r="C331"/>
  <c r="C329"/>
  <c r="C366"/>
  <c r="C364"/>
  <c r="C361"/>
  <c r="C359"/>
  <c r="C356"/>
  <c r="C354"/>
  <c r="C352"/>
  <c r="C349"/>
  <c r="C347"/>
  <c r="C344"/>
  <c r="C342"/>
  <c r="C340"/>
  <c r="C337"/>
  <c r="C335"/>
  <c r="C332"/>
  <c r="C330"/>
  <c r="C328"/>
  <c r="C326"/>
  <c r="C324"/>
  <c r="C322"/>
  <c r="C320"/>
  <c r="C318"/>
  <c r="C316"/>
  <c r="C313"/>
  <c r="C311"/>
  <c r="C309"/>
  <c r="C307"/>
  <c r="C305"/>
  <c r="C303"/>
  <c r="C301"/>
  <c r="C299"/>
  <c r="C297"/>
  <c r="C295"/>
  <c r="C293"/>
  <c r="C291"/>
  <c r="C289"/>
  <c r="C286"/>
  <c r="C284"/>
  <c r="C282"/>
  <c r="C280"/>
  <c r="C278"/>
  <c r="C276"/>
  <c r="C274"/>
  <c r="C272"/>
  <c r="C270"/>
  <c r="C268"/>
  <c r="C266"/>
  <c r="C264"/>
  <c r="C262"/>
  <c r="C260"/>
  <c r="C258"/>
  <c r="C256"/>
  <c r="C254"/>
  <c r="C252"/>
  <c r="C250"/>
  <c r="C248"/>
  <c r="C246"/>
  <c r="C244"/>
  <c r="C242"/>
  <c r="C240"/>
  <c r="C238"/>
  <c r="C236"/>
  <c r="C234"/>
  <c r="C232"/>
  <c r="C230"/>
  <c r="C228"/>
  <c r="C226"/>
  <c r="C224"/>
  <c r="C222"/>
  <c r="C220"/>
  <c r="C218"/>
  <c r="C216"/>
  <c r="C214"/>
  <c r="C212"/>
  <c r="C210"/>
  <c r="C208"/>
  <c r="C206"/>
  <c r="C204"/>
  <c r="C202"/>
  <c r="C200"/>
  <c r="C198"/>
  <c r="C196"/>
  <c r="C194"/>
  <c r="C325"/>
  <c r="C323"/>
  <c r="C321"/>
  <c r="C319"/>
  <c r="C317"/>
  <c r="C314"/>
  <c r="C312"/>
  <c r="C310"/>
  <c r="C308"/>
  <c r="C306"/>
  <c r="C304"/>
  <c r="C302"/>
  <c r="C300"/>
  <c r="C298"/>
  <c r="C296"/>
  <c r="C294"/>
  <c r="C292"/>
  <c r="C290"/>
  <c r="C288"/>
  <c r="C285"/>
  <c r="C283"/>
  <c r="C281"/>
  <c r="C279"/>
  <c r="C277"/>
  <c r="C275"/>
  <c r="C273"/>
  <c r="C271"/>
  <c r="C269"/>
  <c r="C267"/>
  <c r="C265"/>
  <c r="C263"/>
  <c r="C261"/>
  <c r="C259"/>
  <c r="C255"/>
  <c r="C253"/>
  <c r="C251"/>
  <c r="C249"/>
  <c r="C247"/>
  <c r="C245"/>
  <c r="C243"/>
  <c r="C241"/>
  <c r="C239"/>
  <c r="C237"/>
  <c r="C235"/>
  <c r="C233"/>
  <c r="C231"/>
  <c r="C229"/>
  <c r="C227"/>
  <c r="C225"/>
  <c r="C223"/>
  <c r="C221"/>
  <c r="C219"/>
  <c r="C217"/>
  <c r="C215"/>
  <c r="C213"/>
  <c r="C211"/>
  <c r="C209"/>
  <c r="C207"/>
  <c r="C205"/>
  <c r="C203"/>
  <c r="C201"/>
  <c r="C199"/>
  <c r="C197"/>
  <c r="C195"/>
  <c r="AU14" i="11"/>
  <c r="AU6" i="1"/>
  <c r="ES11" i="13"/>
  <c r="EQ11"/>
  <c r="EO11"/>
  <c r="EM11"/>
  <c r="EK11"/>
  <c r="EI11"/>
  <c r="EG11"/>
  <c r="EE11"/>
  <c r="EC11"/>
  <c r="EA11"/>
  <c r="DY11"/>
  <c r="DW11"/>
  <c r="DU11"/>
  <c r="DS11"/>
  <c r="DQ11"/>
  <c r="DO11"/>
  <c r="DM11"/>
  <c r="DK11"/>
  <c r="DI11"/>
  <c r="DG11"/>
  <c r="DE11"/>
  <c r="DC11"/>
  <c r="DA11"/>
  <c r="CY11"/>
  <c r="CW11"/>
  <c r="CU11"/>
  <c r="CS11"/>
  <c r="CQ11"/>
  <c r="CO11"/>
  <c r="CM11"/>
  <c r="CK11"/>
  <c r="CI11"/>
  <c r="CG11"/>
  <c r="ET10"/>
  <c r="EO10"/>
  <c r="DR10"/>
  <c r="DM10"/>
  <c r="DC10"/>
  <c r="CX10"/>
  <c r="CS10"/>
  <c r="CN10"/>
  <c r="CL10"/>
  <c r="CJ10"/>
  <c r="ET9"/>
  <c r="EO9"/>
  <c r="DR9"/>
  <c r="DM9"/>
  <c r="DC9"/>
  <c r="CX9"/>
  <c r="CS9"/>
  <c r="CN9"/>
  <c r="CL9"/>
  <c r="CJ9"/>
  <c r="ES8"/>
  <c r="EQ8"/>
  <c r="EQ9" s="1"/>
  <c r="EQ10" s="1"/>
  <c r="EO8"/>
  <c r="EM8"/>
  <c r="EM9" s="1"/>
  <c r="EM10" s="1"/>
  <c r="EK8"/>
  <c r="EI8"/>
  <c r="EI9" s="1"/>
  <c r="EI10" s="1"/>
  <c r="EG8"/>
  <c r="EG9" s="1"/>
  <c r="EG10" s="1"/>
  <c r="EE8"/>
  <c r="EE9" s="1"/>
  <c r="EC8"/>
  <c r="EC9" s="1"/>
  <c r="EC10" s="1"/>
  <c r="EA8"/>
  <c r="EA9" s="1"/>
  <c r="DY8"/>
  <c r="DW8"/>
  <c r="DW9" s="1"/>
  <c r="DW10" s="1"/>
  <c r="DU8"/>
  <c r="DU9" s="1"/>
  <c r="DU10" s="1"/>
  <c r="DS8"/>
  <c r="DQ8"/>
  <c r="DO8"/>
  <c r="DM8"/>
  <c r="DK8"/>
  <c r="DK9" s="1"/>
  <c r="DK10" s="1"/>
  <c r="DI8"/>
  <c r="DG8"/>
  <c r="DE8"/>
  <c r="DE9" s="1"/>
  <c r="DE10" s="1"/>
  <c r="DC8"/>
  <c r="DA8"/>
  <c r="CY8"/>
  <c r="CW8"/>
  <c r="CW9" s="1"/>
  <c r="CW10" s="1"/>
  <c r="CU8"/>
  <c r="CU9" s="1"/>
  <c r="CU10" s="1"/>
  <c r="CS8"/>
  <c r="CQ8"/>
  <c r="CQ9" s="1"/>
  <c r="CQ10" s="1"/>
  <c r="CO8"/>
  <c r="CM8"/>
  <c r="CM9" s="1"/>
  <c r="CK8"/>
  <c r="CK9" s="1"/>
  <c r="CK10" s="1"/>
  <c r="CI8"/>
  <c r="CI9" s="1"/>
  <c r="CG8"/>
  <c r="ET11"/>
  <c r="ER11"/>
  <c r="EP11"/>
  <c r="EN11"/>
  <c r="EL11"/>
  <c r="EJ11"/>
  <c r="EH11"/>
  <c r="EF11"/>
  <c r="ED11"/>
  <c r="EB11"/>
  <c r="DZ11"/>
  <c r="DX11"/>
  <c r="DV11"/>
  <c r="DT11"/>
  <c r="DR11"/>
  <c r="DP11"/>
  <c r="DN11"/>
  <c r="DL11"/>
  <c r="DJ11"/>
  <c r="DH11"/>
  <c r="DF11"/>
  <c r="DD11"/>
  <c r="DB11"/>
  <c r="CZ11"/>
  <c r="CX11"/>
  <c r="CV11"/>
  <c r="CT11"/>
  <c r="CR11"/>
  <c r="CP11"/>
  <c r="CN11"/>
  <c r="CL11"/>
  <c r="CJ11"/>
  <c r="CH11"/>
  <c r="EP10"/>
  <c r="EN10"/>
  <c r="EK10"/>
  <c r="DZ10"/>
  <c r="DS10"/>
  <c r="DQ10"/>
  <c r="DO10"/>
  <c r="DI10"/>
  <c r="DF10"/>
  <c r="DD10"/>
  <c r="CO10"/>
  <c r="CH10"/>
  <c r="EP9"/>
  <c r="EN9"/>
  <c r="EK9"/>
  <c r="DZ9"/>
  <c r="DS9"/>
  <c r="DQ9"/>
  <c r="DO9"/>
  <c r="DI9"/>
  <c r="DF9"/>
  <c r="DD9"/>
  <c r="CO9"/>
  <c r="CH9"/>
  <c r="ET8"/>
  <c r="ER8"/>
  <c r="EP8"/>
  <c r="EN8"/>
  <c r="EL8"/>
  <c r="EL9" s="1"/>
  <c r="EL10" s="1"/>
  <c r="EJ8"/>
  <c r="EJ9" s="1"/>
  <c r="EJ10" s="1"/>
  <c r="EH8"/>
  <c r="EH9" s="1"/>
  <c r="EH10" s="1"/>
  <c r="EF8"/>
  <c r="EF9" s="1"/>
  <c r="EF10" s="1"/>
  <c r="ED8"/>
  <c r="ED9" s="1"/>
  <c r="ED10" s="1"/>
  <c r="EB8"/>
  <c r="EB9" s="1"/>
  <c r="DZ8"/>
  <c r="DX8"/>
  <c r="DX9" s="1"/>
  <c r="DX10" s="1"/>
  <c r="DV8"/>
  <c r="DV9" s="1"/>
  <c r="DV10" s="1"/>
  <c r="DT8"/>
  <c r="DT9" s="1"/>
  <c r="DR8"/>
  <c r="DP8"/>
  <c r="DP9" s="1"/>
  <c r="DP10" s="1"/>
  <c r="DN8"/>
  <c r="DN9" s="1"/>
  <c r="DN10" s="1"/>
  <c r="DL8"/>
  <c r="DL9" s="1"/>
  <c r="DL10" s="1"/>
  <c r="DJ8"/>
  <c r="DJ9" s="1"/>
  <c r="DJ10" s="1"/>
  <c r="DH8"/>
  <c r="DH9" s="1"/>
  <c r="DH10" s="1"/>
  <c r="DF8"/>
  <c r="DD8"/>
  <c r="DB8"/>
  <c r="CZ8"/>
  <c r="CZ9" s="1"/>
  <c r="CZ10" s="1"/>
  <c r="CX8"/>
  <c r="CV8"/>
  <c r="CT8"/>
  <c r="CT9" s="1"/>
  <c r="CR8"/>
  <c r="CR9" s="1"/>
  <c r="CP8"/>
  <c r="CP9" s="1"/>
  <c r="CP10" s="1"/>
  <c r="CN8"/>
  <c r="CL8"/>
  <c r="CJ8"/>
  <c r="CH8"/>
  <c r="AV34" i="11"/>
  <c r="AU34"/>
  <c r="J11" i="13"/>
  <c r="J8"/>
  <c r="C31" i="9"/>
  <c r="C29"/>
  <c r="C30"/>
  <c r="CF11" i="13"/>
  <c r="CF8"/>
  <c r="CF9" s="1"/>
  <c r="C63" i="10"/>
  <c r="C60"/>
  <c r="C57"/>
  <c r="C61"/>
  <c r="AV35" i="11"/>
  <c r="AU35"/>
  <c r="BN26" i="10"/>
  <c r="BI27"/>
  <c r="BD26"/>
  <c r="AH25"/>
  <c r="AH27"/>
  <c r="AB26"/>
  <c r="AA26"/>
  <c r="J26"/>
  <c r="BU25"/>
  <c r="BU27"/>
  <c r="BM24"/>
  <c r="BM20"/>
  <c r="BM18"/>
  <c r="BM14"/>
  <c r="BM12"/>
  <c r="BM8"/>
  <c r="BM6"/>
  <c r="BM2"/>
  <c r="BM55"/>
  <c r="BM51"/>
  <c r="BM49"/>
  <c r="BM45"/>
  <c r="BM43"/>
  <c r="BM39"/>
  <c r="BM37"/>
  <c r="BM33"/>
  <c r="BM31"/>
  <c r="BM82"/>
  <c r="BM80"/>
  <c r="BM76"/>
  <c r="BM74"/>
  <c r="BM70"/>
  <c r="BM68"/>
  <c r="BJ21"/>
  <c r="BJ15"/>
  <c r="BJ5"/>
  <c r="BJ54"/>
  <c r="BJ48"/>
  <c r="BJ46"/>
  <c r="BJ36"/>
  <c r="BJ34"/>
  <c r="BJ83"/>
  <c r="BJ77"/>
  <c r="BJ73"/>
  <c r="BJ71"/>
  <c r="BJ23"/>
  <c r="BJ17"/>
  <c r="BJ11"/>
  <c r="BJ9"/>
  <c r="BJ3"/>
  <c r="BJ52"/>
  <c r="BJ42"/>
  <c r="BJ40"/>
  <c r="BJ30"/>
  <c r="BJ79"/>
  <c r="BJ67"/>
  <c r="BI23"/>
  <c r="BI21"/>
  <c r="BI17"/>
  <c r="BI15"/>
  <c r="BI11"/>
  <c r="BI9"/>
  <c r="BI5"/>
  <c r="BI3"/>
  <c r="BI54"/>
  <c r="BI52"/>
  <c r="BI48"/>
  <c r="BI46"/>
  <c r="BI42"/>
  <c r="BI40"/>
  <c r="BI36"/>
  <c r="BI34"/>
  <c r="BI30"/>
  <c r="BI83"/>
  <c r="BI79"/>
  <c r="BI77"/>
  <c r="BI73"/>
  <c r="BI71"/>
  <c r="BI67"/>
  <c r="BC26"/>
  <c r="AW26"/>
  <c r="AJ27"/>
  <c r="T26"/>
  <c r="L26"/>
  <c r="C26" i="9"/>
  <c r="AU16" i="1"/>
  <c r="AV34"/>
  <c r="BS34" i="11" s="1"/>
  <c r="AU35" i="1"/>
  <c r="BR35" i="11" s="1"/>
  <c r="AU34" i="1"/>
  <c r="BR34" i="11" s="1"/>
  <c r="AV35" i="1"/>
  <c r="BS35" i="11" s="1"/>
  <c r="AV32" i="1"/>
  <c r="AU33"/>
  <c r="AU32"/>
  <c r="AV33"/>
  <c r="AV30"/>
  <c r="AU31"/>
  <c r="AU30"/>
  <c r="AV31"/>
  <c r="AU22"/>
  <c r="AU23"/>
  <c r="AU24"/>
  <c r="AU25"/>
  <c r="AV22"/>
  <c r="AV23"/>
  <c r="AV24"/>
  <c r="AU27"/>
  <c r="AV25"/>
  <c r="AU26"/>
  <c r="AU28"/>
  <c r="AV26"/>
  <c r="AV27"/>
  <c r="AV28"/>
  <c r="AU29"/>
  <c r="AV29"/>
  <c r="AU14"/>
  <c r="AU15"/>
  <c r="AU17"/>
  <c r="AV14"/>
  <c r="AV15"/>
  <c r="AU18"/>
  <c r="AU19"/>
  <c r="AU20"/>
  <c r="AV16"/>
  <c r="AV17"/>
  <c r="AV18"/>
  <c r="AV19"/>
  <c r="AV20"/>
  <c r="AU21"/>
  <c r="AV21"/>
  <c r="AV12"/>
  <c r="AU13"/>
  <c r="AU12"/>
  <c r="AV13"/>
  <c r="AV10"/>
  <c r="AU11"/>
  <c r="AU10"/>
  <c r="AV11"/>
  <c r="AV8"/>
  <c r="AU9"/>
  <c r="AU8"/>
  <c r="AV9"/>
  <c r="AE24" i="10"/>
  <c r="AE22"/>
  <c r="AE20"/>
  <c r="AE16"/>
  <c r="AE18"/>
  <c r="AE14"/>
  <c r="AE12"/>
  <c r="AE10"/>
  <c r="AE8"/>
  <c r="AE4"/>
  <c r="AE6"/>
  <c r="AE2"/>
  <c r="AE53"/>
  <c r="AE55"/>
  <c r="AE51"/>
  <c r="AE49"/>
  <c r="AE47"/>
  <c r="AE45"/>
  <c r="AE41"/>
  <c r="AE43"/>
  <c r="AE39"/>
  <c r="AE37"/>
  <c r="AE35"/>
  <c r="AE33"/>
  <c r="AE29"/>
  <c r="AE31"/>
  <c r="AE76"/>
  <c r="AE74"/>
  <c r="AE72"/>
  <c r="AE70"/>
  <c r="AE66"/>
  <c r="AE68"/>
  <c r="AI24"/>
  <c r="AI22"/>
  <c r="AK24"/>
  <c r="AK22"/>
  <c r="AM24"/>
  <c r="AM22"/>
  <c r="AI20"/>
  <c r="AK20"/>
  <c r="AM20"/>
  <c r="AI16"/>
  <c r="AI18"/>
  <c r="AK16"/>
  <c r="AK18"/>
  <c r="AM16"/>
  <c r="AM18"/>
  <c r="AI14"/>
  <c r="AK14"/>
  <c r="AM14"/>
  <c r="AI12"/>
  <c r="AI10"/>
  <c r="AK12"/>
  <c r="AK10"/>
  <c r="AM12"/>
  <c r="AM10"/>
  <c r="AI8"/>
  <c r="AK8"/>
  <c r="AM8"/>
  <c r="AI4"/>
  <c r="AI6"/>
  <c r="AK4"/>
  <c r="AK6"/>
  <c r="AM4"/>
  <c r="AM6"/>
  <c r="AI2"/>
  <c r="AK2"/>
  <c r="AM2"/>
  <c r="AI53"/>
  <c r="AI55"/>
  <c r="AK53"/>
  <c r="AK55"/>
  <c r="AM53"/>
  <c r="AM55"/>
  <c r="AI51"/>
  <c r="AK51"/>
  <c r="AM51"/>
  <c r="AI49"/>
  <c r="AI47"/>
  <c r="AK49"/>
  <c r="AK47"/>
  <c r="AM49"/>
  <c r="AM47"/>
  <c r="AI45"/>
  <c r="AK45"/>
  <c r="AM45"/>
  <c r="AI41"/>
  <c r="AI43"/>
  <c r="AK41"/>
  <c r="AK43"/>
  <c r="AM41"/>
  <c r="AM43"/>
  <c r="AI39"/>
  <c r="AK39"/>
  <c r="AM39"/>
  <c r="AI37"/>
  <c r="AI35"/>
  <c r="AK37"/>
  <c r="AK35"/>
  <c r="AM37"/>
  <c r="AM35"/>
  <c r="AI33"/>
  <c r="AK33"/>
  <c r="AM33"/>
  <c r="AI29"/>
  <c r="AI31"/>
  <c r="AK29"/>
  <c r="AK31"/>
  <c r="AM29"/>
  <c r="AM31"/>
  <c r="AI82"/>
  <c r="AK82"/>
  <c r="AM82"/>
  <c r="AI78"/>
  <c r="AI80"/>
  <c r="AK78"/>
  <c r="AK80"/>
  <c r="AM78"/>
  <c r="AM80"/>
  <c r="AI76"/>
  <c r="AK76"/>
  <c r="AM76"/>
  <c r="AI74"/>
  <c r="AI72"/>
  <c r="AK74"/>
  <c r="AK72"/>
  <c r="AM74"/>
  <c r="AM72"/>
  <c r="AI70"/>
  <c r="AK70"/>
  <c r="AM70"/>
  <c r="AI66"/>
  <c r="AI68"/>
  <c r="AK66"/>
  <c r="AK68"/>
  <c r="AM66"/>
  <c r="AM68"/>
  <c r="BA23"/>
  <c r="BA24"/>
  <c r="BA22"/>
  <c r="BA21"/>
  <c r="BA20"/>
  <c r="BA17"/>
  <c r="BA16"/>
  <c r="BA18"/>
  <c r="BA15"/>
  <c r="BA14"/>
  <c r="BA11"/>
  <c r="BA12"/>
  <c r="BA10"/>
  <c r="BA9"/>
  <c r="BA8"/>
  <c r="BA5"/>
  <c r="BA4"/>
  <c r="BA6"/>
  <c r="BA3"/>
  <c r="BA2"/>
  <c r="BA54"/>
  <c r="BA53"/>
  <c r="BA55"/>
  <c r="BA52"/>
  <c r="BA51"/>
  <c r="BA48"/>
  <c r="BA49"/>
  <c r="BA47"/>
  <c r="BA46"/>
  <c r="BA45"/>
  <c r="BA42"/>
  <c r="BA41"/>
  <c r="BA43"/>
  <c r="BA40"/>
  <c r="BA39"/>
  <c r="G20"/>
  <c r="G14"/>
  <c r="G8"/>
  <c r="G2"/>
  <c r="G51"/>
  <c r="G45"/>
  <c r="G39"/>
  <c r="G33"/>
  <c r="G82"/>
  <c r="G76"/>
  <c r="G70"/>
  <c r="BA36"/>
  <c r="BA37"/>
  <c r="BA35"/>
  <c r="BA34"/>
  <c r="BA33"/>
  <c r="BA30"/>
  <c r="BA29"/>
  <c r="BA31"/>
  <c r="BA83"/>
  <c r="BA82"/>
  <c r="BA79"/>
  <c r="BA78"/>
  <c r="BA80"/>
  <c r="BA77"/>
  <c r="BA76"/>
  <c r="BA73"/>
  <c r="BA74"/>
  <c r="BA72"/>
  <c r="BA71"/>
  <c r="BA70"/>
  <c r="BA67"/>
  <c r="BA66"/>
  <c r="BA68"/>
  <c r="AI64"/>
  <c r="AK64"/>
  <c r="AM64"/>
  <c r="AI62"/>
  <c r="AI60"/>
  <c r="AK62"/>
  <c r="AK60"/>
  <c r="AM62"/>
  <c r="AM60"/>
  <c r="AI58"/>
  <c r="AK58"/>
  <c r="AM58"/>
  <c r="AU7" i="11"/>
  <c r="AV8"/>
  <c r="AU9"/>
  <c r="AV10"/>
  <c r="AU11"/>
  <c r="AV12"/>
  <c r="AU13"/>
  <c r="AV14"/>
  <c r="AV16"/>
  <c r="AU17"/>
  <c r="AV18"/>
  <c r="AU19"/>
  <c r="AV20"/>
  <c r="AU21"/>
  <c r="AV22"/>
  <c r="AU23"/>
  <c r="AV24"/>
  <c r="AU25"/>
  <c r="AV26"/>
  <c r="AU27"/>
  <c r="AV28"/>
  <c r="AU29"/>
  <c r="AV30"/>
  <c r="AU31"/>
  <c r="AV32"/>
  <c r="AU33"/>
  <c r="BD23" i="10"/>
  <c r="BF22"/>
  <c r="BF24"/>
  <c r="BH22"/>
  <c r="BH24"/>
  <c r="BD21"/>
  <c r="BD19"/>
  <c r="BF20"/>
  <c r="BH20"/>
  <c r="BD17"/>
  <c r="BF18"/>
  <c r="BF16"/>
  <c r="BH18"/>
  <c r="BH16"/>
  <c r="BD13"/>
  <c r="BD15"/>
  <c r="BF14"/>
  <c r="BH14"/>
  <c r="BD11"/>
  <c r="BF10"/>
  <c r="BF12"/>
  <c r="BH10"/>
  <c r="BH12"/>
  <c r="BD9"/>
  <c r="BD7"/>
  <c r="BF8"/>
  <c r="BH8"/>
  <c r="BD5"/>
  <c r="BF6"/>
  <c r="BF4"/>
  <c r="BH6"/>
  <c r="BH4"/>
  <c r="BD1"/>
  <c r="BD3"/>
  <c r="BF2"/>
  <c r="BH2"/>
  <c r="BD54"/>
  <c r="BF55"/>
  <c r="BF53"/>
  <c r="BH54"/>
  <c r="BH55"/>
  <c r="BH53"/>
  <c r="BD52"/>
  <c r="BD50"/>
  <c r="BF51"/>
  <c r="BH52"/>
  <c r="BH51"/>
  <c r="BD48"/>
  <c r="BF47"/>
  <c r="BF49"/>
  <c r="BH48"/>
  <c r="BH47"/>
  <c r="BH49"/>
  <c r="BD44"/>
  <c r="BD46"/>
  <c r="BF45"/>
  <c r="BH46"/>
  <c r="BH45"/>
  <c r="BD42"/>
  <c r="BF43"/>
  <c r="BF41"/>
  <c r="BH42"/>
  <c r="BH43"/>
  <c r="BH41"/>
  <c r="BD40"/>
  <c r="BD38"/>
  <c r="BF39"/>
  <c r="BH40"/>
  <c r="BH39"/>
  <c r="BD36"/>
  <c r="BF35"/>
  <c r="BF37"/>
  <c r="BH36"/>
  <c r="BH35"/>
  <c r="BH37"/>
  <c r="BD32"/>
  <c r="BD34"/>
  <c r="BF33"/>
  <c r="BH34"/>
  <c r="BH33"/>
  <c r="BD30"/>
  <c r="BF31"/>
  <c r="BF29"/>
  <c r="BH31"/>
  <c r="BH29"/>
  <c r="BD81"/>
  <c r="BD83"/>
  <c r="BF82"/>
  <c r="BH83"/>
  <c r="BH82"/>
  <c r="BD79"/>
  <c r="BF80"/>
  <c r="BF78"/>
  <c r="BH79"/>
  <c r="BH80"/>
  <c r="BH78"/>
  <c r="BD77"/>
  <c r="BD75"/>
  <c r="BF76"/>
  <c r="BH77"/>
  <c r="BH76"/>
  <c r="BD73"/>
  <c r="BF72"/>
  <c r="BF74"/>
  <c r="BH73"/>
  <c r="BH72"/>
  <c r="BH74"/>
  <c r="BD69"/>
  <c r="BD71"/>
  <c r="BF70"/>
  <c r="BH71"/>
  <c r="BH70"/>
  <c r="BD67"/>
  <c r="BF68"/>
  <c r="BF66"/>
  <c r="BH67"/>
  <c r="BH68"/>
  <c r="BH66"/>
  <c r="AD65"/>
  <c r="AD63"/>
  <c r="AZ65"/>
  <c r="AZ63"/>
  <c r="BB65"/>
  <c r="BB63"/>
  <c r="BD65"/>
  <c r="BD63"/>
  <c r="BF64"/>
  <c r="BH64"/>
  <c r="AD61"/>
  <c r="AZ61"/>
  <c r="BB61"/>
  <c r="BD61"/>
  <c r="BF60"/>
  <c r="BF62"/>
  <c r="BH60"/>
  <c r="BH62"/>
  <c r="AD57"/>
  <c r="AD59"/>
  <c r="AZ57"/>
  <c r="AZ59"/>
  <c r="BB57"/>
  <c r="BB59"/>
  <c r="BD57"/>
  <c r="BD59"/>
  <c r="BF58"/>
  <c r="BH58"/>
  <c r="A63"/>
  <c r="X63" s="1"/>
  <c r="AU63" s="1"/>
  <c r="BS63" s="1"/>
  <c r="AV7" i="11"/>
  <c r="AU8"/>
  <c r="AV9"/>
  <c r="AU10"/>
  <c r="AV11"/>
  <c r="AU12"/>
  <c r="AV13"/>
  <c r="AV15"/>
  <c r="AU16"/>
  <c r="AV17"/>
  <c r="AU18"/>
  <c r="AV19"/>
  <c r="AU20"/>
  <c r="AV21"/>
  <c r="AU22"/>
  <c r="AV23"/>
  <c r="AU24"/>
  <c r="AV25"/>
  <c r="AU26"/>
  <c r="AV27"/>
  <c r="AU28"/>
  <c r="AV29"/>
  <c r="AV31"/>
  <c r="AU32"/>
  <c r="AV33"/>
  <c r="A57" i="10"/>
  <c r="X57" s="1"/>
  <c r="AU57" s="1"/>
  <c r="BS57" s="1"/>
  <c r="BV2"/>
  <c r="BV4"/>
  <c r="BV6"/>
  <c r="BV8"/>
  <c r="BV10"/>
  <c r="BV12"/>
  <c r="BV14"/>
  <c r="BV16"/>
  <c r="BV18"/>
  <c r="BV20"/>
  <c r="BV22"/>
  <c r="BV24"/>
  <c r="BV29"/>
  <c r="BV31"/>
  <c r="BV33"/>
  <c r="BV35"/>
  <c r="BV37"/>
  <c r="BV39"/>
  <c r="BV41"/>
  <c r="BV43"/>
  <c r="BV45"/>
  <c r="BV47"/>
  <c r="BV49"/>
  <c r="BV51"/>
  <c r="BV53"/>
  <c r="BV55"/>
  <c r="BV58"/>
  <c r="BV60"/>
  <c r="BV62"/>
  <c r="BV64"/>
  <c r="BV66"/>
  <c r="BV68"/>
  <c r="BV70"/>
  <c r="BV72"/>
  <c r="BV74"/>
  <c r="BV76"/>
  <c r="BV78"/>
  <c r="BV80"/>
  <c r="BV82"/>
  <c r="BW1"/>
  <c r="BW3"/>
  <c r="BW5"/>
  <c r="BW7"/>
  <c r="BW9"/>
  <c r="BW11"/>
  <c r="BW13"/>
  <c r="BW15"/>
  <c r="BW17"/>
  <c r="BW19"/>
  <c r="BW21"/>
  <c r="BW23"/>
  <c r="BW30"/>
  <c r="BW32"/>
  <c r="BW34"/>
  <c r="BW36"/>
  <c r="BW38"/>
  <c r="BW40"/>
  <c r="BW42"/>
  <c r="BW44"/>
  <c r="BW46"/>
  <c r="BW48"/>
  <c r="BW50"/>
  <c r="BW52"/>
  <c r="BW54"/>
  <c r="BW57"/>
  <c r="BW59"/>
  <c r="BW61"/>
  <c r="BW63"/>
  <c r="BW65"/>
  <c r="BW67"/>
  <c r="BW69"/>
  <c r="BW71"/>
  <c r="BW73"/>
  <c r="BW75"/>
  <c r="BW77"/>
  <c r="BW79"/>
  <c r="BW81"/>
  <c r="BW83"/>
  <c r="BV1"/>
  <c r="BV7"/>
  <c r="BV13"/>
  <c r="BV19"/>
  <c r="BV32"/>
  <c r="BV38"/>
  <c r="BV44"/>
  <c r="BV50"/>
  <c r="BV57"/>
  <c r="BV59"/>
  <c r="BV61"/>
  <c r="BV63"/>
  <c r="BV65"/>
  <c r="BV69"/>
  <c r="BV75"/>
  <c r="BV81"/>
  <c r="BW2"/>
  <c r="BW4"/>
  <c r="BW6"/>
  <c r="BW8"/>
  <c r="BW10"/>
  <c r="BW12"/>
  <c r="BW14"/>
  <c r="BW16"/>
  <c r="BW18"/>
  <c r="BW20"/>
  <c r="BW22"/>
  <c r="BW24"/>
  <c r="BW29"/>
  <c r="BW31"/>
  <c r="BW33"/>
  <c r="BW35"/>
  <c r="BW37"/>
  <c r="BW39"/>
  <c r="BW41"/>
  <c r="BW43"/>
  <c r="BW45"/>
  <c r="BW47"/>
  <c r="BW49"/>
  <c r="BW51"/>
  <c r="BW53"/>
  <c r="BW55"/>
  <c r="BW58"/>
  <c r="BW60"/>
  <c r="BW62"/>
  <c r="BW64"/>
  <c r="BW66"/>
  <c r="BW68"/>
  <c r="BW70"/>
  <c r="BW72"/>
  <c r="BW74"/>
  <c r="BW76"/>
  <c r="BW78"/>
  <c r="BW80"/>
  <c r="BW82"/>
  <c r="BO2"/>
  <c r="BO4"/>
  <c r="BO6"/>
  <c r="BO8"/>
  <c r="BO10"/>
  <c r="BO12"/>
  <c r="BO14"/>
  <c r="BO16"/>
  <c r="BO18"/>
  <c r="BO20"/>
  <c r="BO22"/>
  <c r="BO24"/>
  <c r="BO29"/>
  <c r="BO31"/>
  <c r="BO33"/>
  <c r="BO35"/>
  <c r="BO37"/>
  <c r="BO39"/>
  <c r="BO41"/>
  <c r="BO43"/>
  <c r="BO45"/>
  <c r="BO47"/>
  <c r="BO49"/>
  <c r="BO51"/>
  <c r="BO53"/>
  <c r="BO55"/>
  <c r="BO58"/>
  <c r="BO60"/>
  <c r="BO62"/>
  <c r="BO64"/>
  <c r="BO66"/>
  <c r="BO68"/>
  <c r="BO70"/>
  <c r="BO72"/>
  <c r="BO74"/>
  <c r="BO76"/>
  <c r="BO78"/>
  <c r="BO80"/>
  <c r="BO82"/>
  <c r="BP1"/>
  <c r="BP3"/>
  <c r="BP5"/>
  <c r="BP7"/>
  <c r="BP9"/>
  <c r="BP11"/>
  <c r="BP13"/>
  <c r="BP15"/>
  <c r="BP17"/>
  <c r="BP19"/>
  <c r="BP21"/>
  <c r="BP23"/>
  <c r="BP30"/>
  <c r="BP32"/>
  <c r="BP34"/>
  <c r="BP36"/>
  <c r="BP38"/>
  <c r="BP40"/>
  <c r="BP42"/>
  <c r="BP44"/>
  <c r="BP46"/>
  <c r="BP48"/>
  <c r="BP50"/>
  <c r="BP52"/>
  <c r="BP54"/>
  <c r="BP57"/>
  <c r="BP59"/>
  <c r="BP61"/>
  <c r="BP63"/>
  <c r="BP65"/>
  <c r="BP67"/>
  <c r="BP69"/>
  <c r="BP71"/>
  <c r="BP73"/>
  <c r="BP75"/>
  <c r="BP77"/>
  <c r="BP79"/>
  <c r="BP81"/>
  <c r="BP83"/>
  <c r="BU2"/>
  <c r="BU4"/>
  <c r="BU6"/>
  <c r="BU8"/>
  <c r="BU10"/>
  <c r="BU12"/>
  <c r="BU14"/>
  <c r="BU16"/>
  <c r="BU18"/>
  <c r="BU20"/>
  <c r="BU22"/>
  <c r="BU24"/>
  <c r="BU29"/>
  <c r="BU31"/>
  <c r="BU33"/>
  <c r="BU35"/>
  <c r="BU37"/>
  <c r="BU39"/>
  <c r="BU41"/>
  <c r="BU43"/>
  <c r="BU45"/>
  <c r="BU47"/>
  <c r="BU49"/>
  <c r="BU51"/>
  <c r="BU53"/>
  <c r="BU55"/>
  <c r="BU58"/>
  <c r="BU60"/>
  <c r="BU62"/>
  <c r="BU64"/>
  <c r="BU66"/>
  <c r="BU68"/>
  <c r="BU70"/>
  <c r="BU72"/>
  <c r="BU74"/>
  <c r="BU76"/>
  <c r="BU78"/>
  <c r="BU80"/>
  <c r="BU82"/>
  <c r="BO1"/>
  <c r="BO7"/>
  <c r="BO13"/>
  <c r="BO19"/>
  <c r="BO32"/>
  <c r="BO38"/>
  <c r="BO44"/>
  <c r="BO50"/>
  <c r="BO57"/>
  <c r="BO59"/>
  <c r="BO61"/>
  <c r="BO63"/>
  <c r="BO65"/>
  <c r="BO69"/>
  <c r="BO75"/>
  <c r="BO81"/>
  <c r="BP4"/>
  <c r="BP10"/>
  <c r="BP16"/>
  <c r="BP22"/>
  <c r="BP29"/>
  <c r="BP35"/>
  <c r="BP41"/>
  <c r="BP47"/>
  <c r="BP53"/>
  <c r="BP58"/>
  <c r="BP60"/>
  <c r="BP62"/>
  <c r="BP64"/>
  <c r="BP66"/>
  <c r="BP72"/>
  <c r="BP78"/>
  <c r="BU1"/>
  <c r="BU7"/>
  <c r="BU13"/>
  <c r="BU19"/>
  <c r="BU32"/>
  <c r="BU38"/>
  <c r="BU44"/>
  <c r="BU50"/>
  <c r="BU57"/>
  <c r="BU59"/>
  <c r="BU61"/>
  <c r="BU63"/>
  <c r="BU65"/>
  <c r="BU69"/>
  <c r="BU75"/>
  <c r="BU81"/>
  <c r="BJ2"/>
  <c r="BJ4"/>
  <c r="BJ6"/>
  <c r="BJ8"/>
  <c r="BJ10"/>
  <c r="BJ12"/>
  <c r="BJ14"/>
  <c r="BJ16"/>
  <c r="BJ18"/>
  <c r="BJ20"/>
  <c r="BJ22"/>
  <c r="BJ24"/>
  <c r="BJ29"/>
  <c r="BJ31"/>
  <c r="BJ33"/>
  <c r="BJ35"/>
  <c r="BJ37"/>
  <c r="BJ39"/>
  <c r="BJ41"/>
  <c r="BJ43"/>
  <c r="BJ45"/>
  <c r="BJ47"/>
  <c r="BJ49"/>
  <c r="BJ51"/>
  <c r="BJ53"/>
  <c r="BJ55"/>
  <c r="BJ58"/>
  <c r="BJ60"/>
  <c r="BJ62"/>
  <c r="BJ64"/>
  <c r="BJ66"/>
  <c r="BJ68"/>
  <c r="BJ70"/>
  <c r="BJ72"/>
  <c r="BJ74"/>
  <c r="BJ76"/>
  <c r="BJ78"/>
  <c r="BJ80"/>
  <c r="BJ82"/>
  <c r="BK1"/>
  <c r="BK3"/>
  <c r="BK5"/>
  <c r="BK7"/>
  <c r="BK9"/>
  <c r="BK11"/>
  <c r="BK13"/>
  <c r="BK15"/>
  <c r="BK17"/>
  <c r="BK19"/>
  <c r="BK21"/>
  <c r="BK23"/>
  <c r="BK30"/>
  <c r="BK32"/>
  <c r="BK34"/>
  <c r="BK36"/>
  <c r="BK38"/>
  <c r="BK40"/>
  <c r="BK42"/>
  <c r="BK44"/>
  <c r="BK46"/>
  <c r="BK48"/>
  <c r="BK50"/>
  <c r="BK52"/>
  <c r="BK54"/>
  <c r="BK57"/>
  <c r="BK59"/>
  <c r="BK61"/>
  <c r="BK63"/>
  <c r="BK65"/>
  <c r="BK67"/>
  <c r="BK69"/>
  <c r="BK71"/>
  <c r="BK73"/>
  <c r="BK75"/>
  <c r="BK77"/>
  <c r="BK79"/>
  <c r="BK81"/>
  <c r="BK83"/>
  <c r="BL2"/>
  <c r="BL4"/>
  <c r="BL6"/>
  <c r="BL8"/>
  <c r="BL10"/>
  <c r="BL12"/>
  <c r="BL14"/>
  <c r="BL16"/>
  <c r="BL18"/>
  <c r="BL20"/>
  <c r="BL22"/>
  <c r="BL24"/>
  <c r="BL29"/>
  <c r="BL31"/>
  <c r="BL33"/>
  <c r="BL35"/>
  <c r="BL37"/>
  <c r="BL39"/>
  <c r="BL41"/>
  <c r="BL43"/>
  <c r="BL45"/>
  <c r="BL47"/>
  <c r="BL49"/>
  <c r="BL51"/>
  <c r="BL53"/>
  <c r="BL55"/>
  <c r="BL58"/>
  <c r="BL60"/>
  <c r="BL62"/>
  <c r="BL64"/>
  <c r="BL66"/>
  <c r="BL68"/>
  <c r="BL70"/>
  <c r="BL72"/>
  <c r="BL74"/>
  <c r="BL76"/>
  <c r="BL78"/>
  <c r="BL80"/>
  <c r="BL82"/>
  <c r="BM1"/>
  <c r="BM3"/>
  <c r="BM5"/>
  <c r="BM7"/>
  <c r="BM9"/>
  <c r="BM11"/>
  <c r="BM13"/>
  <c r="BM15"/>
  <c r="BM17"/>
  <c r="BM19"/>
  <c r="BM21"/>
  <c r="BM23"/>
  <c r="BM30"/>
  <c r="BM32"/>
  <c r="BM34"/>
  <c r="BM36"/>
  <c r="BM38"/>
  <c r="BM40"/>
  <c r="BM42"/>
  <c r="BM44"/>
  <c r="BM46"/>
  <c r="BM48"/>
  <c r="BM50"/>
  <c r="BM52"/>
  <c r="BM54"/>
  <c r="BM57"/>
  <c r="BM59"/>
  <c r="BM61"/>
  <c r="BM63"/>
  <c r="BM65"/>
  <c r="BM67"/>
  <c r="BM69"/>
  <c r="BM71"/>
  <c r="BM73"/>
  <c r="BM75"/>
  <c r="BM77"/>
  <c r="BM79"/>
  <c r="BM81"/>
  <c r="BM83"/>
  <c r="BN2"/>
  <c r="BN4"/>
  <c r="BN6"/>
  <c r="BN8"/>
  <c r="BN10"/>
  <c r="BN12"/>
  <c r="BN14"/>
  <c r="BN16"/>
  <c r="BN18"/>
  <c r="BN20"/>
  <c r="BN22"/>
  <c r="BN24"/>
  <c r="BN29"/>
  <c r="BN31"/>
  <c r="BN33"/>
  <c r="BN35"/>
  <c r="BN37"/>
  <c r="BN39"/>
  <c r="BN41"/>
  <c r="BN43"/>
  <c r="BN45"/>
  <c r="BN47"/>
  <c r="BN49"/>
  <c r="BN51"/>
  <c r="BN53"/>
  <c r="BN55"/>
  <c r="BN58"/>
  <c r="BN60"/>
  <c r="BN62"/>
  <c r="BN64"/>
  <c r="BN66"/>
  <c r="BN68"/>
  <c r="BN70"/>
  <c r="BN72"/>
  <c r="BN74"/>
  <c r="BN76"/>
  <c r="BN78"/>
  <c r="BN80"/>
  <c r="BN82"/>
  <c r="BJ1"/>
  <c r="BJ7"/>
  <c r="BJ13"/>
  <c r="BJ19"/>
  <c r="BJ32"/>
  <c r="BJ38"/>
  <c r="BJ44"/>
  <c r="BJ50"/>
  <c r="BJ57"/>
  <c r="BJ59"/>
  <c r="BJ61"/>
  <c r="BJ63"/>
  <c r="BJ65"/>
  <c r="BJ69"/>
  <c r="BJ75"/>
  <c r="BJ81"/>
  <c r="BK4"/>
  <c r="BK10"/>
  <c r="BK16"/>
  <c r="BK22"/>
  <c r="BK29"/>
  <c r="BK35"/>
  <c r="BK41"/>
  <c r="BK47"/>
  <c r="BK53"/>
  <c r="BK58"/>
  <c r="BK60"/>
  <c r="BK62"/>
  <c r="BK64"/>
  <c r="BK66"/>
  <c r="BK72"/>
  <c r="BK78"/>
  <c r="BL1"/>
  <c r="BL7"/>
  <c r="BL13"/>
  <c r="BL19"/>
  <c r="BL32"/>
  <c r="BL38"/>
  <c r="BL44"/>
  <c r="BL50"/>
  <c r="BL57"/>
  <c r="BL59"/>
  <c r="BL61"/>
  <c r="BL63"/>
  <c r="BL65"/>
  <c r="BL69"/>
  <c r="BL75"/>
  <c r="BL81"/>
  <c r="BM4"/>
  <c r="BM10"/>
  <c r="BM16"/>
  <c r="BM22"/>
  <c r="BM29"/>
  <c r="BM35"/>
  <c r="BM41"/>
  <c r="BM47"/>
  <c r="BM53"/>
  <c r="BM58"/>
  <c r="BM60"/>
  <c r="BM62"/>
  <c r="BM64"/>
  <c r="BM66"/>
  <c r="BM72"/>
  <c r="BM78"/>
  <c r="BN1"/>
  <c r="BN7"/>
  <c r="BN13"/>
  <c r="BN19"/>
  <c r="BN32"/>
  <c r="BN38"/>
  <c r="BN44"/>
  <c r="BN50"/>
  <c r="BN57"/>
  <c r="BN59"/>
  <c r="BN61"/>
  <c r="BN63"/>
  <c r="BN65"/>
  <c r="BN69"/>
  <c r="BN75"/>
  <c r="BN81"/>
  <c r="BE2"/>
  <c r="BE4"/>
  <c r="BE6"/>
  <c r="BE8"/>
  <c r="BE10"/>
  <c r="BE12"/>
  <c r="BE14"/>
  <c r="BE16"/>
  <c r="BE18"/>
  <c r="BE20"/>
  <c r="BE22"/>
  <c r="BE24"/>
  <c r="BE26"/>
  <c r="BE29"/>
  <c r="BE31"/>
  <c r="BE33"/>
  <c r="BE35"/>
  <c r="BE37"/>
  <c r="BE39"/>
  <c r="BE41"/>
  <c r="BE43"/>
  <c r="BE45"/>
  <c r="BE47"/>
  <c r="BE49"/>
  <c r="BE51"/>
  <c r="BE53"/>
  <c r="BE55"/>
  <c r="BE58"/>
  <c r="BE60"/>
  <c r="BE62"/>
  <c r="BE64"/>
  <c r="BE66"/>
  <c r="BE68"/>
  <c r="BE70"/>
  <c r="BE72"/>
  <c r="BE74"/>
  <c r="BE76"/>
  <c r="BE78"/>
  <c r="BE80"/>
  <c r="BE82"/>
  <c r="BF1"/>
  <c r="BF3"/>
  <c r="BF5"/>
  <c r="BF7"/>
  <c r="BF9"/>
  <c r="BF11"/>
  <c r="BF13"/>
  <c r="BF15"/>
  <c r="BF17"/>
  <c r="BF19"/>
  <c r="BF21"/>
  <c r="BF23"/>
  <c r="BF25"/>
  <c r="BF27"/>
  <c r="BF30"/>
  <c r="BF32"/>
  <c r="BF34"/>
  <c r="BF36"/>
  <c r="BF38"/>
  <c r="BF40"/>
  <c r="BF42"/>
  <c r="BF44"/>
  <c r="BF46"/>
  <c r="BF48"/>
  <c r="BF50"/>
  <c r="BF52"/>
  <c r="BF54"/>
  <c r="BF57"/>
  <c r="BF59"/>
  <c r="BF61"/>
  <c r="BF63"/>
  <c r="BF65"/>
  <c r="BF67"/>
  <c r="BF69"/>
  <c r="BF71"/>
  <c r="BF73"/>
  <c r="BF75"/>
  <c r="BF77"/>
  <c r="BF79"/>
  <c r="BF81"/>
  <c r="BF83"/>
  <c r="BG2"/>
  <c r="BG4"/>
  <c r="BG6"/>
  <c r="BG8"/>
  <c r="BG10"/>
  <c r="BG12"/>
  <c r="BG14"/>
  <c r="BG16"/>
  <c r="BG18"/>
  <c r="BG20"/>
  <c r="BG22"/>
  <c r="BG24"/>
  <c r="BG26"/>
  <c r="BG29"/>
  <c r="BG31"/>
  <c r="BG33"/>
  <c r="BG35"/>
  <c r="BG37"/>
  <c r="BG39"/>
  <c r="BG41"/>
  <c r="BG43"/>
  <c r="BG45"/>
  <c r="BG47"/>
  <c r="BG49"/>
  <c r="BG51"/>
  <c r="BG53"/>
  <c r="BG55"/>
  <c r="BG58"/>
  <c r="BG60"/>
  <c r="BG62"/>
  <c r="BG64"/>
  <c r="BG66"/>
  <c r="BG68"/>
  <c r="BG70"/>
  <c r="BG72"/>
  <c r="BG74"/>
  <c r="BG76"/>
  <c r="BG78"/>
  <c r="BG80"/>
  <c r="BG82"/>
  <c r="BH1"/>
  <c r="BH3"/>
  <c r="BH5"/>
  <c r="BH7"/>
  <c r="BH9"/>
  <c r="BH11"/>
  <c r="BH13"/>
  <c r="BH15"/>
  <c r="BH17"/>
  <c r="BH19"/>
  <c r="BH21"/>
  <c r="BH23"/>
  <c r="BH25"/>
  <c r="BH27"/>
  <c r="BH30"/>
  <c r="BH32"/>
  <c r="BH38"/>
  <c r="BH44"/>
  <c r="BH50"/>
  <c r="BH57"/>
  <c r="BH59"/>
  <c r="BH61"/>
  <c r="BH63"/>
  <c r="BH65"/>
  <c r="BH69"/>
  <c r="BH75"/>
  <c r="BH81"/>
  <c r="BI2"/>
  <c r="BI4"/>
  <c r="BI6"/>
  <c r="BI8"/>
  <c r="BI10"/>
  <c r="BI12"/>
  <c r="BI14"/>
  <c r="BI16"/>
  <c r="BI18"/>
  <c r="BI20"/>
  <c r="BI22"/>
  <c r="BI24"/>
  <c r="BI26"/>
  <c r="BI29"/>
  <c r="BI31"/>
  <c r="BI33"/>
  <c r="BI35"/>
  <c r="BI37"/>
  <c r="BI39"/>
  <c r="BI41"/>
  <c r="BI43"/>
  <c r="BI45"/>
  <c r="BI47"/>
  <c r="BI49"/>
  <c r="BI51"/>
  <c r="BI53"/>
  <c r="BI55"/>
  <c r="BI58"/>
  <c r="BI60"/>
  <c r="BI62"/>
  <c r="BI64"/>
  <c r="BI66"/>
  <c r="BI68"/>
  <c r="BI70"/>
  <c r="BI72"/>
  <c r="BI74"/>
  <c r="BI76"/>
  <c r="BI78"/>
  <c r="BI80"/>
  <c r="BI82"/>
  <c r="BE1"/>
  <c r="BE3"/>
  <c r="BE5"/>
  <c r="BE7"/>
  <c r="BE9"/>
  <c r="BE11"/>
  <c r="BE13"/>
  <c r="BE15"/>
  <c r="BE17"/>
  <c r="BE19"/>
  <c r="BE21"/>
  <c r="BE23"/>
  <c r="BE30"/>
  <c r="BE32"/>
  <c r="BE34"/>
  <c r="BE36"/>
  <c r="BE38"/>
  <c r="BE40"/>
  <c r="BE42"/>
  <c r="BE44"/>
  <c r="BE46"/>
  <c r="BE48"/>
  <c r="BE50"/>
  <c r="BE52"/>
  <c r="BE54"/>
  <c r="BE57"/>
  <c r="BE59"/>
  <c r="BE61"/>
  <c r="BE63"/>
  <c r="BE65"/>
  <c r="BE67"/>
  <c r="BE69"/>
  <c r="BE71"/>
  <c r="BE73"/>
  <c r="BE75"/>
  <c r="BE77"/>
  <c r="BE79"/>
  <c r="BE81"/>
  <c r="BE83"/>
  <c r="BG1"/>
  <c r="BG3"/>
  <c r="BG5"/>
  <c r="BG7"/>
  <c r="BG9"/>
  <c r="BG11"/>
  <c r="BG13"/>
  <c r="BG15"/>
  <c r="BG17"/>
  <c r="BG19"/>
  <c r="BG21"/>
  <c r="BG23"/>
  <c r="BG30"/>
  <c r="BG32"/>
  <c r="BG34"/>
  <c r="BG36"/>
  <c r="BG38"/>
  <c r="BG40"/>
  <c r="BG42"/>
  <c r="BG44"/>
  <c r="BG46"/>
  <c r="BG48"/>
  <c r="BG50"/>
  <c r="BG52"/>
  <c r="BG54"/>
  <c r="BG57"/>
  <c r="BG59"/>
  <c r="BG61"/>
  <c r="BG63"/>
  <c r="BG65"/>
  <c r="BG67"/>
  <c r="BG69"/>
  <c r="BG71"/>
  <c r="BG73"/>
  <c r="BG75"/>
  <c r="BG77"/>
  <c r="BG79"/>
  <c r="BG81"/>
  <c r="BG83"/>
  <c r="BI1"/>
  <c r="BI7"/>
  <c r="BI13"/>
  <c r="BI19"/>
  <c r="BI32"/>
  <c r="BI38"/>
  <c r="BI44"/>
  <c r="BI50"/>
  <c r="BI57"/>
  <c r="BI59"/>
  <c r="BI61"/>
  <c r="BI63"/>
  <c r="BI65"/>
  <c r="BI69"/>
  <c r="BI75"/>
  <c r="BI81"/>
  <c r="AZ1"/>
  <c r="AZ3"/>
  <c r="AZ5"/>
  <c r="AZ7"/>
  <c r="AZ9"/>
  <c r="AZ11"/>
  <c r="AZ13"/>
  <c r="AZ15"/>
  <c r="AZ17"/>
  <c r="AZ19"/>
  <c r="AZ21"/>
  <c r="AZ23"/>
  <c r="AZ30"/>
  <c r="AZ32"/>
  <c r="AZ34"/>
  <c r="AZ36"/>
  <c r="AZ38"/>
  <c r="AZ40"/>
  <c r="AZ42"/>
  <c r="AZ44"/>
  <c r="AZ46"/>
  <c r="AZ48"/>
  <c r="AZ50"/>
  <c r="AZ52"/>
  <c r="AZ54"/>
  <c r="AZ67"/>
  <c r="AZ69"/>
  <c r="AZ71"/>
  <c r="AZ73"/>
  <c r="AZ75"/>
  <c r="AZ77"/>
  <c r="AZ79"/>
  <c r="AZ81"/>
  <c r="AZ83"/>
  <c r="BA58"/>
  <c r="BA60"/>
  <c r="BA62"/>
  <c r="BA64"/>
  <c r="BB1"/>
  <c r="BB3"/>
  <c r="BB5"/>
  <c r="BB7"/>
  <c r="BB9"/>
  <c r="BB11"/>
  <c r="BB13"/>
  <c r="BB15"/>
  <c r="BB17"/>
  <c r="BB19"/>
  <c r="BB21"/>
  <c r="BB23"/>
  <c r="BB30"/>
  <c r="BB32"/>
  <c r="BB34"/>
  <c r="BB36"/>
  <c r="BB38"/>
  <c r="BB40"/>
  <c r="BB42"/>
  <c r="BB44"/>
  <c r="BB46"/>
  <c r="BB48"/>
  <c r="BB50"/>
  <c r="BB52"/>
  <c r="BB54"/>
  <c r="BB67"/>
  <c r="BB69"/>
  <c r="BB71"/>
  <c r="BB73"/>
  <c r="BB75"/>
  <c r="BB77"/>
  <c r="BB79"/>
  <c r="BB81"/>
  <c r="BB83"/>
  <c r="BC2"/>
  <c r="BC4"/>
  <c r="BC6"/>
  <c r="BC8"/>
  <c r="BC10"/>
  <c r="BC14"/>
  <c r="BC16"/>
  <c r="BC18"/>
  <c r="BC20"/>
  <c r="BC22"/>
  <c r="BC24"/>
  <c r="BC29"/>
  <c r="BC31"/>
  <c r="BC33"/>
  <c r="BC35"/>
  <c r="BC37"/>
  <c r="BC39"/>
  <c r="BC41"/>
  <c r="BC43"/>
  <c r="BC45"/>
  <c r="BC47"/>
  <c r="BC49"/>
  <c r="BC51"/>
  <c r="BC53"/>
  <c r="BC55"/>
  <c r="BC58"/>
  <c r="BC60"/>
  <c r="BC62"/>
  <c r="BC64"/>
  <c r="BC66"/>
  <c r="BC68"/>
  <c r="BC70"/>
  <c r="BC72"/>
  <c r="BC74"/>
  <c r="BC76"/>
  <c r="BC78"/>
  <c r="BC80"/>
  <c r="BC82"/>
  <c r="BC12"/>
  <c r="AZ4"/>
  <c r="AZ10"/>
  <c r="AZ16"/>
  <c r="AZ22"/>
  <c r="AZ29"/>
  <c r="AZ35"/>
  <c r="AZ41"/>
  <c r="AZ47"/>
  <c r="AZ53"/>
  <c r="AZ58"/>
  <c r="AZ60"/>
  <c r="AZ62"/>
  <c r="AZ64"/>
  <c r="AZ66"/>
  <c r="AZ72"/>
  <c r="AZ78"/>
  <c r="BA1"/>
  <c r="BA7"/>
  <c r="BA13"/>
  <c r="BA19"/>
  <c r="BA32"/>
  <c r="BA38"/>
  <c r="BA44"/>
  <c r="BA50"/>
  <c r="BA57"/>
  <c r="BA59"/>
  <c r="BA61"/>
  <c r="BA63"/>
  <c r="BA65"/>
  <c r="BA69"/>
  <c r="BA75"/>
  <c r="BA81"/>
  <c r="BB4"/>
  <c r="BB10"/>
  <c r="BB16"/>
  <c r="BB22"/>
  <c r="BB29"/>
  <c r="BB35"/>
  <c r="BB41"/>
  <c r="BB47"/>
  <c r="BB53"/>
  <c r="BB58"/>
  <c r="BB60"/>
  <c r="BB62"/>
  <c r="BB64"/>
  <c r="BB66"/>
  <c r="BB72"/>
  <c r="BB78"/>
  <c r="BC1"/>
  <c r="BC3"/>
  <c r="BC5"/>
  <c r="BC7"/>
  <c r="BC9"/>
  <c r="BC11"/>
  <c r="BC13"/>
  <c r="BC15"/>
  <c r="BC17"/>
  <c r="BC19"/>
  <c r="BC21"/>
  <c r="BC23"/>
  <c r="BC30"/>
  <c r="BC32"/>
  <c r="BC34"/>
  <c r="BC36"/>
  <c r="BC38"/>
  <c r="BC40"/>
  <c r="BC42"/>
  <c r="BC44"/>
  <c r="BC46"/>
  <c r="BC48"/>
  <c r="BC50"/>
  <c r="BC52"/>
  <c r="BC54"/>
  <c r="BC57"/>
  <c r="BC59"/>
  <c r="BC61"/>
  <c r="BC63"/>
  <c r="BC65"/>
  <c r="BC67"/>
  <c r="BC69"/>
  <c r="BC71"/>
  <c r="BC73"/>
  <c r="BC75"/>
  <c r="BC77"/>
  <c r="BC79"/>
  <c r="BC81"/>
  <c r="BC83"/>
  <c r="BD2"/>
  <c r="BD4"/>
  <c r="BD6"/>
  <c r="BD8"/>
  <c r="BD10"/>
  <c r="BD12"/>
  <c r="BD14"/>
  <c r="BD16"/>
  <c r="BD18"/>
  <c r="BD20"/>
  <c r="BD22"/>
  <c r="BD24"/>
  <c r="BD29"/>
  <c r="BD31"/>
  <c r="BD33"/>
  <c r="BD35"/>
  <c r="BD37"/>
  <c r="BD39"/>
  <c r="BD41"/>
  <c r="BD43"/>
  <c r="BD45"/>
  <c r="BD47"/>
  <c r="BD49"/>
  <c r="BD51"/>
  <c r="BD53"/>
  <c r="BD55"/>
  <c r="BD58"/>
  <c r="BD60"/>
  <c r="BD62"/>
  <c r="BD64"/>
  <c r="BD66"/>
  <c r="BD68"/>
  <c r="BD70"/>
  <c r="BD72"/>
  <c r="BD74"/>
  <c r="BD76"/>
  <c r="BD78"/>
  <c r="BD80"/>
  <c r="BD82"/>
  <c r="AS1"/>
  <c r="AS3"/>
  <c r="AS5"/>
  <c r="AS7"/>
  <c r="AS9"/>
  <c r="AS11"/>
  <c r="AS13"/>
  <c r="AS15"/>
  <c r="AS17"/>
  <c r="AS19"/>
  <c r="AS21"/>
  <c r="AS23"/>
  <c r="AS30"/>
  <c r="AS32"/>
  <c r="AS34"/>
  <c r="AS36"/>
  <c r="AS38"/>
  <c r="AS40"/>
  <c r="AS42"/>
  <c r="AS44"/>
  <c r="AS46"/>
  <c r="AS48"/>
  <c r="AS50"/>
  <c r="AS52"/>
  <c r="AS54"/>
  <c r="AS57"/>
  <c r="AS59"/>
  <c r="AS61"/>
  <c r="AS63"/>
  <c r="AS65"/>
  <c r="AS67"/>
  <c r="AS69"/>
  <c r="AS71"/>
  <c r="AS73"/>
  <c r="AS75"/>
  <c r="AS77"/>
  <c r="AS79"/>
  <c r="AS81"/>
  <c r="AS83"/>
  <c r="AT2"/>
  <c r="AT4"/>
  <c r="AT6"/>
  <c r="AT8"/>
  <c r="AT10"/>
  <c r="AT12"/>
  <c r="AT14"/>
  <c r="AT16"/>
  <c r="AT18"/>
  <c r="AT20"/>
  <c r="AT22"/>
  <c r="AT24"/>
  <c r="AT29"/>
  <c r="AT31"/>
  <c r="AT33"/>
  <c r="AT35"/>
  <c r="AT37"/>
  <c r="AT39"/>
  <c r="AT41"/>
  <c r="AT43"/>
  <c r="AT45"/>
  <c r="AT47"/>
  <c r="AT49"/>
  <c r="AT51"/>
  <c r="AT53"/>
  <c r="AT55"/>
  <c r="AT58"/>
  <c r="AT60"/>
  <c r="AT62"/>
  <c r="AT64"/>
  <c r="AT66"/>
  <c r="AT68"/>
  <c r="AT70"/>
  <c r="AT72"/>
  <c r="AT74"/>
  <c r="AT76"/>
  <c r="AT78"/>
  <c r="AT80"/>
  <c r="AT82"/>
  <c r="AW1"/>
  <c r="AW3"/>
  <c r="AW5"/>
  <c r="AW7"/>
  <c r="AW9"/>
  <c r="AW11"/>
  <c r="AW13"/>
  <c r="AW15"/>
  <c r="AW17"/>
  <c r="AW19"/>
  <c r="AW21"/>
  <c r="AW23"/>
  <c r="AW30"/>
  <c r="AW32"/>
  <c r="AW34"/>
  <c r="AW36"/>
  <c r="AW38"/>
  <c r="AW40"/>
  <c r="AW42"/>
  <c r="AW44"/>
  <c r="AW46"/>
  <c r="AW48"/>
  <c r="AW50"/>
  <c r="AW52"/>
  <c r="AW54"/>
  <c r="AW57"/>
  <c r="AW59"/>
  <c r="AW61"/>
  <c r="AW63"/>
  <c r="AW65"/>
  <c r="AW67"/>
  <c r="AW69"/>
  <c r="AW71"/>
  <c r="AW73"/>
  <c r="AW75"/>
  <c r="AW77"/>
  <c r="AW79"/>
  <c r="AW81"/>
  <c r="AW83"/>
  <c r="AX2"/>
  <c r="AX4"/>
  <c r="AX6"/>
  <c r="AX8"/>
  <c r="AX10"/>
  <c r="AX12"/>
  <c r="AX14"/>
  <c r="AX16"/>
  <c r="AX18"/>
  <c r="AX20"/>
  <c r="AX22"/>
  <c r="AX24"/>
  <c r="AX29"/>
  <c r="AX31"/>
  <c r="AX33"/>
  <c r="AX35"/>
  <c r="AX37"/>
  <c r="AX39"/>
  <c r="AX41"/>
  <c r="AX43"/>
  <c r="AX45"/>
  <c r="AX47"/>
  <c r="AX49"/>
  <c r="AX51"/>
  <c r="AX53"/>
  <c r="AX55"/>
  <c r="AX58"/>
  <c r="AX60"/>
  <c r="AX62"/>
  <c r="AX64"/>
  <c r="AX66"/>
  <c r="AX68"/>
  <c r="AX70"/>
  <c r="AX72"/>
  <c r="AX74"/>
  <c r="AX76"/>
  <c r="AX78"/>
  <c r="AX80"/>
  <c r="AX82"/>
  <c r="AY1"/>
  <c r="AY3"/>
  <c r="AY5"/>
  <c r="AY7"/>
  <c r="AY9"/>
  <c r="AY11"/>
  <c r="AY13"/>
  <c r="AY15"/>
  <c r="AY17"/>
  <c r="AY19"/>
  <c r="AY21"/>
  <c r="AY23"/>
  <c r="AY30"/>
  <c r="AY32"/>
  <c r="AY34"/>
  <c r="AY36"/>
  <c r="AY38"/>
  <c r="AY40"/>
  <c r="AY42"/>
  <c r="AY44"/>
  <c r="AY46"/>
  <c r="AY48"/>
  <c r="AY50"/>
  <c r="AY52"/>
  <c r="AY54"/>
  <c r="AY57"/>
  <c r="AY59"/>
  <c r="AY61"/>
  <c r="AY63"/>
  <c r="AY65"/>
  <c r="AY67"/>
  <c r="AY69"/>
  <c r="AY71"/>
  <c r="AY73"/>
  <c r="AY75"/>
  <c r="AY77"/>
  <c r="AY79"/>
  <c r="AY81"/>
  <c r="AY83"/>
  <c r="AS2"/>
  <c r="AS4"/>
  <c r="AS6"/>
  <c r="AS8"/>
  <c r="AS10"/>
  <c r="AS12"/>
  <c r="AS14"/>
  <c r="AS16"/>
  <c r="AS18"/>
  <c r="AS20"/>
  <c r="AS22"/>
  <c r="AS29"/>
  <c r="AS31"/>
  <c r="AS33"/>
  <c r="AS35"/>
  <c r="AS37"/>
  <c r="AS39"/>
  <c r="AS41"/>
  <c r="AS43"/>
  <c r="AS45"/>
  <c r="AS47"/>
  <c r="AS51"/>
  <c r="AS53"/>
  <c r="AS55"/>
  <c r="AS58"/>
  <c r="AS60"/>
  <c r="AS62"/>
  <c r="AS64"/>
  <c r="AS66"/>
  <c r="AS68"/>
  <c r="AS70"/>
  <c r="AS72"/>
  <c r="AS74"/>
  <c r="AS76"/>
  <c r="AS78"/>
  <c r="AS80"/>
  <c r="AS82"/>
  <c r="AT1"/>
  <c r="AT3"/>
  <c r="AT5"/>
  <c r="AT7"/>
  <c r="AT9"/>
  <c r="AT11"/>
  <c r="AT13"/>
  <c r="AT15"/>
  <c r="AT17"/>
  <c r="AT19"/>
  <c r="AT23"/>
  <c r="AT32"/>
  <c r="AT34"/>
  <c r="AT36"/>
  <c r="AT38"/>
  <c r="AT42"/>
  <c r="AT44"/>
  <c r="AT46"/>
  <c r="AT48"/>
  <c r="AT50"/>
  <c r="AT52"/>
  <c r="AT57"/>
  <c r="AT59"/>
  <c r="AT61"/>
  <c r="AT63"/>
  <c r="AT65"/>
  <c r="AT67"/>
  <c r="AT69"/>
  <c r="AT73"/>
  <c r="AT75"/>
  <c r="AT77"/>
  <c r="AT79"/>
  <c r="AT81"/>
  <c r="AT83"/>
  <c r="AW2"/>
  <c r="AW4"/>
  <c r="AW6"/>
  <c r="AW8"/>
  <c r="AW10"/>
  <c r="AW12"/>
  <c r="AW14"/>
  <c r="AW16"/>
  <c r="AW18"/>
  <c r="AW20"/>
  <c r="AW22"/>
  <c r="AW24"/>
  <c r="AW29"/>
  <c r="AW31"/>
  <c r="AW33"/>
  <c r="AW35"/>
  <c r="AW37"/>
  <c r="AW39"/>
  <c r="AW41"/>
  <c r="AW43"/>
  <c r="AW45"/>
  <c r="AW47"/>
  <c r="AW49"/>
  <c r="AW51"/>
  <c r="AW53"/>
  <c r="AW55"/>
  <c r="AW58"/>
  <c r="AW60"/>
  <c r="AW62"/>
  <c r="AW64"/>
  <c r="AW66"/>
  <c r="AW68"/>
  <c r="AW70"/>
  <c r="AW72"/>
  <c r="AW74"/>
  <c r="AW76"/>
  <c r="AW78"/>
  <c r="AW80"/>
  <c r="AW82"/>
  <c r="AX1"/>
  <c r="AX3"/>
  <c r="AX5"/>
  <c r="AX7"/>
  <c r="AX11"/>
  <c r="AX13"/>
  <c r="AX15"/>
  <c r="AX17"/>
  <c r="AX19"/>
  <c r="AX23"/>
  <c r="AX30"/>
  <c r="AX32"/>
  <c r="AX34"/>
  <c r="AX36"/>
  <c r="AX38"/>
  <c r="AX42"/>
  <c r="AX44"/>
  <c r="AX46"/>
  <c r="AX48"/>
  <c r="AX50"/>
  <c r="AX54"/>
  <c r="AX57"/>
  <c r="AX59"/>
  <c r="AX61"/>
  <c r="AX63"/>
  <c r="AX65"/>
  <c r="AX67"/>
  <c r="AX69"/>
  <c r="AX73"/>
  <c r="AX75"/>
  <c r="AX77"/>
  <c r="AX79"/>
  <c r="AX81"/>
  <c r="AY2"/>
  <c r="AY4"/>
  <c r="AY6"/>
  <c r="AY8"/>
  <c r="AY10"/>
  <c r="AY12"/>
  <c r="AY14"/>
  <c r="AY16"/>
  <c r="AY18"/>
  <c r="AY20"/>
  <c r="AY22"/>
  <c r="AY24"/>
  <c r="AY29"/>
  <c r="AY31"/>
  <c r="AY33"/>
  <c r="AY35"/>
  <c r="AY37"/>
  <c r="AY39"/>
  <c r="AY41"/>
  <c r="AY43"/>
  <c r="AY45"/>
  <c r="AY47"/>
  <c r="AY49"/>
  <c r="AY51"/>
  <c r="AY53"/>
  <c r="AY55"/>
  <c r="AY58"/>
  <c r="AY60"/>
  <c r="AY62"/>
  <c r="AY64"/>
  <c r="AY66"/>
  <c r="AY68"/>
  <c r="AY70"/>
  <c r="AY72"/>
  <c r="AY74"/>
  <c r="AY76"/>
  <c r="AY78"/>
  <c r="AY80"/>
  <c r="AY82"/>
  <c r="AN1"/>
  <c r="AN3"/>
  <c r="AN5"/>
  <c r="AN7"/>
  <c r="AN9"/>
  <c r="AN11"/>
  <c r="AN13"/>
  <c r="AN15"/>
  <c r="AN17"/>
  <c r="AN19"/>
  <c r="AN21"/>
  <c r="AN23"/>
  <c r="AN30"/>
  <c r="AN32"/>
  <c r="AN34"/>
  <c r="AN36"/>
  <c r="AN38"/>
  <c r="AN40"/>
  <c r="AN42"/>
  <c r="AN44"/>
  <c r="AN46"/>
  <c r="AN48"/>
  <c r="AN50"/>
  <c r="AN52"/>
  <c r="AN54"/>
  <c r="AN57"/>
  <c r="AN59"/>
  <c r="AN61"/>
  <c r="AN63"/>
  <c r="AN65"/>
  <c r="AN67"/>
  <c r="AN69"/>
  <c r="AN71"/>
  <c r="AN73"/>
  <c r="AN75"/>
  <c r="AN77"/>
  <c r="AN79"/>
  <c r="AN81"/>
  <c r="AN83"/>
  <c r="AO2"/>
  <c r="AO4"/>
  <c r="AO6"/>
  <c r="AO8"/>
  <c r="AO10"/>
  <c r="AO12"/>
  <c r="AO14"/>
  <c r="AO16"/>
  <c r="AO18"/>
  <c r="AO20"/>
  <c r="AO22"/>
  <c r="AO24"/>
  <c r="AO29"/>
  <c r="AO31"/>
  <c r="AO33"/>
  <c r="AO35"/>
  <c r="AO37"/>
  <c r="AO39"/>
  <c r="AO41"/>
  <c r="AO43"/>
  <c r="AO45"/>
  <c r="AO47"/>
  <c r="AO49"/>
  <c r="AO51"/>
  <c r="AO53"/>
  <c r="AO55"/>
  <c r="AO58"/>
  <c r="AO60"/>
  <c r="AO62"/>
  <c r="AO64"/>
  <c r="AO66"/>
  <c r="AO68"/>
  <c r="AO70"/>
  <c r="AO72"/>
  <c r="AO74"/>
  <c r="AO76"/>
  <c r="AO78"/>
  <c r="AO80"/>
  <c r="AO82"/>
  <c r="AP1"/>
  <c r="AP3"/>
  <c r="AP5"/>
  <c r="AP7"/>
  <c r="AP9"/>
  <c r="AP11"/>
  <c r="AP13"/>
  <c r="AP15"/>
  <c r="AP17"/>
  <c r="AP19"/>
  <c r="AP21"/>
  <c r="AP23"/>
  <c r="AP30"/>
  <c r="AP32"/>
  <c r="AP34"/>
  <c r="AP36"/>
  <c r="AP38"/>
  <c r="AP40"/>
  <c r="AP42"/>
  <c r="AP44"/>
  <c r="AP46"/>
  <c r="AP48"/>
  <c r="AP50"/>
  <c r="AP52"/>
  <c r="AP54"/>
  <c r="AP57"/>
  <c r="AP59"/>
  <c r="AP61"/>
  <c r="AP63"/>
  <c r="AP65"/>
  <c r="AP67"/>
  <c r="AP69"/>
  <c r="AP71"/>
  <c r="AP73"/>
  <c r="AP75"/>
  <c r="AP77"/>
  <c r="AP79"/>
  <c r="AP81"/>
  <c r="AP83"/>
  <c r="AQ2"/>
  <c r="AQ4"/>
  <c r="AQ6"/>
  <c r="AQ8"/>
  <c r="AQ10"/>
  <c r="AQ12"/>
  <c r="AQ14"/>
  <c r="AQ16"/>
  <c r="AQ18"/>
  <c r="AQ20"/>
  <c r="AQ22"/>
  <c r="AQ24"/>
  <c r="AQ29"/>
  <c r="AQ31"/>
  <c r="AQ33"/>
  <c r="AQ35"/>
  <c r="AQ37"/>
  <c r="AQ39"/>
  <c r="AQ41"/>
  <c r="AQ43"/>
  <c r="AQ45"/>
  <c r="AQ47"/>
  <c r="AQ49"/>
  <c r="AQ51"/>
  <c r="AQ53"/>
  <c r="AQ55"/>
  <c r="AQ58"/>
  <c r="AQ60"/>
  <c r="AQ62"/>
  <c r="AQ64"/>
  <c r="AQ66"/>
  <c r="AQ68"/>
  <c r="AQ70"/>
  <c r="AQ72"/>
  <c r="AQ74"/>
  <c r="AQ76"/>
  <c r="AQ78"/>
  <c r="AQ80"/>
  <c r="AQ82"/>
  <c r="AR1"/>
  <c r="AR3"/>
  <c r="AR5"/>
  <c r="AR7"/>
  <c r="AR9"/>
  <c r="AR11"/>
  <c r="AR13"/>
  <c r="AR15"/>
  <c r="AR17"/>
  <c r="AR19"/>
  <c r="AR21"/>
  <c r="AR23"/>
  <c r="AR30"/>
  <c r="AR32"/>
  <c r="AR34"/>
  <c r="AR36"/>
  <c r="AR38"/>
  <c r="AR40"/>
  <c r="AR42"/>
  <c r="AR44"/>
  <c r="AR46"/>
  <c r="AR48"/>
  <c r="AR50"/>
  <c r="AR52"/>
  <c r="AR54"/>
  <c r="AR57"/>
  <c r="AR59"/>
  <c r="AR61"/>
  <c r="AR63"/>
  <c r="AR65"/>
  <c r="AR67"/>
  <c r="AR69"/>
  <c r="AR71"/>
  <c r="AR73"/>
  <c r="AR75"/>
  <c r="AR77"/>
  <c r="AR79"/>
  <c r="AR81"/>
  <c r="AR83"/>
  <c r="AN2"/>
  <c r="AN4"/>
  <c r="AN6"/>
  <c r="AN8"/>
  <c r="AN10"/>
  <c r="AN12"/>
  <c r="AN14"/>
  <c r="AN16"/>
  <c r="AN18"/>
  <c r="AN20"/>
  <c r="AN22"/>
  <c r="AN24"/>
  <c r="AN29"/>
  <c r="AN31"/>
  <c r="AN33"/>
  <c r="AN35"/>
  <c r="AN37"/>
  <c r="AN39"/>
  <c r="AN41"/>
  <c r="AN43"/>
  <c r="AN45"/>
  <c r="AN47"/>
  <c r="AN49"/>
  <c r="AN51"/>
  <c r="AN53"/>
  <c r="AN55"/>
  <c r="AN58"/>
  <c r="AN60"/>
  <c r="AN62"/>
  <c r="AN64"/>
  <c r="AN66"/>
  <c r="AN68"/>
  <c r="AN70"/>
  <c r="AN72"/>
  <c r="AN74"/>
  <c r="AN76"/>
  <c r="AN78"/>
  <c r="AN80"/>
  <c r="AN82"/>
  <c r="AO1"/>
  <c r="AO3"/>
  <c r="AO5"/>
  <c r="AO7"/>
  <c r="AO9"/>
  <c r="AO11"/>
  <c r="AO13"/>
  <c r="AO15"/>
  <c r="AO17"/>
  <c r="AO19"/>
  <c r="AO21"/>
  <c r="AO23"/>
  <c r="AO30"/>
  <c r="AO32"/>
  <c r="AO34"/>
  <c r="AO36"/>
  <c r="AO38"/>
  <c r="AO40"/>
  <c r="AO42"/>
  <c r="AO44"/>
  <c r="AO46"/>
  <c r="AO48"/>
  <c r="AO50"/>
  <c r="AO52"/>
  <c r="AO54"/>
  <c r="AO57"/>
  <c r="AO59"/>
  <c r="AO61"/>
  <c r="AO63"/>
  <c r="AO65"/>
  <c r="AO67"/>
  <c r="AO69"/>
  <c r="AO71"/>
  <c r="AO73"/>
  <c r="AO75"/>
  <c r="AO77"/>
  <c r="AO79"/>
  <c r="AO81"/>
  <c r="AO83"/>
  <c r="AP4"/>
  <c r="AP6"/>
  <c r="AP8"/>
  <c r="AP10"/>
  <c r="AP12"/>
  <c r="AP14"/>
  <c r="AP16"/>
  <c r="AP18"/>
  <c r="AP20"/>
  <c r="AP22"/>
  <c r="AP24"/>
  <c r="AP29"/>
  <c r="AP31"/>
  <c r="AP35"/>
  <c r="AP37"/>
  <c r="AP39"/>
  <c r="AP41"/>
  <c r="AP43"/>
  <c r="AP45"/>
  <c r="AP47"/>
  <c r="AP49"/>
  <c r="AP51"/>
  <c r="AP53"/>
  <c r="AP55"/>
  <c r="AP58"/>
  <c r="AP60"/>
  <c r="AP62"/>
  <c r="AP64"/>
  <c r="AP66"/>
  <c r="AP68"/>
  <c r="AP72"/>
  <c r="AP74"/>
  <c r="AP76"/>
  <c r="AP78"/>
  <c r="AP80"/>
  <c r="AP82"/>
  <c r="AQ1"/>
  <c r="AQ3"/>
  <c r="AQ5"/>
  <c r="AQ7"/>
  <c r="AQ9"/>
  <c r="AQ11"/>
  <c r="AQ13"/>
  <c r="AQ15"/>
  <c r="AQ17"/>
  <c r="AQ19"/>
  <c r="AQ21"/>
  <c r="AQ23"/>
  <c r="AQ30"/>
  <c r="AQ32"/>
  <c r="AQ34"/>
  <c r="AQ36"/>
  <c r="AQ38"/>
  <c r="AQ40"/>
  <c r="AQ42"/>
  <c r="AQ44"/>
  <c r="AQ46"/>
  <c r="AQ48"/>
  <c r="AQ50"/>
  <c r="AQ52"/>
  <c r="AQ54"/>
  <c r="AQ57"/>
  <c r="AQ59"/>
  <c r="AQ61"/>
  <c r="AQ63"/>
  <c r="AQ65"/>
  <c r="AQ67"/>
  <c r="AQ69"/>
  <c r="AQ71"/>
  <c r="AQ73"/>
  <c r="AQ75"/>
  <c r="AQ77"/>
  <c r="AQ79"/>
  <c r="AQ81"/>
  <c r="AQ83"/>
  <c r="AR2"/>
  <c r="AR4"/>
  <c r="AR8"/>
  <c r="AR10"/>
  <c r="AR12"/>
  <c r="AR14"/>
  <c r="AR16"/>
  <c r="AR18"/>
  <c r="AR20"/>
  <c r="AR22"/>
  <c r="AR24"/>
  <c r="AR29"/>
  <c r="AR31"/>
  <c r="AR33"/>
  <c r="AR35"/>
  <c r="AR37"/>
  <c r="AR39"/>
  <c r="AR41"/>
  <c r="AR43"/>
  <c r="AR45"/>
  <c r="AR47"/>
  <c r="AR49"/>
  <c r="AR51"/>
  <c r="AR53"/>
  <c r="AR55"/>
  <c r="AR58"/>
  <c r="AR60"/>
  <c r="AR62"/>
  <c r="AR64"/>
  <c r="AR66"/>
  <c r="AR68"/>
  <c r="AR70"/>
  <c r="AR72"/>
  <c r="AR74"/>
  <c r="AR76"/>
  <c r="AR78"/>
  <c r="AR80"/>
  <c r="AR82"/>
  <c r="AI1"/>
  <c r="AI3"/>
  <c r="AI5"/>
  <c r="AI7"/>
  <c r="AI9"/>
  <c r="AI11"/>
  <c r="AI13"/>
  <c r="AI15"/>
  <c r="AI17"/>
  <c r="AI19"/>
  <c r="AI21"/>
  <c r="AI23"/>
  <c r="AI25"/>
  <c r="AI27"/>
  <c r="AI30"/>
  <c r="AI32"/>
  <c r="AI34"/>
  <c r="AI36"/>
  <c r="AI38"/>
  <c r="AI40"/>
  <c r="AI42"/>
  <c r="AI44"/>
  <c r="AI46"/>
  <c r="AI48"/>
  <c r="AI50"/>
  <c r="AI52"/>
  <c r="AI54"/>
  <c r="AI57"/>
  <c r="AI59"/>
  <c r="AI61"/>
  <c r="AI63"/>
  <c r="AI65"/>
  <c r="AI67"/>
  <c r="AI69"/>
  <c r="AI71"/>
  <c r="AI73"/>
  <c r="AI75"/>
  <c r="AI77"/>
  <c r="AI79"/>
  <c r="AI81"/>
  <c r="AI83"/>
  <c r="AJ2"/>
  <c r="AJ4"/>
  <c r="AJ6"/>
  <c r="AJ8"/>
  <c r="AJ10"/>
  <c r="AJ12"/>
  <c r="AJ14"/>
  <c r="AJ16"/>
  <c r="AJ18"/>
  <c r="AJ20"/>
  <c r="AJ22"/>
  <c r="AJ24"/>
  <c r="AJ26"/>
  <c r="AJ29"/>
  <c r="AJ31"/>
  <c r="AJ33"/>
  <c r="AJ35"/>
  <c r="AJ37"/>
  <c r="AJ39"/>
  <c r="AJ41"/>
  <c r="AJ43"/>
  <c r="AJ45"/>
  <c r="AJ47"/>
  <c r="AJ49"/>
  <c r="AJ51"/>
  <c r="AJ53"/>
  <c r="AJ55"/>
  <c r="AJ58"/>
  <c r="AJ60"/>
  <c r="AJ62"/>
  <c r="AJ64"/>
  <c r="AJ66"/>
  <c r="AJ68"/>
  <c r="AJ70"/>
  <c r="AJ72"/>
  <c r="AJ74"/>
  <c r="AJ76"/>
  <c r="AJ78"/>
  <c r="AJ80"/>
  <c r="AJ82"/>
  <c r="AK1"/>
  <c r="AK3"/>
  <c r="AK5"/>
  <c r="AK7"/>
  <c r="AK9"/>
  <c r="AK11"/>
  <c r="AK13"/>
  <c r="AK15"/>
  <c r="AK17"/>
  <c r="AK19"/>
  <c r="AK21"/>
  <c r="AK23"/>
  <c r="AK25"/>
  <c r="AK27"/>
  <c r="AK30"/>
  <c r="AK32"/>
  <c r="AK34"/>
  <c r="AK36"/>
  <c r="AK38"/>
  <c r="AK40"/>
  <c r="AK42"/>
  <c r="AK44"/>
  <c r="AK46"/>
  <c r="AK48"/>
  <c r="AK50"/>
  <c r="AK52"/>
  <c r="AK54"/>
  <c r="AK57"/>
  <c r="AK59"/>
  <c r="AK61"/>
  <c r="AK63"/>
  <c r="AK65"/>
  <c r="AK67"/>
  <c r="AK69"/>
  <c r="AK71"/>
  <c r="AK73"/>
  <c r="AK75"/>
  <c r="AK77"/>
  <c r="AK79"/>
  <c r="AK81"/>
  <c r="AK83"/>
  <c r="AL2"/>
  <c r="AL4"/>
  <c r="AL6"/>
  <c r="AL8"/>
  <c r="AL10"/>
  <c r="AL12"/>
  <c r="AL14"/>
  <c r="AL16"/>
  <c r="AL18"/>
  <c r="AL20"/>
  <c r="AL22"/>
  <c r="AL24"/>
  <c r="AL26"/>
  <c r="AL29"/>
  <c r="AL31"/>
  <c r="AL33"/>
  <c r="AL35"/>
  <c r="AL37"/>
  <c r="AL39"/>
  <c r="AL41"/>
  <c r="AL43"/>
  <c r="AL45"/>
  <c r="AL47"/>
  <c r="AL49"/>
  <c r="AL51"/>
  <c r="AL53"/>
  <c r="AL55"/>
  <c r="AL58"/>
  <c r="AL60"/>
  <c r="AL62"/>
  <c r="AL64"/>
  <c r="AL66"/>
  <c r="AL68"/>
  <c r="AL70"/>
  <c r="AL72"/>
  <c r="AL74"/>
  <c r="AL76"/>
  <c r="AL78"/>
  <c r="AL80"/>
  <c r="AL82"/>
  <c r="AM1"/>
  <c r="AM3"/>
  <c r="AM5"/>
  <c r="AM7"/>
  <c r="AM9"/>
  <c r="AM11"/>
  <c r="AM13"/>
  <c r="AM15"/>
  <c r="AM17"/>
  <c r="AM19"/>
  <c r="AM21"/>
  <c r="AM23"/>
  <c r="AM25"/>
  <c r="AM27"/>
  <c r="AM30"/>
  <c r="AM32"/>
  <c r="AM34"/>
  <c r="AM36"/>
  <c r="AM38"/>
  <c r="AM40"/>
  <c r="AM42"/>
  <c r="AM44"/>
  <c r="AM46"/>
  <c r="AM48"/>
  <c r="AM50"/>
  <c r="AM52"/>
  <c r="AM54"/>
  <c r="AM57"/>
  <c r="AM59"/>
  <c r="AM61"/>
  <c r="AM63"/>
  <c r="AM65"/>
  <c r="AM67"/>
  <c r="AM69"/>
  <c r="AM71"/>
  <c r="AM73"/>
  <c r="AM75"/>
  <c r="AM77"/>
  <c r="AM79"/>
  <c r="AM81"/>
  <c r="AM83"/>
  <c r="AJ1"/>
  <c r="AJ3"/>
  <c r="AJ5"/>
  <c r="AJ7"/>
  <c r="AJ9"/>
  <c r="AJ11"/>
  <c r="AJ13"/>
  <c r="AJ15"/>
  <c r="AJ17"/>
  <c r="AJ19"/>
  <c r="AJ21"/>
  <c r="AJ23"/>
  <c r="AJ30"/>
  <c r="AJ32"/>
  <c r="AJ34"/>
  <c r="AJ36"/>
  <c r="AJ38"/>
  <c r="AJ40"/>
  <c r="AJ42"/>
  <c r="AJ44"/>
  <c r="AJ46"/>
  <c r="AJ48"/>
  <c r="AJ50"/>
  <c r="AJ52"/>
  <c r="AJ54"/>
  <c r="AJ57"/>
  <c r="AJ59"/>
  <c r="AJ61"/>
  <c r="AJ63"/>
  <c r="AJ65"/>
  <c r="AJ67"/>
  <c r="AJ69"/>
  <c r="AJ71"/>
  <c r="AJ73"/>
  <c r="AJ75"/>
  <c r="AJ77"/>
  <c r="AJ79"/>
  <c r="AJ81"/>
  <c r="AJ83"/>
  <c r="AL1"/>
  <c r="AL3"/>
  <c r="AL5"/>
  <c r="AL7"/>
  <c r="AL9"/>
  <c r="AL11"/>
  <c r="AL13"/>
  <c r="AL15"/>
  <c r="AL17"/>
  <c r="AL19"/>
  <c r="AL21"/>
  <c r="AL23"/>
  <c r="AL30"/>
  <c r="AL32"/>
  <c r="AL34"/>
  <c r="AL36"/>
  <c r="AL38"/>
  <c r="AL40"/>
  <c r="AL42"/>
  <c r="AL44"/>
  <c r="AL46"/>
  <c r="AL48"/>
  <c r="AL50"/>
  <c r="AL52"/>
  <c r="AL54"/>
  <c r="AL57"/>
  <c r="AL59"/>
  <c r="AL61"/>
  <c r="AL63"/>
  <c r="AL65"/>
  <c r="AL67"/>
  <c r="AL69"/>
  <c r="AL71"/>
  <c r="AL73"/>
  <c r="AL75"/>
  <c r="AL77"/>
  <c r="AL79"/>
  <c r="AL81"/>
  <c r="AL83"/>
  <c r="AD1"/>
  <c r="AD3"/>
  <c r="AD5"/>
  <c r="AD7"/>
  <c r="AD9"/>
  <c r="AD11"/>
  <c r="AD13"/>
  <c r="AD15"/>
  <c r="AD17"/>
  <c r="AD19"/>
  <c r="AD21"/>
  <c r="AD23"/>
  <c r="AD30"/>
  <c r="AD32"/>
  <c r="AD34"/>
  <c r="AD36"/>
  <c r="AD38"/>
  <c r="AD40"/>
  <c r="AD42"/>
  <c r="AD44"/>
  <c r="AD46"/>
  <c r="AD48"/>
  <c r="AD50"/>
  <c r="AD52"/>
  <c r="AD54"/>
  <c r="AD69"/>
  <c r="AD73"/>
  <c r="AD79"/>
  <c r="AD83"/>
  <c r="AE78"/>
  <c r="AE80"/>
  <c r="AE82"/>
  <c r="AF1"/>
  <c r="AF3"/>
  <c r="AF5"/>
  <c r="AF7"/>
  <c r="AF9"/>
  <c r="AF11"/>
  <c r="AF13"/>
  <c r="AF15"/>
  <c r="AF17"/>
  <c r="AF19"/>
  <c r="AF21"/>
  <c r="AF23"/>
  <c r="AF30"/>
  <c r="AF32"/>
  <c r="AF34"/>
  <c r="AF36"/>
  <c r="AF38"/>
  <c r="AF40"/>
  <c r="AF42"/>
  <c r="AF44"/>
  <c r="AF46"/>
  <c r="AF48"/>
  <c r="AF50"/>
  <c r="AF52"/>
  <c r="AF54"/>
  <c r="AF57"/>
  <c r="AF59"/>
  <c r="AF61"/>
  <c r="AF63"/>
  <c r="AF65"/>
  <c r="AF67"/>
  <c r="AF69"/>
  <c r="AF71"/>
  <c r="AF73"/>
  <c r="AF75"/>
  <c r="AF77"/>
  <c r="AF79"/>
  <c r="AF81"/>
  <c r="AF83"/>
  <c r="AG2"/>
  <c r="AG4"/>
  <c r="AG6"/>
  <c r="AG8"/>
  <c r="AG10"/>
  <c r="AG12"/>
  <c r="AG14"/>
  <c r="AG16"/>
  <c r="AG18"/>
  <c r="AG20"/>
  <c r="AG22"/>
  <c r="AG24"/>
  <c r="AG29"/>
  <c r="AG31"/>
  <c r="AG33"/>
  <c r="AG35"/>
  <c r="AG37"/>
  <c r="AG39"/>
  <c r="AG41"/>
  <c r="AG43"/>
  <c r="AG45"/>
  <c r="AG47"/>
  <c r="AG49"/>
  <c r="AG51"/>
  <c r="AG53"/>
  <c r="AG55"/>
  <c r="AG58"/>
  <c r="AG60"/>
  <c r="AG62"/>
  <c r="AG64"/>
  <c r="AG66"/>
  <c r="AG68"/>
  <c r="AG70"/>
  <c r="AG72"/>
  <c r="AG74"/>
  <c r="AG76"/>
  <c r="AG78"/>
  <c r="AG80"/>
  <c r="AG82"/>
  <c r="AH1"/>
  <c r="AH3"/>
  <c r="AH5"/>
  <c r="AH7"/>
  <c r="AH9"/>
  <c r="AH11"/>
  <c r="AH13"/>
  <c r="AH15"/>
  <c r="AH17"/>
  <c r="AH19"/>
  <c r="AH21"/>
  <c r="AH23"/>
  <c r="AH30"/>
  <c r="AH32"/>
  <c r="AH34"/>
  <c r="AH36"/>
  <c r="AH38"/>
  <c r="AH40"/>
  <c r="AH42"/>
  <c r="AH44"/>
  <c r="AH46"/>
  <c r="AH48"/>
  <c r="AH50"/>
  <c r="AH52"/>
  <c r="AH54"/>
  <c r="AH57"/>
  <c r="AH59"/>
  <c r="AH61"/>
  <c r="AH63"/>
  <c r="AH65"/>
  <c r="AH67"/>
  <c r="AH69"/>
  <c r="AH71"/>
  <c r="AH73"/>
  <c r="AH75"/>
  <c r="AH77"/>
  <c r="AH79"/>
  <c r="AH81"/>
  <c r="AH83"/>
  <c r="AD67"/>
  <c r="AD71"/>
  <c r="AD75"/>
  <c r="AD77"/>
  <c r="AD81"/>
  <c r="AE58"/>
  <c r="AE60"/>
  <c r="AE62"/>
  <c r="AE64"/>
  <c r="AD2"/>
  <c r="AD4"/>
  <c r="AD6"/>
  <c r="AD8"/>
  <c r="AD10"/>
  <c r="AD12"/>
  <c r="AD14"/>
  <c r="AD16"/>
  <c r="AD18"/>
  <c r="AD20"/>
  <c r="AD22"/>
  <c r="AD24"/>
  <c r="AD29"/>
  <c r="AD31"/>
  <c r="AD33"/>
  <c r="AD35"/>
  <c r="AD37"/>
  <c r="AD39"/>
  <c r="AD41"/>
  <c r="AD43"/>
  <c r="AD45"/>
  <c r="AD47"/>
  <c r="AD49"/>
  <c r="AD51"/>
  <c r="AD53"/>
  <c r="AD55"/>
  <c r="AD58"/>
  <c r="AD60"/>
  <c r="AD62"/>
  <c r="AD64"/>
  <c r="AD66"/>
  <c r="AD68"/>
  <c r="AD70"/>
  <c r="AD72"/>
  <c r="AD74"/>
  <c r="AD76"/>
  <c r="AD78"/>
  <c r="AD80"/>
  <c r="AD82"/>
  <c r="AE1"/>
  <c r="AE3"/>
  <c r="AE5"/>
  <c r="AE7"/>
  <c r="AE9"/>
  <c r="AE11"/>
  <c r="AE13"/>
  <c r="AE15"/>
  <c r="AE17"/>
  <c r="AE19"/>
  <c r="AE21"/>
  <c r="AE23"/>
  <c r="AE30"/>
  <c r="AE32"/>
  <c r="AE34"/>
  <c r="AE36"/>
  <c r="AE38"/>
  <c r="AE40"/>
  <c r="AE42"/>
  <c r="AE44"/>
  <c r="AE46"/>
  <c r="AE48"/>
  <c r="AE50"/>
  <c r="AE52"/>
  <c r="AE54"/>
  <c r="AE57"/>
  <c r="AE59"/>
  <c r="AE61"/>
  <c r="AE63"/>
  <c r="AE65"/>
  <c r="AE67"/>
  <c r="AE69"/>
  <c r="AE71"/>
  <c r="AE73"/>
  <c r="AE75"/>
  <c r="AE77"/>
  <c r="AE79"/>
  <c r="AE81"/>
  <c r="AE83"/>
  <c r="AF2"/>
  <c r="AF4"/>
  <c r="AF6"/>
  <c r="AF8"/>
  <c r="AF10"/>
  <c r="AF12"/>
  <c r="AF14"/>
  <c r="AF16"/>
  <c r="AF18"/>
  <c r="AF20"/>
  <c r="AF22"/>
  <c r="AF24"/>
  <c r="AF29"/>
  <c r="AF31"/>
  <c r="AF33"/>
  <c r="AF35"/>
  <c r="AF37"/>
  <c r="AF39"/>
  <c r="AF41"/>
  <c r="AF43"/>
  <c r="AF45"/>
  <c r="AF47"/>
  <c r="AF49"/>
  <c r="AF51"/>
  <c r="AF53"/>
  <c r="AF55"/>
  <c r="AF58"/>
  <c r="AF60"/>
  <c r="AF62"/>
  <c r="AF64"/>
  <c r="AF66"/>
  <c r="AF68"/>
  <c r="AF70"/>
  <c r="AF72"/>
  <c r="AF74"/>
  <c r="AF76"/>
  <c r="AF78"/>
  <c r="AF80"/>
  <c r="AF82"/>
  <c r="AG1"/>
  <c r="AG3"/>
  <c r="AG5"/>
  <c r="AG7"/>
  <c r="AG9"/>
  <c r="AG11"/>
  <c r="AG13"/>
  <c r="AG15"/>
  <c r="AG17"/>
  <c r="AG19"/>
  <c r="AG21"/>
  <c r="AG23"/>
  <c r="AG30"/>
  <c r="AG32"/>
  <c r="AG34"/>
  <c r="AG36"/>
  <c r="AG38"/>
  <c r="AG40"/>
  <c r="AG42"/>
  <c r="AG44"/>
  <c r="AG46"/>
  <c r="AG48"/>
  <c r="AG50"/>
  <c r="AG52"/>
  <c r="AG54"/>
  <c r="AG57"/>
  <c r="AG59"/>
  <c r="AG61"/>
  <c r="AG63"/>
  <c r="AG65"/>
  <c r="AG67"/>
  <c r="AG69"/>
  <c r="AG71"/>
  <c r="AG73"/>
  <c r="AG75"/>
  <c r="AG77"/>
  <c r="AG79"/>
  <c r="AG81"/>
  <c r="AG83"/>
  <c r="AH2"/>
  <c r="AH4"/>
  <c r="AH6"/>
  <c r="AH8"/>
  <c r="AH10"/>
  <c r="AH12"/>
  <c r="AH14"/>
  <c r="AH16"/>
  <c r="AH18"/>
  <c r="AH20"/>
  <c r="AH22"/>
  <c r="AH24"/>
  <c r="AH29"/>
  <c r="AH31"/>
  <c r="AH33"/>
  <c r="AH35"/>
  <c r="AH37"/>
  <c r="AH39"/>
  <c r="AH41"/>
  <c r="AH43"/>
  <c r="AH45"/>
  <c r="AH47"/>
  <c r="AH49"/>
  <c r="AH51"/>
  <c r="AH53"/>
  <c r="AH55"/>
  <c r="AH58"/>
  <c r="AH60"/>
  <c r="AH62"/>
  <c r="AH64"/>
  <c r="AH66"/>
  <c r="AH68"/>
  <c r="AH70"/>
  <c r="AH72"/>
  <c r="AH74"/>
  <c r="AH76"/>
  <c r="AH78"/>
  <c r="AH80"/>
  <c r="AH82"/>
  <c r="W1"/>
  <c r="W3"/>
  <c r="W5"/>
  <c r="W7"/>
  <c r="W9"/>
  <c r="W11"/>
  <c r="W13"/>
  <c r="W15"/>
  <c r="W17"/>
  <c r="W19"/>
  <c r="W21"/>
  <c r="W23"/>
  <c r="W30"/>
  <c r="W32"/>
  <c r="W34"/>
  <c r="W36"/>
  <c r="W38"/>
  <c r="W40"/>
  <c r="W42"/>
  <c r="W44"/>
  <c r="W46"/>
  <c r="W48"/>
  <c r="W50"/>
  <c r="W52"/>
  <c r="W54"/>
  <c r="W57"/>
  <c r="W59"/>
  <c r="W61"/>
  <c r="W63"/>
  <c r="W65"/>
  <c r="W67"/>
  <c r="W69"/>
  <c r="W71"/>
  <c r="W73"/>
  <c r="W75"/>
  <c r="W77"/>
  <c r="W79"/>
  <c r="W81"/>
  <c r="W83"/>
  <c r="Z2"/>
  <c r="Z4"/>
  <c r="Z6"/>
  <c r="Z8"/>
  <c r="Z10"/>
  <c r="Z12"/>
  <c r="Z14"/>
  <c r="Z16"/>
  <c r="Z18"/>
  <c r="Z20"/>
  <c r="Z22"/>
  <c r="Z24"/>
  <c r="Z29"/>
  <c r="Z31"/>
  <c r="Z33"/>
  <c r="Z35"/>
  <c r="Z37"/>
  <c r="Z39"/>
  <c r="Z41"/>
  <c r="Z43"/>
  <c r="Z45"/>
  <c r="Z47"/>
  <c r="Z49"/>
  <c r="Z51"/>
  <c r="Z53"/>
  <c r="Z55"/>
  <c r="Z58"/>
  <c r="Z60"/>
  <c r="Z62"/>
  <c r="Z64"/>
  <c r="Z66"/>
  <c r="Z68"/>
  <c r="Z70"/>
  <c r="Z72"/>
  <c r="Z74"/>
  <c r="Z76"/>
  <c r="Z78"/>
  <c r="Z80"/>
  <c r="Z82"/>
  <c r="AA1"/>
  <c r="AA3"/>
  <c r="AA5"/>
  <c r="AA7"/>
  <c r="AA9"/>
  <c r="AA11"/>
  <c r="AA13"/>
  <c r="AA15"/>
  <c r="AA17"/>
  <c r="AA19"/>
  <c r="AA21"/>
  <c r="AA23"/>
  <c r="AA30"/>
  <c r="AA32"/>
  <c r="AA34"/>
  <c r="AA36"/>
  <c r="AA38"/>
  <c r="AA40"/>
  <c r="AA42"/>
  <c r="AA44"/>
  <c r="AA46"/>
  <c r="AA48"/>
  <c r="AA50"/>
  <c r="AA52"/>
  <c r="AA54"/>
  <c r="AA57"/>
  <c r="AA59"/>
  <c r="AA61"/>
  <c r="AA63"/>
  <c r="AA65"/>
  <c r="AA67"/>
  <c r="AA69"/>
  <c r="AA71"/>
  <c r="AA73"/>
  <c r="AA75"/>
  <c r="AA77"/>
  <c r="AA79"/>
  <c r="AA81"/>
  <c r="AA83"/>
  <c r="AB2"/>
  <c r="AB4"/>
  <c r="AB6"/>
  <c r="AB8"/>
  <c r="AB10"/>
  <c r="AB12"/>
  <c r="AB14"/>
  <c r="AB16"/>
  <c r="AB18"/>
  <c r="AB20"/>
  <c r="AB22"/>
  <c r="AB24"/>
  <c r="AB29"/>
  <c r="AB31"/>
  <c r="AB33"/>
  <c r="AB35"/>
  <c r="AB37"/>
  <c r="AB39"/>
  <c r="AB41"/>
  <c r="AB43"/>
  <c r="AB45"/>
  <c r="AB47"/>
  <c r="AB49"/>
  <c r="AB51"/>
  <c r="AB53"/>
  <c r="AB55"/>
  <c r="AB58"/>
  <c r="AB60"/>
  <c r="AB62"/>
  <c r="AB64"/>
  <c r="AB66"/>
  <c r="AB68"/>
  <c r="AB70"/>
  <c r="AB72"/>
  <c r="AB74"/>
  <c r="AB76"/>
  <c r="AB78"/>
  <c r="AB80"/>
  <c r="AB82"/>
  <c r="AC1"/>
  <c r="AC3"/>
  <c r="AC5"/>
  <c r="AC7"/>
  <c r="AC9"/>
  <c r="AC11"/>
  <c r="AC13"/>
  <c r="AC15"/>
  <c r="AC17"/>
  <c r="AC19"/>
  <c r="AC21"/>
  <c r="AC23"/>
  <c r="AC30"/>
  <c r="AC32"/>
  <c r="AC34"/>
  <c r="AC36"/>
  <c r="AC38"/>
  <c r="AC40"/>
  <c r="AC42"/>
  <c r="AC44"/>
  <c r="AC46"/>
  <c r="AC48"/>
  <c r="AC50"/>
  <c r="AC52"/>
  <c r="AC54"/>
  <c r="AC57"/>
  <c r="AC59"/>
  <c r="AC61"/>
  <c r="AC63"/>
  <c r="AC65"/>
  <c r="AC67"/>
  <c r="AC69"/>
  <c r="AC71"/>
  <c r="AC73"/>
  <c r="AC75"/>
  <c r="AC77"/>
  <c r="AC79"/>
  <c r="AC81"/>
  <c r="AC83"/>
  <c r="W2"/>
  <c r="W4"/>
  <c r="W6"/>
  <c r="W8"/>
  <c r="W10"/>
  <c r="W12"/>
  <c r="W14"/>
  <c r="W16"/>
  <c r="W18"/>
  <c r="W20"/>
  <c r="W22"/>
  <c r="W24"/>
  <c r="W29"/>
  <c r="W31"/>
  <c r="W33"/>
  <c r="W35"/>
  <c r="W37"/>
  <c r="W39"/>
  <c r="W41"/>
  <c r="W43"/>
  <c r="W45"/>
  <c r="W47"/>
  <c r="W49"/>
  <c r="W51"/>
  <c r="W53"/>
  <c r="W55"/>
  <c r="W58"/>
  <c r="W60"/>
  <c r="W62"/>
  <c r="W64"/>
  <c r="W66"/>
  <c r="W68"/>
  <c r="W70"/>
  <c r="W72"/>
  <c r="W74"/>
  <c r="W76"/>
  <c r="W78"/>
  <c r="W80"/>
  <c r="W82"/>
  <c r="Z1"/>
  <c r="Z3"/>
  <c r="Z5"/>
  <c r="Z7"/>
  <c r="Z9"/>
  <c r="Z11"/>
  <c r="Z13"/>
  <c r="Z15"/>
  <c r="Z17"/>
  <c r="Z19"/>
  <c r="Z21"/>
  <c r="Z23"/>
  <c r="Z30"/>
  <c r="Z32"/>
  <c r="Z34"/>
  <c r="Z36"/>
  <c r="Z38"/>
  <c r="Z40"/>
  <c r="Z42"/>
  <c r="Z44"/>
  <c r="Z46"/>
  <c r="Z48"/>
  <c r="Z50"/>
  <c r="Z52"/>
  <c r="Z54"/>
  <c r="Z57"/>
  <c r="Z59"/>
  <c r="Z61"/>
  <c r="Z63"/>
  <c r="Z65"/>
  <c r="Z67"/>
  <c r="Z69"/>
  <c r="Z71"/>
  <c r="Z73"/>
  <c r="Z75"/>
  <c r="Z77"/>
  <c r="Z79"/>
  <c r="Z81"/>
  <c r="Z83"/>
  <c r="AA2"/>
  <c r="AA4"/>
  <c r="AA6"/>
  <c r="AA8"/>
  <c r="AA10"/>
  <c r="AA12"/>
  <c r="AA14"/>
  <c r="AA16"/>
  <c r="AA18"/>
  <c r="AA20"/>
  <c r="AA22"/>
  <c r="AA24"/>
  <c r="AA29"/>
  <c r="AA31"/>
  <c r="AA33"/>
  <c r="AA35"/>
  <c r="AA37"/>
  <c r="AA39"/>
  <c r="AA41"/>
  <c r="AA43"/>
  <c r="AA45"/>
  <c r="AA47"/>
  <c r="AA49"/>
  <c r="AA51"/>
  <c r="AA53"/>
  <c r="AA55"/>
  <c r="AA58"/>
  <c r="AA60"/>
  <c r="AA62"/>
  <c r="AA64"/>
  <c r="AA66"/>
  <c r="AA68"/>
  <c r="AA70"/>
  <c r="AA72"/>
  <c r="AA74"/>
  <c r="AA76"/>
  <c r="AA78"/>
  <c r="AA80"/>
  <c r="AA82"/>
  <c r="AB1"/>
  <c r="AB3"/>
  <c r="AB5"/>
  <c r="AB7"/>
  <c r="AB9"/>
  <c r="AB11"/>
  <c r="AB13"/>
  <c r="AB15"/>
  <c r="AB17"/>
  <c r="AB19"/>
  <c r="AB21"/>
  <c r="AB23"/>
  <c r="AB30"/>
  <c r="AB32"/>
  <c r="AB34"/>
  <c r="AB36"/>
  <c r="AB38"/>
  <c r="AB40"/>
  <c r="AB42"/>
  <c r="AB44"/>
  <c r="AB46"/>
  <c r="AB48"/>
  <c r="AB50"/>
  <c r="AB52"/>
  <c r="AB54"/>
  <c r="AB57"/>
  <c r="AB59"/>
  <c r="AB61"/>
  <c r="AB63"/>
  <c r="AB65"/>
  <c r="AB67"/>
  <c r="AB69"/>
  <c r="AB71"/>
  <c r="AB73"/>
  <c r="AB75"/>
  <c r="AB77"/>
  <c r="AB79"/>
  <c r="AB81"/>
  <c r="AB83"/>
  <c r="AC2"/>
  <c r="AC4"/>
  <c r="AC6"/>
  <c r="AC8"/>
  <c r="AC10"/>
  <c r="AC12"/>
  <c r="AC14"/>
  <c r="AC16"/>
  <c r="AC18"/>
  <c r="AC20"/>
  <c r="AC22"/>
  <c r="AC24"/>
  <c r="AC29"/>
  <c r="AC31"/>
  <c r="AC33"/>
  <c r="AC35"/>
  <c r="AC37"/>
  <c r="AC39"/>
  <c r="AC41"/>
  <c r="AC43"/>
  <c r="AC45"/>
  <c r="AC47"/>
  <c r="AC49"/>
  <c r="AC51"/>
  <c r="AC53"/>
  <c r="AC55"/>
  <c r="AC58"/>
  <c r="AC60"/>
  <c r="AC62"/>
  <c r="AC64"/>
  <c r="AC66"/>
  <c r="AC68"/>
  <c r="AC70"/>
  <c r="AC72"/>
  <c r="AC74"/>
  <c r="AC76"/>
  <c r="AC78"/>
  <c r="AC80"/>
  <c r="AC82"/>
  <c r="R1"/>
  <c r="R3"/>
  <c r="R5"/>
  <c r="R7"/>
  <c r="R9"/>
  <c r="R11"/>
  <c r="R13"/>
  <c r="R15"/>
  <c r="R17"/>
  <c r="R19"/>
  <c r="R21"/>
  <c r="R23"/>
  <c r="R30"/>
  <c r="R32"/>
  <c r="R34"/>
  <c r="R36"/>
  <c r="R38"/>
  <c r="R40"/>
  <c r="R42"/>
  <c r="R44"/>
  <c r="R46"/>
  <c r="R48"/>
  <c r="R50"/>
  <c r="R52"/>
  <c r="R54"/>
  <c r="R57"/>
  <c r="R59"/>
  <c r="R61"/>
  <c r="R63"/>
  <c r="R65"/>
  <c r="R67"/>
  <c r="R69"/>
  <c r="R71"/>
  <c r="R73"/>
  <c r="R75"/>
  <c r="R77"/>
  <c r="R79"/>
  <c r="R81"/>
  <c r="R83"/>
  <c r="S2"/>
  <c r="S4"/>
  <c r="S6"/>
  <c r="S8"/>
  <c r="S10"/>
  <c r="S12"/>
  <c r="S14"/>
  <c r="S16"/>
  <c r="S18"/>
  <c r="S20"/>
  <c r="S22"/>
  <c r="S24"/>
  <c r="S29"/>
  <c r="S31"/>
  <c r="S33"/>
  <c r="S35"/>
  <c r="S37"/>
  <c r="S39"/>
  <c r="S41"/>
  <c r="S43"/>
  <c r="S45"/>
  <c r="S47"/>
  <c r="S49"/>
  <c r="S51"/>
  <c r="S53"/>
  <c r="S55"/>
  <c r="S58"/>
  <c r="S60"/>
  <c r="S62"/>
  <c r="S64"/>
  <c r="S66"/>
  <c r="S68"/>
  <c r="S70"/>
  <c r="S72"/>
  <c r="S74"/>
  <c r="S76"/>
  <c r="S78"/>
  <c r="S80"/>
  <c r="S82"/>
  <c r="T1"/>
  <c r="T3"/>
  <c r="T5"/>
  <c r="T7"/>
  <c r="T9"/>
  <c r="T11"/>
  <c r="T13"/>
  <c r="T15"/>
  <c r="T17"/>
  <c r="T19"/>
  <c r="T21"/>
  <c r="T23"/>
  <c r="T30"/>
  <c r="T32"/>
  <c r="T34"/>
  <c r="T36"/>
  <c r="T38"/>
  <c r="T40"/>
  <c r="T42"/>
  <c r="T44"/>
  <c r="T46"/>
  <c r="T48"/>
  <c r="T50"/>
  <c r="T52"/>
  <c r="T54"/>
  <c r="T57"/>
  <c r="T59"/>
  <c r="T61"/>
  <c r="T63"/>
  <c r="T65"/>
  <c r="T67"/>
  <c r="T69"/>
  <c r="T71"/>
  <c r="T73"/>
  <c r="T75"/>
  <c r="T77"/>
  <c r="T79"/>
  <c r="T81"/>
  <c r="T83"/>
  <c r="U2"/>
  <c r="U4"/>
  <c r="U6"/>
  <c r="U8"/>
  <c r="U10"/>
  <c r="U12"/>
  <c r="U14"/>
  <c r="U16"/>
  <c r="U18"/>
  <c r="U20"/>
  <c r="U22"/>
  <c r="U24"/>
  <c r="U29"/>
  <c r="U31"/>
  <c r="U33"/>
  <c r="U35"/>
  <c r="U37"/>
  <c r="U39"/>
  <c r="U41"/>
  <c r="U43"/>
  <c r="U45"/>
  <c r="U47"/>
  <c r="U49"/>
  <c r="U51"/>
  <c r="U53"/>
  <c r="U55"/>
  <c r="U58"/>
  <c r="U60"/>
  <c r="U62"/>
  <c r="U64"/>
  <c r="U66"/>
  <c r="U68"/>
  <c r="U70"/>
  <c r="U72"/>
  <c r="U74"/>
  <c r="U76"/>
  <c r="U78"/>
  <c r="U80"/>
  <c r="U82"/>
  <c r="V1"/>
  <c r="V3"/>
  <c r="V5"/>
  <c r="V7"/>
  <c r="V9"/>
  <c r="V11"/>
  <c r="V13"/>
  <c r="V15"/>
  <c r="V17"/>
  <c r="V19"/>
  <c r="V21"/>
  <c r="V23"/>
  <c r="V30"/>
  <c r="V32"/>
  <c r="V34"/>
  <c r="V36"/>
  <c r="V38"/>
  <c r="V40"/>
  <c r="V42"/>
  <c r="V44"/>
  <c r="V46"/>
  <c r="V48"/>
  <c r="V50"/>
  <c r="V52"/>
  <c r="V54"/>
  <c r="V57"/>
  <c r="V59"/>
  <c r="V61"/>
  <c r="V63"/>
  <c r="V65"/>
  <c r="V67"/>
  <c r="V69"/>
  <c r="V71"/>
  <c r="V73"/>
  <c r="V75"/>
  <c r="V77"/>
  <c r="V79"/>
  <c r="V81"/>
  <c r="V83"/>
  <c r="R2"/>
  <c r="R4"/>
  <c r="R6"/>
  <c r="R8"/>
  <c r="R10"/>
  <c r="R12"/>
  <c r="R14"/>
  <c r="R16"/>
  <c r="R18"/>
  <c r="R20"/>
  <c r="R22"/>
  <c r="R24"/>
  <c r="R29"/>
  <c r="R31"/>
  <c r="R33"/>
  <c r="R35"/>
  <c r="R37"/>
  <c r="R39"/>
  <c r="R41"/>
  <c r="R43"/>
  <c r="R45"/>
  <c r="R47"/>
  <c r="R49"/>
  <c r="R51"/>
  <c r="R53"/>
  <c r="R55"/>
  <c r="R58"/>
  <c r="R60"/>
  <c r="R62"/>
  <c r="R64"/>
  <c r="R66"/>
  <c r="R68"/>
  <c r="R70"/>
  <c r="R72"/>
  <c r="R74"/>
  <c r="R76"/>
  <c r="R78"/>
  <c r="R80"/>
  <c r="R82"/>
  <c r="S1"/>
  <c r="S3"/>
  <c r="S5"/>
  <c r="S7"/>
  <c r="S9"/>
  <c r="S11"/>
  <c r="S13"/>
  <c r="S15"/>
  <c r="S17"/>
  <c r="S19"/>
  <c r="S21"/>
  <c r="S23"/>
  <c r="S30"/>
  <c r="S32"/>
  <c r="S34"/>
  <c r="S36"/>
  <c r="S38"/>
  <c r="S40"/>
  <c r="S42"/>
  <c r="S44"/>
  <c r="S46"/>
  <c r="S48"/>
  <c r="S50"/>
  <c r="S52"/>
  <c r="S54"/>
  <c r="S57"/>
  <c r="S59"/>
  <c r="S61"/>
  <c r="S63"/>
  <c r="S65"/>
  <c r="S67"/>
  <c r="S69"/>
  <c r="S71"/>
  <c r="S73"/>
  <c r="S75"/>
  <c r="S77"/>
  <c r="S79"/>
  <c r="S81"/>
  <c r="S83"/>
  <c r="T2"/>
  <c r="T4"/>
  <c r="T6"/>
  <c r="T8"/>
  <c r="T10"/>
  <c r="T12"/>
  <c r="T14"/>
  <c r="T16"/>
  <c r="T18"/>
  <c r="T20"/>
  <c r="T22"/>
  <c r="T24"/>
  <c r="T29"/>
  <c r="T31"/>
  <c r="T33"/>
  <c r="T35"/>
  <c r="T37"/>
  <c r="T39"/>
  <c r="T41"/>
  <c r="T43"/>
  <c r="T45"/>
  <c r="T47"/>
  <c r="T49"/>
  <c r="T51"/>
  <c r="T53"/>
  <c r="T55"/>
  <c r="T58"/>
  <c r="T60"/>
  <c r="T62"/>
  <c r="T64"/>
  <c r="T66"/>
  <c r="T68"/>
  <c r="T70"/>
  <c r="T72"/>
  <c r="T74"/>
  <c r="T76"/>
  <c r="T78"/>
  <c r="T80"/>
  <c r="T82"/>
  <c r="U1"/>
  <c r="U3"/>
  <c r="U5"/>
  <c r="U7"/>
  <c r="U9"/>
  <c r="U11"/>
  <c r="U13"/>
  <c r="U15"/>
  <c r="U17"/>
  <c r="U19"/>
  <c r="U21"/>
  <c r="U23"/>
  <c r="U30"/>
  <c r="U32"/>
  <c r="U34"/>
  <c r="U36"/>
  <c r="U38"/>
  <c r="U40"/>
  <c r="U42"/>
  <c r="U44"/>
  <c r="U46"/>
  <c r="U48"/>
  <c r="U50"/>
  <c r="U52"/>
  <c r="U54"/>
  <c r="U57"/>
  <c r="U59"/>
  <c r="U61"/>
  <c r="U63"/>
  <c r="U65"/>
  <c r="U67"/>
  <c r="U69"/>
  <c r="U71"/>
  <c r="U73"/>
  <c r="U75"/>
  <c r="U77"/>
  <c r="U79"/>
  <c r="U81"/>
  <c r="U83"/>
  <c r="V2"/>
  <c r="V4"/>
  <c r="V6"/>
  <c r="V8"/>
  <c r="V10"/>
  <c r="V12"/>
  <c r="V14"/>
  <c r="V16"/>
  <c r="V18"/>
  <c r="V20"/>
  <c r="V22"/>
  <c r="V24"/>
  <c r="V29"/>
  <c r="V31"/>
  <c r="V33"/>
  <c r="V35"/>
  <c r="V37"/>
  <c r="V39"/>
  <c r="V41"/>
  <c r="V43"/>
  <c r="V45"/>
  <c r="V47"/>
  <c r="V49"/>
  <c r="V51"/>
  <c r="V53"/>
  <c r="V55"/>
  <c r="V58"/>
  <c r="V60"/>
  <c r="V62"/>
  <c r="V64"/>
  <c r="V66"/>
  <c r="V68"/>
  <c r="V70"/>
  <c r="V72"/>
  <c r="V74"/>
  <c r="V76"/>
  <c r="V78"/>
  <c r="V80"/>
  <c r="V82"/>
  <c r="M1"/>
  <c r="M3"/>
  <c r="M5"/>
  <c r="M7"/>
  <c r="M9"/>
  <c r="M11"/>
  <c r="M13"/>
  <c r="M15"/>
  <c r="M17"/>
  <c r="M19"/>
  <c r="M21"/>
  <c r="M23"/>
  <c r="M30"/>
  <c r="M32"/>
  <c r="M34"/>
  <c r="M36"/>
  <c r="M38"/>
  <c r="M40"/>
  <c r="M42"/>
  <c r="M44"/>
  <c r="M46"/>
  <c r="M48"/>
  <c r="M50"/>
  <c r="M52"/>
  <c r="M54"/>
  <c r="M57"/>
  <c r="M59"/>
  <c r="M61"/>
  <c r="M63"/>
  <c r="M65"/>
  <c r="M67"/>
  <c r="M69"/>
  <c r="M71"/>
  <c r="M73"/>
  <c r="M75"/>
  <c r="M77"/>
  <c r="M79"/>
  <c r="M81"/>
  <c r="M83"/>
  <c r="N2"/>
  <c r="N4"/>
  <c r="N6"/>
  <c r="N8"/>
  <c r="N10"/>
  <c r="N12"/>
  <c r="N14"/>
  <c r="N16"/>
  <c r="N18"/>
  <c r="N20"/>
  <c r="N22"/>
  <c r="N24"/>
  <c r="N29"/>
  <c r="N31"/>
  <c r="N33"/>
  <c r="N35"/>
  <c r="N37"/>
  <c r="N39"/>
  <c r="N41"/>
  <c r="N43"/>
  <c r="N45"/>
  <c r="N47"/>
  <c r="N49"/>
  <c r="N51"/>
  <c r="N53"/>
  <c r="N55"/>
  <c r="N58"/>
  <c r="N60"/>
  <c r="N62"/>
  <c r="N64"/>
  <c r="N66"/>
  <c r="N68"/>
  <c r="N70"/>
  <c r="N72"/>
  <c r="N74"/>
  <c r="N76"/>
  <c r="N78"/>
  <c r="N80"/>
  <c r="N82"/>
  <c r="O1"/>
  <c r="O3"/>
  <c r="O5"/>
  <c r="O7"/>
  <c r="O9"/>
  <c r="O11"/>
  <c r="O13"/>
  <c r="O15"/>
  <c r="O17"/>
  <c r="O19"/>
  <c r="O21"/>
  <c r="O23"/>
  <c r="O30"/>
  <c r="O32"/>
  <c r="O34"/>
  <c r="O36"/>
  <c r="O38"/>
  <c r="O40"/>
  <c r="O42"/>
  <c r="O44"/>
  <c r="O46"/>
  <c r="O48"/>
  <c r="O50"/>
  <c r="O52"/>
  <c r="O54"/>
  <c r="O57"/>
  <c r="O59"/>
  <c r="O61"/>
  <c r="O63"/>
  <c r="O65"/>
  <c r="O67"/>
  <c r="O69"/>
  <c r="O71"/>
  <c r="O73"/>
  <c r="O75"/>
  <c r="O77"/>
  <c r="O79"/>
  <c r="O81"/>
  <c r="O83"/>
  <c r="P2"/>
  <c r="P4"/>
  <c r="P6"/>
  <c r="P8"/>
  <c r="P10"/>
  <c r="P12"/>
  <c r="P14"/>
  <c r="P16"/>
  <c r="P18"/>
  <c r="P20"/>
  <c r="P22"/>
  <c r="P24"/>
  <c r="P29"/>
  <c r="P31"/>
  <c r="P33"/>
  <c r="P35"/>
  <c r="P37"/>
  <c r="P39"/>
  <c r="P41"/>
  <c r="P43"/>
  <c r="P45"/>
  <c r="P47"/>
  <c r="P49"/>
  <c r="P51"/>
  <c r="P53"/>
  <c r="P55"/>
  <c r="P58"/>
  <c r="P60"/>
  <c r="P62"/>
  <c r="P64"/>
  <c r="P66"/>
  <c r="P68"/>
  <c r="P70"/>
  <c r="P72"/>
  <c r="P74"/>
  <c r="P76"/>
  <c r="P78"/>
  <c r="P80"/>
  <c r="P82"/>
  <c r="Q1"/>
  <c r="Q3"/>
  <c r="Q5"/>
  <c r="Q7"/>
  <c r="Q9"/>
  <c r="Q11"/>
  <c r="Q13"/>
  <c r="Q15"/>
  <c r="Q17"/>
  <c r="Q19"/>
  <c r="Q21"/>
  <c r="Q23"/>
  <c r="Q30"/>
  <c r="Q32"/>
  <c r="Q34"/>
  <c r="Q36"/>
  <c r="Q38"/>
  <c r="Q40"/>
  <c r="Q42"/>
  <c r="Q44"/>
  <c r="Q46"/>
  <c r="Q48"/>
  <c r="Q50"/>
  <c r="Q52"/>
  <c r="Q54"/>
  <c r="Q57"/>
  <c r="Q59"/>
  <c r="Q61"/>
  <c r="Q63"/>
  <c r="Q65"/>
  <c r="Q67"/>
  <c r="Q69"/>
  <c r="Q71"/>
  <c r="Q73"/>
  <c r="Q75"/>
  <c r="Q77"/>
  <c r="Q79"/>
  <c r="Q81"/>
  <c r="Q83"/>
  <c r="M4"/>
  <c r="M10"/>
  <c r="M16"/>
  <c r="M22"/>
  <c r="M29"/>
  <c r="M35"/>
  <c r="M41"/>
  <c r="M47"/>
  <c r="M53"/>
  <c r="M58"/>
  <c r="M60"/>
  <c r="M62"/>
  <c r="M64"/>
  <c r="M66"/>
  <c r="M72"/>
  <c r="M78"/>
  <c r="N1"/>
  <c r="N3"/>
  <c r="N5"/>
  <c r="N7"/>
  <c r="N9"/>
  <c r="N11"/>
  <c r="N13"/>
  <c r="N15"/>
  <c r="N17"/>
  <c r="N19"/>
  <c r="N21"/>
  <c r="N23"/>
  <c r="N30"/>
  <c r="N32"/>
  <c r="N34"/>
  <c r="N36"/>
  <c r="N38"/>
  <c r="N40"/>
  <c r="N42"/>
  <c r="N44"/>
  <c r="N46"/>
  <c r="N48"/>
  <c r="N50"/>
  <c r="N52"/>
  <c r="N54"/>
  <c r="N57"/>
  <c r="N59"/>
  <c r="N61"/>
  <c r="N63"/>
  <c r="N65"/>
  <c r="N67"/>
  <c r="N69"/>
  <c r="N71"/>
  <c r="N73"/>
  <c r="N75"/>
  <c r="N77"/>
  <c r="N79"/>
  <c r="N81"/>
  <c r="N83"/>
  <c r="O2"/>
  <c r="O4"/>
  <c r="O6"/>
  <c r="O8"/>
  <c r="O10"/>
  <c r="O12"/>
  <c r="O14"/>
  <c r="O16"/>
  <c r="O18"/>
  <c r="O20"/>
  <c r="O22"/>
  <c r="O24"/>
  <c r="O29"/>
  <c r="O31"/>
  <c r="O33"/>
  <c r="O35"/>
  <c r="O37"/>
  <c r="O39"/>
  <c r="O41"/>
  <c r="O43"/>
  <c r="O45"/>
  <c r="O47"/>
  <c r="O49"/>
  <c r="O51"/>
  <c r="O53"/>
  <c r="O55"/>
  <c r="O58"/>
  <c r="O60"/>
  <c r="O62"/>
  <c r="O64"/>
  <c r="O66"/>
  <c r="O68"/>
  <c r="O70"/>
  <c r="O72"/>
  <c r="O74"/>
  <c r="O76"/>
  <c r="O78"/>
  <c r="O80"/>
  <c r="O82"/>
  <c r="P1"/>
  <c r="P3"/>
  <c r="P5"/>
  <c r="P7"/>
  <c r="P9"/>
  <c r="P11"/>
  <c r="P13"/>
  <c r="P15"/>
  <c r="P17"/>
  <c r="P19"/>
  <c r="P21"/>
  <c r="P23"/>
  <c r="P30"/>
  <c r="P32"/>
  <c r="P34"/>
  <c r="P36"/>
  <c r="P38"/>
  <c r="P40"/>
  <c r="P42"/>
  <c r="P44"/>
  <c r="P46"/>
  <c r="P48"/>
  <c r="P50"/>
  <c r="P52"/>
  <c r="P54"/>
  <c r="P57"/>
  <c r="P59"/>
  <c r="P61"/>
  <c r="P63"/>
  <c r="P65"/>
  <c r="P67"/>
  <c r="P69"/>
  <c r="P71"/>
  <c r="P73"/>
  <c r="P75"/>
  <c r="P77"/>
  <c r="P79"/>
  <c r="P81"/>
  <c r="P83"/>
  <c r="Q2"/>
  <c r="Q4"/>
  <c r="Q6"/>
  <c r="Q8"/>
  <c r="Q10"/>
  <c r="Q12"/>
  <c r="Q14"/>
  <c r="Q16"/>
  <c r="Q18"/>
  <c r="Q20"/>
  <c r="Q22"/>
  <c r="Q24"/>
  <c r="Q29"/>
  <c r="Q31"/>
  <c r="Q33"/>
  <c r="Q35"/>
  <c r="Q37"/>
  <c r="Q39"/>
  <c r="Q41"/>
  <c r="Q43"/>
  <c r="Q45"/>
  <c r="Q47"/>
  <c r="Q49"/>
  <c r="Q51"/>
  <c r="Q53"/>
  <c r="Q55"/>
  <c r="Q58"/>
  <c r="Q60"/>
  <c r="Q62"/>
  <c r="Q64"/>
  <c r="Q66"/>
  <c r="Q68"/>
  <c r="Q70"/>
  <c r="Q72"/>
  <c r="Q74"/>
  <c r="Q76"/>
  <c r="Q78"/>
  <c r="Q80"/>
  <c r="Q82"/>
  <c r="H1"/>
  <c r="H3"/>
  <c r="H5"/>
  <c r="H7"/>
  <c r="H9"/>
  <c r="H11"/>
  <c r="H13"/>
  <c r="H15"/>
  <c r="H17"/>
  <c r="H19"/>
  <c r="H21"/>
  <c r="H23"/>
  <c r="H30"/>
  <c r="H32"/>
  <c r="H34"/>
  <c r="H36"/>
  <c r="H38"/>
  <c r="H40"/>
  <c r="H42"/>
  <c r="H44"/>
  <c r="H46"/>
  <c r="H48"/>
  <c r="H50"/>
  <c r="H52"/>
  <c r="H54"/>
  <c r="H57"/>
  <c r="H59"/>
  <c r="H61"/>
  <c r="H63"/>
  <c r="H65"/>
  <c r="H67"/>
  <c r="H69"/>
  <c r="H71"/>
  <c r="H73"/>
  <c r="H75"/>
  <c r="H77"/>
  <c r="H79"/>
  <c r="H81"/>
  <c r="H83"/>
  <c r="I2"/>
  <c r="I4"/>
  <c r="I6"/>
  <c r="I8"/>
  <c r="I10"/>
  <c r="I12"/>
  <c r="I14"/>
  <c r="I16"/>
  <c r="I18"/>
  <c r="I20"/>
  <c r="I22"/>
  <c r="I24"/>
  <c r="I29"/>
  <c r="I31"/>
  <c r="I33"/>
  <c r="I35"/>
  <c r="I37"/>
  <c r="I39"/>
  <c r="I41"/>
  <c r="I43"/>
  <c r="I45"/>
  <c r="I47"/>
  <c r="I49"/>
  <c r="I51"/>
  <c r="I53"/>
  <c r="I55"/>
  <c r="I58"/>
  <c r="I60"/>
  <c r="I62"/>
  <c r="I64"/>
  <c r="I66"/>
  <c r="I68"/>
  <c r="I70"/>
  <c r="I72"/>
  <c r="I74"/>
  <c r="I76"/>
  <c r="I78"/>
  <c r="I80"/>
  <c r="I82"/>
  <c r="J1"/>
  <c r="J3"/>
  <c r="J5"/>
  <c r="J7"/>
  <c r="J9"/>
  <c r="J11"/>
  <c r="J13"/>
  <c r="J15"/>
  <c r="J17"/>
  <c r="J19"/>
  <c r="J21"/>
  <c r="J23"/>
  <c r="J30"/>
  <c r="J32"/>
  <c r="J34"/>
  <c r="J36"/>
  <c r="J38"/>
  <c r="J40"/>
  <c r="J42"/>
  <c r="J44"/>
  <c r="J46"/>
  <c r="J48"/>
  <c r="J50"/>
  <c r="J52"/>
  <c r="J54"/>
  <c r="J57"/>
  <c r="J59"/>
  <c r="J61"/>
  <c r="J63"/>
  <c r="J65"/>
  <c r="J67"/>
  <c r="J69"/>
  <c r="J71"/>
  <c r="J73"/>
  <c r="J75"/>
  <c r="J77"/>
  <c r="J79"/>
  <c r="J81"/>
  <c r="J83"/>
  <c r="K2"/>
  <c r="K4"/>
  <c r="K6"/>
  <c r="K8"/>
  <c r="K10"/>
  <c r="K12"/>
  <c r="K14"/>
  <c r="K16"/>
  <c r="K18"/>
  <c r="K20"/>
  <c r="K22"/>
  <c r="K24"/>
  <c r="K29"/>
  <c r="K31"/>
  <c r="K33"/>
  <c r="K35"/>
  <c r="K37"/>
  <c r="K39"/>
  <c r="K41"/>
  <c r="K43"/>
  <c r="K45"/>
  <c r="K47"/>
  <c r="K49"/>
  <c r="K51"/>
  <c r="K53"/>
  <c r="K55"/>
  <c r="K58"/>
  <c r="K60"/>
  <c r="K62"/>
  <c r="K64"/>
  <c r="K66"/>
  <c r="K68"/>
  <c r="K70"/>
  <c r="K72"/>
  <c r="K74"/>
  <c r="K76"/>
  <c r="K78"/>
  <c r="K80"/>
  <c r="K82"/>
  <c r="L1"/>
  <c r="L3"/>
  <c r="L5"/>
  <c r="L7"/>
  <c r="L9"/>
  <c r="L11"/>
  <c r="L13"/>
  <c r="L15"/>
  <c r="L17"/>
  <c r="L19"/>
  <c r="L21"/>
  <c r="L23"/>
  <c r="L30"/>
  <c r="L32"/>
  <c r="L34"/>
  <c r="L36"/>
  <c r="L38"/>
  <c r="L40"/>
  <c r="L42"/>
  <c r="L44"/>
  <c r="L46"/>
  <c r="L48"/>
  <c r="L50"/>
  <c r="L52"/>
  <c r="L54"/>
  <c r="L57"/>
  <c r="L59"/>
  <c r="L61"/>
  <c r="L63"/>
  <c r="L65"/>
  <c r="L67"/>
  <c r="L69"/>
  <c r="L71"/>
  <c r="L73"/>
  <c r="L75"/>
  <c r="L77"/>
  <c r="L79"/>
  <c r="L81"/>
  <c r="L83"/>
  <c r="H2"/>
  <c r="H4"/>
  <c r="H6"/>
  <c r="H8"/>
  <c r="H10"/>
  <c r="H12"/>
  <c r="H14"/>
  <c r="H16"/>
  <c r="H18"/>
  <c r="H20"/>
  <c r="H22"/>
  <c r="H24"/>
  <c r="H29"/>
  <c r="H31"/>
  <c r="H33"/>
  <c r="H35"/>
  <c r="H37"/>
  <c r="H39"/>
  <c r="H41"/>
  <c r="H43"/>
  <c r="H45"/>
  <c r="H47"/>
  <c r="H49"/>
  <c r="H51"/>
  <c r="H53"/>
  <c r="H55"/>
  <c r="H58"/>
  <c r="H60"/>
  <c r="H62"/>
  <c r="H64"/>
  <c r="H66"/>
  <c r="H68"/>
  <c r="H70"/>
  <c r="H72"/>
  <c r="H74"/>
  <c r="H76"/>
  <c r="H78"/>
  <c r="H80"/>
  <c r="H82"/>
  <c r="I1"/>
  <c r="I7"/>
  <c r="I13"/>
  <c r="I19"/>
  <c r="I32"/>
  <c r="I38"/>
  <c r="I44"/>
  <c r="I50"/>
  <c r="I57"/>
  <c r="I59"/>
  <c r="I61"/>
  <c r="I63"/>
  <c r="I65"/>
  <c r="I69"/>
  <c r="I75"/>
  <c r="I81"/>
  <c r="J2"/>
  <c r="J4"/>
  <c r="J6"/>
  <c r="J8"/>
  <c r="J10"/>
  <c r="J12"/>
  <c r="J14"/>
  <c r="J16"/>
  <c r="J18"/>
  <c r="J20"/>
  <c r="J22"/>
  <c r="J24"/>
  <c r="J29"/>
  <c r="J31"/>
  <c r="J33"/>
  <c r="J35"/>
  <c r="J37"/>
  <c r="J39"/>
  <c r="J41"/>
  <c r="J43"/>
  <c r="J45"/>
  <c r="J47"/>
  <c r="J49"/>
  <c r="J51"/>
  <c r="J53"/>
  <c r="J55"/>
  <c r="J58"/>
  <c r="J60"/>
  <c r="J62"/>
  <c r="J64"/>
  <c r="J66"/>
  <c r="J68"/>
  <c r="J70"/>
  <c r="J72"/>
  <c r="J74"/>
  <c r="J76"/>
  <c r="J78"/>
  <c r="J80"/>
  <c r="J82"/>
  <c r="K1"/>
  <c r="K7"/>
  <c r="K13"/>
  <c r="K19"/>
  <c r="K32"/>
  <c r="K38"/>
  <c r="K44"/>
  <c r="K50"/>
  <c r="K57"/>
  <c r="K59"/>
  <c r="K61"/>
  <c r="K63"/>
  <c r="K65"/>
  <c r="K69"/>
  <c r="K75"/>
  <c r="K81"/>
  <c r="L2"/>
  <c r="L4"/>
  <c r="L6"/>
  <c r="L8"/>
  <c r="L10"/>
  <c r="L12"/>
  <c r="L14"/>
  <c r="L16"/>
  <c r="L18"/>
  <c r="L20"/>
  <c r="L22"/>
  <c r="L24"/>
  <c r="L29"/>
  <c r="L31"/>
  <c r="L33"/>
  <c r="L35"/>
  <c r="L37"/>
  <c r="L39"/>
  <c r="L41"/>
  <c r="L43"/>
  <c r="L45"/>
  <c r="L47"/>
  <c r="L49"/>
  <c r="L51"/>
  <c r="L53"/>
  <c r="L55"/>
  <c r="L58"/>
  <c r="L60"/>
  <c r="L62"/>
  <c r="L64"/>
  <c r="L66"/>
  <c r="L68"/>
  <c r="L70"/>
  <c r="L72"/>
  <c r="L74"/>
  <c r="L76"/>
  <c r="L78"/>
  <c r="L80"/>
  <c r="L82"/>
  <c r="G26"/>
  <c r="G4"/>
  <c r="G6"/>
  <c r="G10"/>
  <c r="G12"/>
  <c r="G16"/>
  <c r="G18"/>
  <c r="G22"/>
  <c r="G24"/>
  <c r="G29"/>
  <c r="G31"/>
  <c r="G35"/>
  <c r="G37"/>
  <c r="G41"/>
  <c r="G43"/>
  <c r="G47"/>
  <c r="G49"/>
  <c r="G53"/>
  <c r="G55"/>
  <c r="G58"/>
  <c r="G60"/>
  <c r="G62"/>
  <c r="G64"/>
  <c r="G66"/>
  <c r="G68"/>
  <c r="G72"/>
  <c r="G74"/>
  <c r="G78"/>
  <c r="G80"/>
  <c r="G1"/>
  <c r="G3"/>
  <c r="G5"/>
  <c r="G7"/>
  <c r="G9"/>
  <c r="G11"/>
  <c r="G13"/>
  <c r="G15"/>
  <c r="G17"/>
  <c r="G19"/>
  <c r="G21"/>
  <c r="G23"/>
  <c r="G25"/>
  <c r="G27"/>
  <c r="G30"/>
  <c r="G32"/>
  <c r="G34"/>
  <c r="G36"/>
  <c r="G38"/>
  <c r="G40"/>
  <c r="G42"/>
  <c r="G44"/>
  <c r="G46"/>
  <c r="G48"/>
  <c r="G50"/>
  <c r="G52"/>
  <c r="G54"/>
  <c r="G57"/>
  <c r="G59"/>
  <c r="G61"/>
  <c r="G63"/>
  <c r="G65"/>
  <c r="G67"/>
  <c r="G69"/>
  <c r="G71"/>
  <c r="G73"/>
  <c r="G75"/>
  <c r="G77"/>
  <c r="G79"/>
  <c r="G81"/>
  <c r="G83"/>
  <c r="F1"/>
  <c r="F3"/>
  <c r="F5"/>
  <c r="F7"/>
  <c r="F9"/>
  <c r="F11"/>
  <c r="F13"/>
  <c r="F15"/>
  <c r="F17"/>
  <c r="F19"/>
  <c r="F21"/>
  <c r="F23"/>
  <c r="F25"/>
  <c r="F27"/>
  <c r="F30"/>
  <c r="F32"/>
  <c r="F34"/>
  <c r="F36"/>
  <c r="F38"/>
  <c r="F40"/>
  <c r="F42"/>
  <c r="F44"/>
  <c r="F46"/>
  <c r="F48"/>
  <c r="F50"/>
  <c r="F52"/>
  <c r="F54"/>
  <c r="F57"/>
  <c r="F59"/>
  <c r="F61"/>
  <c r="F63"/>
  <c r="F65"/>
  <c r="F67"/>
  <c r="F69"/>
  <c r="F71"/>
  <c r="F73"/>
  <c r="F75"/>
  <c r="F77"/>
  <c r="F79"/>
  <c r="F81"/>
  <c r="F83"/>
  <c r="F2"/>
  <c r="F4"/>
  <c r="F6"/>
  <c r="F8"/>
  <c r="F10"/>
  <c r="F12"/>
  <c r="F14"/>
  <c r="F16"/>
  <c r="F18"/>
  <c r="F20"/>
  <c r="F22"/>
  <c r="F24"/>
  <c r="F26"/>
  <c r="F29"/>
  <c r="F31"/>
  <c r="F33"/>
  <c r="F35"/>
  <c r="F37"/>
  <c r="F39"/>
  <c r="F41"/>
  <c r="F43"/>
  <c r="F45"/>
  <c r="F47"/>
  <c r="F49"/>
  <c r="F51"/>
  <c r="F53"/>
  <c r="F55"/>
  <c r="F58"/>
  <c r="F60"/>
  <c r="F62"/>
  <c r="F64"/>
  <c r="F66"/>
  <c r="F68"/>
  <c r="F70"/>
  <c r="F72"/>
  <c r="F74"/>
  <c r="F76"/>
  <c r="F78"/>
  <c r="F80"/>
  <c r="F82"/>
  <c r="E2"/>
  <c r="E4"/>
  <c r="E6"/>
  <c r="E8"/>
  <c r="E10"/>
  <c r="E12"/>
  <c r="E14"/>
  <c r="E16"/>
  <c r="E18"/>
  <c r="E20"/>
  <c r="E22"/>
  <c r="E24"/>
  <c r="E26"/>
  <c r="E29"/>
  <c r="E31"/>
  <c r="E33"/>
  <c r="E35"/>
  <c r="E37"/>
  <c r="E39"/>
  <c r="E41"/>
  <c r="E43"/>
  <c r="E45"/>
  <c r="E47"/>
  <c r="E49"/>
  <c r="E51"/>
  <c r="E53"/>
  <c r="E55"/>
  <c r="E58"/>
  <c r="E60"/>
  <c r="E62"/>
  <c r="E64"/>
  <c r="E66"/>
  <c r="E68"/>
  <c r="E70"/>
  <c r="E72"/>
  <c r="E74"/>
  <c r="E76"/>
  <c r="E78"/>
  <c r="E80"/>
  <c r="E82"/>
  <c r="E1"/>
  <c r="E3"/>
  <c r="E5"/>
  <c r="E7"/>
  <c r="E9"/>
  <c r="E11"/>
  <c r="E13"/>
  <c r="E15"/>
  <c r="E17"/>
  <c r="E19"/>
  <c r="E21"/>
  <c r="E23"/>
  <c r="E25"/>
  <c r="E27"/>
  <c r="E30"/>
  <c r="E32"/>
  <c r="E34"/>
  <c r="E36"/>
  <c r="E38"/>
  <c r="E40"/>
  <c r="E42"/>
  <c r="E44"/>
  <c r="E46"/>
  <c r="E48"/>
  <c r="E50"/>
  <c r="E52"/>
  <c r="E54"/>
  <c r="E57"/>
  <c r="E59"/>
  <c r="E61"/>
  <c r="E63"/>
  <c r="E65"/>
  <c r="E67"/>
  <c r="E69"/>
  <c r="E71"/>
  <c r="E73"/>
  <c r="E75"/>
  <c r="E77"/>
  <c r="E79"/>
  <c r="E81"/>
  <c r="E83"/>
  <c r="D1"/>
  <c r="D3"/>
  <c r="D5"/>
  <c r="D7"/>
  <c r="D9"/>
  <c r="D11"/>
  <c r="D13"/>
  <c r="D15"/>
  <c r="D17"/>
  <c r="D19"/>
  <c r="D21"/>
  <c r="D23"/>
  <c r="D25"/>
  <c r="D27"/>
  <c r="D30"/>
  <c r="D32"/>
  <c r="D34"/>
  <c r="D36"/>
  <c r="D38"/>
  <c r="D40"/>
  <c r="D42"/>
  <c r="D44"/>
  <c r="D46"/>
  <c r="D48"/>
  <c r="D50"/>
  <c r="D52"/>
  <c r="D54"/>
  <c r="D57"/>
  <c r="D59"/>
  <c r="D61"/>
  <c r="D63"/>
  <c r="D65"/>
  <c r="D67"/>
  <c r="D69"/>
  <c r="D71"/>
  <c r="D73"/>
  <c r="D75"/>
  <c r="D77"/>
  <c r="D79"/>
  <c r="D81"/>
  <c r="D83"/>
  <c r="D2"/>
  <c r="D4"/>
  <c r="D6"/>
  <c r="D8"/>
  <c r="D10"/>
  <c r="D12"/>
  <c r="D14"/>
  <c r="D16"/>
  <c r="D18"/>
  <c r="D20"/>
  <c r="D22"/>
  <c r="D24"/>
  <c r="D26"/>
  <c r="D29"/>
  <c r="D31"/>
  <c r="D33"/>
  <c r="D35"/>
  <c r="D37"/>
  <c r="D39"/>
  <c r="D41"/>
  <c r="D43"/>
  <c r="D45"/>
  <c r="D47"/>
  <c r="D49"/>
  <c r="D51"/>
  <c r="D53"/>
  <c r="D55"/>
  <c r="D58"/>
  <c r="D60"/>
  <c r="D62"/>
  <c r="D64"/>
  <c r="D66"/>
  <c r="D68"/>
  <c r="D70"/>
  <c r="D72"/>
  <c r="D74"/>
  <c r="D76"/>
  <c r="D78"/>
  <c r="D80"/>
  <c r="D82"/>
  <c r="C2" i="9"/>
  <c r="C4"/>
  <c r="C6"/>
  <c r="C8"/>
  <c r="C10"/>
  <c r="C12"/>
  <c r="C14"/>
  <c r="C16"/>
  <c r="C18"/>
  <c r="C20"/>
  <c r="C22"/>
  <c r="C24"/>
  <c r="C32"/>
  <c r="C34"/>
  <c r="C36"/>
  <c r="C38"/>
  <c r="C40"/>
  <c r="C42"/>
  <c r="C44"/>
  <c r="C46"/>
  <c r="C48"/>
  <c r="C50"/>
  <c r="C52"/>
  <c r="C54"/>
  <c r="C57"/>
  <c r="C59"/>
  <c r="C61"/>
  <c r="C63"/>
  <c r="C65"/>
  <c r="C67"/>
  <c r="C69"/>
  <c r="C71"/>
  <c r="C73"/>
  <c r="C75"/>
  <c r="C77"/>
  <c r="C81"/>
  <c r="C83"/>
  <c r="C1"/>
  <c r="C3"/>
  <c r="C5"/>
  <c r="C7"/>
  <c r="C9"/>
  <c r="C11"/>
  <c r="C13"/>
  <c r="C15"/>
  <c r="C19"/>
  <c r="C21"/>
  <c r="C23"/>
  <c r="C33"/>
  <c r="C35"/>
  <c r="C37"/>
  <c r="C39"/>
  <c r="C41"/>
  <c r="C43"/>
  <c r="C45"/>
  <c r="C47"/>
  <c r="C49"/>
  <c r="C51"/>
  <c r="C53"/>
  <c r="C55"/>
  <c r="C58"/>
  <c r="C60"/>
  <c r="C62"/>
  <c r="C64"/>
  <c r="C66"/>
  <c r="C68"/>
  <c r="C70"/>
  <c r="C72"/>
  <c r="C74"/>
  <c r="C76"/>
  <c r="C78"/>
  <c r="C80"/>
  <c r="C25"/>
  <c r="C27"/>
  <c r="AV6" i="11"/>
  <c r="AU6"/>
  <c r="HW3" i="4"/>
  <c r="BT84" i="10"/>
  <c r="BT28"/>
  <c r="AV56"/>
  <c r="Y84"/>
  <c r="Y28"/>
  <c r="BT56"/>
  <c r="AV84"/>
  <c r="AV28"/>
  <c r="Y56"/>
  <c r="X28"/>
  <c r="X56"/>
  <c r="X84"/>
  <c r="AU56"/>
  <c r="BS56"/>
  <c r="AU28"/>
  <c r="AU84"/>
  <c r="BS84"/>
  <c r="BS28"/>
  <c r="AU2" i="11"/>
  <c r="AU4"/>
  <c r="BR2"/>
  <c r="BR4"/>
  <c r="CO2"/>
  <c r="CO4"/>
  <c r="DL3"/>
  <c r="EI2"/>
  <c r="EI4"/>
  <c r="AU3"/>
  <c r="BR3"/>
  <c r="CO3"/>
  <c r="EI3"/>
  <c r="X4"/>
  <c r="X2"/>
  <c r="A60" i="10"/>
  <c r="HW2" i="4"/>
  <c r="HW4"/>
  <c r="IT3"/>
  <c r="JQ3"/>
  <c r="KN3"/>
  <c r="IT2"/>
  <c r="IT4"/>
  <c r="JQ2"/>
  <c r="JQ4"/>
  <c r="KN2"/>
  <c r="KN4"/>
  <c r="X3"/>
  <c r="BR3" s="1"/>
  <c r="DL3" s="1"/>
  <c r="FF3"/>
  <c r="EI3"/>
  <c r="X2"/>
  <c r="BR2" s="1"/>
  <c r="DL2" s="1"/>
  <c r="FF2"/>
  <c r="EI2"/>
  <c r="X4"/>
  <c r="BR4" s="1"/>
  <c r="DL4" s="1"/>
  <c r="FF4"/>
  <c r="EI4"/>
  <c r="C3" i="10"/>
  <c r="C14"/>
  <c r="C20"/>
  <c r="C26"/>
  <c r="C33"/>
  <c r="C45"/>
  <c r="C51"/>
  <c r="C70"/>
  <c r="C76"/>
  <c r="C82"/>
  <c r="C2"/>
  <c r="C5"/>
  <c r="C11"/>
  <c r="C17"/>
  <c r="C23"/>
  <c r="C30"/>
  <c r="C36"/>
  <c r="C42"/>
  <c r="C48"/>
  <c r="C54"/>
  <c r="C67"/>
  <c r="C73"/>
  <c r="C79"/>
  <c r="AU7" i="1"/>
  <c r="AV6"/>
  <c r="AV7"/>
  <c r="A41" i="10"/>
  <c r="A38"/>
  <c r="A22"/>
  <c r="A19"/>
  <c r="A16"/>
  <c r="A13"/>
  <c r="A10"/>
  <c r="A7"/>
  <c r="A4"/>
  <c r="A1"/>
  <c r="A53"/>
  <c r="A50"/>
  <c r="A47"/>
  <c r="A44"/>
  <c r="A35"/>
  <c r="A32"/>
  <c r="A29"/>
  <c r="A81"/>
  <c r="A78"/>
  <c r="A75"/>
  <c r="A72"/>
  <c r="A69"/>
  <c r="A66"/>
  <c r="A25"/>
  <c r="C25"/>
  <c r="C27"/>
  <c r="C19"/>
  <c r="C21"/>
  <c r="C13"/>
  <c r="C15"/>
  <c r="C7"/>
  <c r="C9"/>
  <c r="C1"/>
  <c r="C55"/>
  <c r="C50"/>
  <c r="C52"/>
  <c r="C44"/>
  <c r="C46"/>
  <c r="C38"/>
  <c r="C40"/>
  <c r="C32"/>
  <c r="C53"/>
  <c r="C78"/>
  <c r="C80"/>
  <c r="C72"/>
  <c r="C74"/>
  <c r="C66"/>
  <c r="C68"/>
  <c r="C22"/>
  <c r="C24"/>
  <c r="C16"/>
  <c r="C18"/>
  <c r="C10"/>
  <c r="C12"/>
  <c r="C4"/>
  <c r="C6"/>
  <c r="C47"/>
  <c r="C49"/>
  <c r="C41"/>
  <c r="C43"/>
  <c r="C35"/>
  <c r="C37"/>
  <c r="C34"/>
  <c r="C29"/>
  <c r="C31"/>
  <c r="C81"/>
  <c r="C83"/>
  <c r="C75"/>
  <c r="C77"/>
  <c r="C69"/>
  <c r="C71"/>
  <c r="B28"/>
  <c r="B56"/>
  <c r="B84"/>
  <c r="AU3" i="4"/>
  <c r="CO3" s="1"/>
  <c r="AU2"/>
  <c r="CO2" s="1"/>
  <c r="AU4"/>
  <c r="CO4" s="1"/>
  <c r="C170" i="3" l="1"/>
  <c r="C176"/>
  <c r="C198"/>
  <c r="C154"/>
  <c r="C164"/>
  <c r="C158"/>
  <c r="G148"/>
  <c r="C147"/>
  <c r="G125"/>
  <c r="C124"/>
  <c r="G87"/>
  <c r="I87" s="1"/>
  <c r="C86"/>
  <c r="C182"/>
  <c r="DT10" i="13"/>
  <c r="DT12" s="1"/>
  <c r="DT17" s="1"/>
  <c r="CM10"/>
  <c r="CM12" s="1"/>
  <c r="CG9"/>
  <c r="CG10" s="1"/>
  <c r="CF10"/>
  <c r="CF12" s="1"/>
  <c r="G156" i="3"/>
  <c r="G155"/>
  <c r="G89"/>
  <c r="ES10" i="13"/>
  <c r="ES9"/>
  <c r="DY9"/>
  <c r="DY10" s="1"/>
  <c r="EE10"/>
  <c r="EE12" s="1"/>
  <c r="EE16" s="1"/>
  <c r="ER9"/>
  <c r="ER10" s="1"/>
  <c r="ER12" s="1"/>
  <c r="ER17" s="1"/>
  <c r="CR10"/>
  <c r="CR12" s="1"/>
  <c r="CR16" s="1"/>
  <c r="CY9"/>
  <c r="CY10" s="1"/>
  <c r="CY12" s="1"/>
  <c r="DG9"/>
  <c r="DG10" s="1"/>
  <c r="DG12" s="1"/>
  <c r="DB9"/>
  <c r="DB10" s="1"/>
  <c r="DB12" s="1"/>
  <c r="DB15" s="1"/>
  <c r="DA9"/>
  <c r="DA10" s="1"/>
  <c r="DA12" s="1"/>
  <c r="DA16" s="1"/>
  <c r="CV9"/>
  <c r="CV10" s="1"/>
  <c r="CV12" s="1"/>
  <c r="CT10"/>
  <c r="CT12" s="1"/>
  <c r="CT17" s="1"/>
  <c r="EC12"/>
  <c r="EC14" s="1"/>
  <c r="EN12"/>
  <c r="EN16" s="1"/>
  <c r="CQ12"/>
  <c r="CQ16" s="1"/>
  <c r="DC12"/>
  <c r="DC16" s="1"/>
  <c r="EM12"/>
  <c r="EM16" s="1"/>
  <c r="CJ12"/>
  <c r="CJ15" s="1"/>
  <c r="CN12"/>
  <c r="CN17" s="1"/>
  <c r="DP12"/>
  <c r="DP16" s="1"/>
  <c r="J21" i="18"/>
  <c r="DD12" i="13"/>
  <c r="DD15" s="1"/>
  <c r="EL12"/>
  <c r="EL15" s="1"/>
  <c r="EB10"/>
  <c r="EB12" s="1"/>
  <c r="EB15" s="1"/>
  <c r="CI10"/>
  <c r="CI12" s="1"/>
  <c r="CI16" s="1"/>
  <c r="EA10"/>
  <c r="EA12" s="1"/>
  <c r="EA15" s="1"/>
  <c r="CH12"/>
  <c r="CH16" s="1"/>
  <c r="CL12"/>
  <c r="CL17" s="1"/>
  <c r="CX12"/>
  <c r="CX17" s="1"/>
  <c r="DF12"/>
  <c r="DF17" s="1"/>
  <c r="DR12"/>
  <c r="DR15" s="1"/>
  <c r="DV12"/>
  <c r="DV16" s="1"/>
  <c r="DZ12"/>
  <c r="DZ17" s="1"/>
  <c r="EP12"/>
  <c r="EP17" s="1"/>
  <c r="ET12"/>
  <c r="ET17" s="1"/>
  <c r="CS12"/>
  <c r="CS15" s="1"/>
  <c r="DE12"/>
  <c r="DE17" s="1"/>
  <c r="DM12"/>
  <c r="DM16" s="1"/>
  <c r="EO12"/>
  <c r="EO16" s="1"/>
  <c r="CP12"/>
  <c r="DJ12"/>
  <c r="DN12"/>
  <c r="ED12"/>
  <c r="EH12"/>
  <c r="CK12"/>
  <c r="CO12"/>
  <c r="CW12"/>
  <c r="DI12"/>
  <c r="DQ12"/>
  <c r="DU12"/>
  <c r="EG12"/>
  <c r="EK12"/>
  <c r="CZ12"/>
  <c r="DH12"/>
  <c r="DL12"/>
  <c r="DX12"/>
  <c r="EF12"/>
  <c r="EJ12"/>
  <c r="CU12"/>
  <c r="DK12"/>
  <c r="DO12"/>
  <c r="DS12"/>
  <c r="DW12"/>
  <c r="EI12"/>
  <c r="EQ12"/>
  <c r="J9"/>
  <c r="J10" s="1"/>
  <c r="X1" i="4"/>
  <c r="AU1" s="1"/>
  <c r="BR1" s="1"/>
  <c r="CO1" s="1"/>
  <c r="DL1" s="1"/>
  <c r="EI1" s="1"/>
  <c r="FF1" s="1"/>
  <c r="GC1" s="1"/>
  <c r="GZ1" s="1"/>
  <c r="BS9" i="1"/>
  <c r="BR9"/>
  <c r="BS11"/>
  <c r="BR11"/>
  <c r="BS13"/>
  <c r="BR13"/>
  <c r="BS21"/>
  <c r="BS20"/>
  <c r="BS18"/>
  <c r="BS16"/>
  <c r="BR19"/>
  <c r="BS15"/>
  <c r="BR17"/>
  <c r="BR14"/>
  <c r="BS29"/>
  <c r="BS28"/>
  <c r="BS26"/>
  <c r="BR26"/>
  <c r="BR27"/>
  <c r="BS23"/>
  <c r="BR25"/>
  <c r="BR23"/>
  <c r="BS31"/>
  <c r="BR31"/>
  <c r="BS33"/>
  <c r="BR33"/>
  <c r="BS35"/>
  <c r="CP35" i="11" s="1"/>
  <c r="BR35" i="1"/>
  <c r="CO35" i="11" s="1"/>
  <c r="BR16" i="1"/>
  <c r="BR8"/>
  <c r="BS8"/>
  <c r="BR10"/>
  <c r="BS10"/>
  <c r="BR12"/>
  <c r="BS12"/>
  <c r="BR21"/>
  <c r="BS19"/>
  <c r="BS17"/>
  <c r="BR20"/>
  <c r="BR18"/>
  <c r="BS14"/>
  <c r="BR15"/>
  <c r="BR29"/>
  <c r="BS27"/>
  <c r="BR28"/>
  <c r="BS25"/>
  <c r="BS24"/>
  <c r="BS22"/>
  <c r="BR24"/>
  <c r="BR22"/>
  <c r="BR30"/>
  <c r="BS30"/>
  <c r="BR32"/>
  <c r="BS32"/>
  <c r="BR34"/>
  <c r="CO34" i="11" s="1"/>
  <c r="BS34" i="1"/>
  <c r="CP34" i="11" s="1"/>
  <c r="GC3" i="4"/>
  <c r="GC4"/>
  <c r="BS30" i="11"/>
  <c r="BS26"/>
  <c r="BS22"/>
  <c r="BS18"/>
  <c r="BS16"/>
  <c r="BS12"/>
  <c r="BS10"/>
  <c r="BS8"/>
  <c r="BR32"/>
  <c r="BR30"/>
  <c r="BR28"/>
  <c r="BR26"/>
  <c r="BR24"/>
  <c r="BR22"/>
  <c r="BR20"/>
  <c r="BR18"/>
  <c r="BR16"/>
  <c r="BR14"/>
  <c r="BR12"/>
  <c r="BR10"/>
  <c r="BR8"/>
  <c r="BS32"/>
  <c r="BS28"/>
  <c r="BS24"/>
  <c r="BS20"/>
  <c r="BS14"/>
  <c r="BS33"/>
  <c r="BS31"/>
  <c r="BS29"/>
  <c r="BS27"/>
  <c r="BS25"/>
  <c r="BS23"/>
  <c r="BS21"/>
  <c r="BS19"/>
  <c r="BS17"/>
  <c r="BS15"/>
  <c r="BS13"/>
  <c r="BS11"/>
  <c r="BS9"/>
  <c r="BS7" i="1"/>
  <c r="BS7" i="11"/>
  <c r="BR33"/>
  <c r="BR31"/>
  <c r="BR29"/>
  <c r="BR27"/>
  <c r="BR25"/>
  <c r="BR23"/>
  <c r="BR21"/>
  <c r="BR19"/>
  <c r="BR17"/>
  <c r="BR15"/>
  <c r="BR13"/>
  <c r="BR11"/>
  <c r="BR9"/>
  <c r="BR7" i="1"/>
  <c r="BR7" i="11"/>
  <c r="BS6" i="1"/>
  <c r="BS6" i="11"/>
  <c r="BR6" i="1"/>
  <c r="BR6" i="11"/>
  <c r="GC2" i="4"/>
  <c r="X38" i="10"/>
  <c r="AU38" s="1"/>
  <c r="BS38" s="1"/>
  <c r="X25"/>
  <c r="AU25" s="1"/>
  <c r="BS25" s="1"/>
  <c r="X69"/>
  <c r="AU69" s="1"/>
  <c r="BS69" s="1"/>
  <c r="X75"/>
  <c r="AU75" s="1"/>
  <c r="BS75" s="1"/>
  <c r="X81"/>
  <c r="AU81" s="1"/>
  <c r="BS81" s="1"/>
  <c r="X32"/>
  <c r="AU32" s="1"/>
  <c r="BS32" s="1"/>
  <c r="X44"/>
  <c r="AU44" s="1"/>
  <c r="BS44" s="1"/>
  <c r="X50"/>
  <c r="AU50" s="1"/>
  <c r="BS50" s="1"/>
  <c r="X1"/>
  <c r="AU1" s="1"/>
  <c r="BS1" s="1"/>
  <c r="X7"/>
  <c r="AU7" s="1"/>
  <c r="BS7" s="1"/>
  <c r="X13"/>
  <c r="AU13" s="1"/>
  <c r="BS13" s="1"/>
  <c r="X66"/>
  <c r="AU66" s="1"/>
  <c r="BS66" s="1"/>
  <c r="X72"/>
  <c r="AU72" s="1"/>
  <c r="BS72" s="1"/>
  <c r="X78"/>
  <c r="AU78" s="1"/>
  <c r="BS78" s="1"/>
  <c r="X29"/>
  <c r="AU29" s="1"/>
  <c r="BS29" s="1"/>
  <c r="X35"/>
  <c r="AU35" s="1"/>
  <c r="BS35" s="1"/>
  <c r="X47"/>
  <c r="AU47" s="1"/>
  <c r="BS47" s="1"/>
  <c r="X53"/>
  <c r="AU53" s="1"/>
  <c r="BS53" s="1"/>
  <c r="X4"/>
  <c r="AU4" s="1"/>
  <c r="BS4" s="1"/>
  <c r="X10"/>
  <c r="AU10" s="1"/>
  <c r="BS10" s="1"/>
  <c r="X16"/>
  <c r="AU16" s="1"/>
  <c r="BS16" s="1"/>
  <c r="X19"/>
  <c r="AU19" s="1"/>
  <c r="BS19" s="1"/>
  <c r="X22"/>
  <c r="AU22" s="1"/>
  <c r="BS22" s="1"/>
  <c r="X41"/>
  <c r="AU41" s="1"/>
  <c r="BS41" s="1"/>
  <c r="X60"/>
  <c r="AU60" s="1"/>
  <c r="BS60" s="1"/>
  <c r="GZ3" i="4"/>
  <c r="GZ4"/>
  <c r="GZ2"/>
  <c r="J8" i="18" l="1"/>
  <c r="G43" i="3"/>
  <c r="CG12" i="13"/>
  <c r="CG16" s="1"/>
  <c r="G88" i="3"/>
  <c r="ES12" i="13"/>
  <c r="ES17" s="1"/>
  <c r="CJ16"/>
  <c r="J5" i="18" s="1"/>
  <c r="DY12" i="13"/>
  <c r="DY14" s="1"/>
  <c r="CL14"/>
  <c r="EN14"/>
  <c r="EC15"/>
  <c r="EM17"/>
  <c r="J19" i="18"/>
  <c r="DD16" i="13"/>
  <c r="EB14"/>
  <c r="DF14"/>
  <c r="CQ14"/>
  <c r="EC17"/>
  <c r="EE14"/>
  <c r="CQ15"/>
  <c r="EN15"/>
  <c r="DT15"/>
  <c r="EC16"/>
  <c r="EM14"/>
  <c r="CJ17"/>
  <c r="DG14"/>
  <c r="DG16"/>
  <c r="DG17"/>
  <c r="ER16"/>
  <c r="DT14"/>
  <c r="CN15"/>
  <c r="EP16"/>
  <c r="EL14"/>
  <c r="DM14"/>
  <c r="CV14"/>
  <c r="CV16"/>
  <c r="CV17"/>
  <c r="DC14"/>
  <c r="DP14"/>
  <c r="CR14"/>
  <c r="DV15"/>
  <c r="CX16"/>
  <c r="CI14"/>
  <c r="EA14"/>
  <c r="EO17"/>
  <c r="DA14"/>
  <c r="EM15"/>
  <c r="DG15"/>
  <c r="CQ17"/>
  <c r="J20" i="18"/>
  <c r="EN17" i="13"/>
  <c r="DT16"/>
  <c r="DD17"/>
  <c r="CV15"/>
  <c r="CJ14"/>
  <c r="EB16"/>
  <c r="EO15"/>
  <c r="DM15"/>
  <c r="DA17"/>
  <c r="EP15"/>
  <c r="DV14"/>
  <c r="DF15"/>
  <c r="CX15"/>
  <c r="CL15"/>
  <c r="CI15"/>
  <c r="DZ16"/>
  <c r="CH17"/>
  <c r="EE17"/>
  <c r="DC15"/>
  <c r="ER14"/>
  <c r="DP15"/>
  <c r="CR15"/>
  <c r="CN16"/>
  <c r="DB16"/>
  <c r="EA16"/>
  <c r="EL16"/>
  <c r="ET16"/>
  <c r="DR16"/>
  <c r="J9" i="18" s="1"/>
  <c r="CT16" i="13"/>
  <c r="CS16"/>
  <c r="DZ15"/>
  <c r="DR17"/>
  <c r="DB17"/>
  <c r="CT15"/>
  <c r="CH15"/>
  <c r="J4" i="18" s="1"/>
  <c r="DE16" i="13"/>
  <c r="DE15"/>
  <c r="CS17"/>
  <c r="ET15"/>
  <c r="EE15"/>
  <c r="DC17"/>
  <c r="ER15"/>
  <c r="DP17"/>
  <c r="CR17"/>
  <c r="CN14"/>
  <c r="DE14"/>
  <c r="CS14"/>
  <c r="ET14"/>
  <c r="DZ14"/>
  <c r="DR14"/>
  <c r="DB14"/>
  <c r="CT14"/>
  <c r="CH14"/>
  <c r="EA17"/>
  <c r="EL17"/>
  <c r="DD14"/>
  <c r="EB17"/>
  <c r="EO14"/>
  <c r="DM17"/>
  <c r="DA15"/>
  <c r="EP14"/>
  <c r="DV17"/>
  <c r="DF16"/>
  <c r="CX14"/>
  <c r="CL16"/>
  <c r="CI17"/>
  <c r="EQ16"/>
  <c r="EQ14"/>
  <c r="EQ17"/>
  <c r="EQ15"/>
  <c r="DW17"/>
  <c r="DW14"/>
  <c r="J11" i="18" s="1"/>
  <c r="DW16" i="13"/>
  <c r="DW15"/>
  <c r="DO16"/>
  <c r="DO17"/>
  <c r="DO15"/>
  <c r="DO14"/>
  <c r="CY17"/>
  <c r="CY14"/>
  <c r="CY16"/>
  <c r="CY15"/>
  <c r="CM17"/>
  <c r="CM14"/>
  <c r="CM15"/>
  <c r="CM16"/>
  <c r="EF16"/>
  <c r="EF17"/>
  <c r="EF14"/>
  <c r="EF15"/>
  <c r="DL16"/>
  <c r="DL17"/>
  <c r="DL15"/>
  <c r="DL14"/>
  <c r="CZ16"/>
  <c r="CZ17"/>
  <c r="CZ15"/>
  <c r="CZ14"/>
  <c r="EK17"/>
  <c r="EK16"/>
  <c r="EK15"/>
  <c r="EK14"/>
  <c r="DU16"/>
  <c r="DU15"/>
  <c r="DU14"/>
  <c r="DU17"/>
  <c r="DI17"/>
  <c r="DI14"/>
  <c r="DI15"/>
  <c r="DI16"/>
  <c r="CO17"/>
  <c r="CO14"/>
  <c r="CO16"/>
  <c r="CO15"/>
  <c r="EH17"/>
  <c r="EH14"/>
  <c r="EH16"/>
  <c r="EH15"/>
  <c r="DN16"/>
  <c r="DN15"/>
  <c r="DN17"/>
  <c r="DN14"/>
  <c r="CP17"/>
  <c r="CP16"/>
  <c r="CP14"/>
  <c r="CP15"/>
  <c r="EI16"/>
  <c r="EI17"/>
  <c r="EI15"/>
  <c r="EI14"/>
  <c r="DS16"/>
  <c r="DS17"/>
  <c r="DS15"/>
  <c r="DS14"/>
  <c r="DK16"/>
  <c r="DK15"/>
  <c r="DK17"/>
  <c r="DK14"/>
  <c r="CU16"/>
  <c r="CU14"/>
  <c r="CU17"/>
  <c r="CU15"/>
  <c r="EJ16"/>
  <c r="J17" i="18" s="1"/>
  <c r="EJ17" i="13"/>
  <c r="EJ14"/>
  <c r="EJ15"/>
  <c r="J16" i="18" s="1"/>
  <c r="DX16" i="13"/>
  <c r="DX15"/>
  <c r="DX17"/>
  <c r="DX14"/>
  <c r="DH16"/>
  <c r="DH14"/>
  <c r="DH17"/>
  <c r="DH15"/>
  <c r="EG16"/>
  <c r="EG15"/>
  <c r="EG17"/>
  <c r="EG14"/>
  <c r="DQ16"/>
  <c r="DQ17"/>
  <c r="DQ15"/>
  <c r="DQ14"/>
  <c r="CW17"/>
  <c r="CW16"/>
  <c r="CW14"/>
  <c r="CW15"/>
  <c r="CK17"/>
  <c r="CK16"/>
  <c r="CK15"/>
  <c r="CK14"/>
  <c r="ED16"/>
  <c r="ED15"/>
  <c r="ED17"/>
  <c r="ED14"/>
  <c r="DJ16"/>
  <c r="DJ15"/>
  <c r="DJ17"/>
  <c r="DJ14"/>
  <c r="BI84" i="9"/>
  <c r="BI28"/>
  <c r="AE56"/>
  <c r="BI56"/>
  <c r="AE84"/>
  <c r="AE28"/>
  <c r="CF17" i="13"/>
  <c r="CF14"/>
  <c r="CF15"/>
  <c r="CF16"/>
  <c r="J12"/>
  <c r="J15" s="1"/>
  <c r="HW1" i="4"/>
  <c r="IT1" s="1"/>
  <c r="JQ1" s="1"/>
  <c r="KN1" s="1"/>
  <c r="CO16" i="1"/>
  <c r="CO35"/>
  <c r="CP35"/>
  <c r="CO33"/>
  <c r="CP33"/>
  <c r="CO31"/>
  <c r="CP31"/>
  <c r="CO23"/>
  <c r="CO25"/>
  <c r="CP23"/>
  <c r="CO27"/>
  <c r="CO26"/>
  <c r="CP26"/>
  <c r="CP28"/>
  <c r="CP29"/>
  <c r="CO14"/>
  <c r="CO17"/>
  <c r="CP15"/>
  <c r="CO19"/>
  <c r="CP16"/>
  <c r="CP18"/>
  <c r="CP20"/>
  <c r="CP21"/>
  <c r="CO13"/>
  <c r="CP13"/>
  <c r="CO11"/>
  <c r="CP11"/>
  <c r="CO9"/>
  <c r="CP9"/>
  <c r="CP34"/>
  <c r="CO34"/>
  <c r="CP32"/>
  <c r="CO32"/>
  <c r="CP30"/>
  <c r="CO30"/>
  <c r="CO22"/>
  <c r="CO24"/>
  <c r="CP22"/>
  <c r="CP24"/>
  <c r="CP25"/>
  <c r="CO28"/>
  <c r="CP27"/>
  <c r="CO29"/>
  <c r="CO15"/>
  <c r="CP14"/>
  <c r="CO18"/>
  <c r="CO20"/>
  <c r="CP17"/>
  <c r="CP19"/>
  <c r="CO21"/>
  <c r="CP12"/>
  <c r="CO12"/>
  <c r="CP10"/>
  <c r="CO10"/>
  <c r="CP8"/>
  <c r="CO8"/>
  <c r="BR37"/>
  <c r="A84" i="9"/>
  <c r="A56"/>
  <c r="A28"/>
  <c r="CO7" i="1"/>
  <c r="CO7" i="11"/>
  <c r="CO9"/>
  <c r="CO11"/>
  <c r="CO13"/>
  <c r="CO15"/>
  <c r="CO17"/>
  <c r="CO19"/>
  <c r="CO21"/>
  <c r="CO23"/>
  <c r="CO25"/>
  <c r="CO27"/>
  <c r="CO29"/>
  <c r="CO31"/>
  <c r="CO33"/>
  <c r="CP7" i="1"/>
  <c r="CP7" i="11"/>
  <c r="CP9"/>
  <c r="CP11"/>
  <c r="CP13"/>
  <c r="CP15"/>
  <c r="CP17"/>
  <c r="CP19"/>
  <c r="CP21"/>
  <c r="CP23"/>
  <c r="CP25"/>
  <c r="CP27"/>
  <c r="CP29"/>
  <c r="CP31"/>
  <c r="CP33"/>
  <c r="CP14"/>
  <c r="CP20"/>
  <c r="CP24"/>
  <c r="CP28"/>
  <c r="CP32"/>
  <c r="CO8"/>
  <c r="CO10"/>
  <c r="CO12"/>
  <c r="CO14"/>
  <c r="CO16"/>
  <c r="CO18"/>
  <c r="CO20"/>
  <c r="CO22"/>
  <c r="CO24"/>
  <c r="CO26"/>
  <c r="CO28"/>
  <c r="CO30"/>
  <c r="CO32"/>
  <c r="CP8"/>
  <c r="CP10"/>
  <c r="CP12"/>
  <c r="CP16"/>
  <c r="CP18"/>
  <c r="CP22"/>
  <c r="CP26"/>
  <c r="CP30"/>
  <c r="CP6" i="1"/>
  <c r="CP6" i="11"/>
  <c r="CO6" i="1"/>
  <c r="CO6" i="11"/>
  <c r="J15" i="18" l="1"/>
  <c r="J13"/>
  <c r="J3"/>
  <c r="J12"/>
  <c r="J7"/>
  <c r="CG14" i="13"/>
  <c r="G49" i="3"/>
  <c r="G65"/>
  <c r="CG15" i="13"/>
  <c r="CG17"/>
  <c r="ES14"/>
  <c r="ES16"/>
  <c r="ES15"/>
  <c r="DY15"/>
  <c r="DY16"/>
  <c r="DY17"/>
  <c r="DM34" i="1"/>
  <c r="DL34"/>
  <c r="DL33"/>
  <c r="J17" i="13"/>
  <c r="J14"/>
  <c r="J16"/>
  <c r="DM35" i="1"/>
  <c r="DL35"/>
  <c r="DM33"/>
  <c r="DM32"/>
  <c r="DM31"/>
  <c r="DM30"/>
  <c r="DM29"/>
  <c r="DM28"/>
  <c r="DM27"/>
  <c r="DM26"/>
  <c r="DM25"/>
  <c r="DM24"/>
  <c r="DM23"/>
  <c r="DM22"/>
  <c r="DM21"/>
  <c r="DM20"/>
  <c r="DM19"/>
  <c r="DM18"/>
  <c r="DM17"/>
  <c r="DM16"/>
  <c r="DM15"/>
  <c r="DM14"/>
  <c r="DM13"/>
  <c r="DM12"/>
  <c r="DM11"/>
  <c r="DM10"/>
  <c r="DM9"/>
  <c r="DM8"/>
  <c r="DM7"/>
  <c r="DL32"/>
  <c r="DL31"/>
  <c r="DL30"/>
  <c r="DL29"/>
  <c r="DL28"/>
  <c r="DL27"/>
  <c r="DL26"/>
  <c r="DL25"/>
  <c r="DL24"/>
  <c r="DL23"/>
  <c r="DL22"/>
  <c r="DL21"/>
  <c r="DL20"/>
  <c r="DL19"/>
  <c r="DL18"/>
  <c r="DL17"/>
  <c r="DL16"/>
  <c r="DL15"/>
  <c r="DL14"/>
  <c r="DL13"/>
  <c r="DL12"/>
  <c r="DL11"/>
  <c r="DL10"/>
  <c r="DL9"/>
  <c r="DL8"/>
  <c r="DL7"/>
  <c r="DM6"/>
  <c r="DL6"/>
  <c r="EJ34" l="1"/>
  <c r="EI34"/>
  <c r="EI33"/>
  <c r="EJ35"/>
  <c r="EI35"/>
  <c r="EJ33"/>
  <c r="EJ32"/>
  <c r="EJ31"/>
  <c r="EJ30"/>
  <c r="EJ29"/>
  <c r="EJ28"/>
  <c r="EJ27"/>
  <c r="EJ26"/>
  <c r="EJ25"/>
  <c r="EJ24"/>
  <c r="EJ23"/>
  <c r="EJ22"/>
  <c r="EJ21"/>
  <c r="EJ20"/>
  <c r="EJ19"/>
  <c r="EJ18"/>
  <c r="EJ17"/>
  <c r="EJ16"/>
  <c r="EJ15"/>
  <c r="EJ14"/>
  <c r="EJ13"/>
  <c r="EJ12"/>
  <c r="EJ11"/>
  <c r="EJ10"/>
  <c r="EJ9"/>
  <c r="EJ8"/>
  <c r="EJ7"/>
  <c r="EI32"/>
  <c r="EI31"/>
  <c r="EI30"/>
  <c r="EI29"/>
  <c r="EI28"/>
  <c r="EI27"/>
  <c r="EI26"/>
  <c r="EI25"/>
  <c r="EI24"/>
  <c r="EI23"/>
  <c r="EI22"/>
  <c r="EI21"/>
  <c r="EI20"/>
  <c r="EI19"/>
  <c r="EI18"/>
  <c r="EI17"/>
  <c r="EI16"/>
  <c r="EI15"/>
  <c r="EI14"/>
  <c r="EI13"/>
  <c r="EI12"/>
  <c r="EI11"/>
  <c r="EI10"/>
  <c r="EI9"/>
  <c r="EI8"/>
  <c r="EI7"/>
  <c r="EJ6"/>
  <c r="EI6"/>
  <c r="FG34" l="1"/>
  <c r="GD34" s="1"/>
  <c r="HA34" s="1"/>
  <c r="HX34" s="1"/>
  <c r="IU34" s="1"/>
  <c r="JR34" s="1"/>
  <c r="KO34" s="1"/>
  <c r="LL34" s="1"/>
  <c r="FF34"/>
  <c r="GC34" s="1"/>
  <c r="GZ34" s="1"/>
  <c r="HW34" s="1"/>
  <c r="IT34" s="1"/>
  <c r="JQ34" s="1"/>
  <c r="KN34" s="1"/>
  <c r="LK34" s="1"/>
  <c r="FF33"/>
  <c r="GC33" s="1"/>
  <c r="GZ33" s="1"/>
  <c r="HW33" s="1"/>
  <c r="IT33" s="1"/>
  <c r="JQ33" s="1"/>
  <c r="KN33" s="1"/>
  <c r="LK33" s="1"/>
  <c r="FG35"/>
  <c r="GD35" s="1"/>
  <c r="HA35" s="1"/>
  <c r="HX35" s="1"/>
  <c r="IU35" s="1"/>
  <c r="JR35" s="1"/>
  <c r="KO35" s="1"/>
  <c r="LL35" s="1"/>
  <c r="FF35"/>
  <c r="GC35" s="1"/>
  <c r="GZ35" s="1"/>
  <c r="HW35" s="1"/>
  <c r="IT35" s="1"/>
  <c r="JQ35" s="1"/>
  <c r="KN35" s="1"/>
  <c r="LK35" s="1"/>
  <c r="FG33"/>
  <c r="GD33" s="1"/>
  <c r="HA33" s="1"/>
  <c r="HX33" s="1"/>
  <c r="IU33" s="1"/>
  <c r="JR33" s="1"/>
  <c r="KO33" s="1"/>
  <c r="LL33" s="1"/>
  <c r="FG32"/>
  <c r="GD32" s="1"/>
  <c r="HA32" s="1"/>
  <c r="HX32" s="1"/>
  <c r="IU32" s="1"/>
  <c r="JR32" s="1"/>
  <c r="KO32" s="1"/>
  <c r="LL32" s="1"/>
  <c r="FG31"/>
  <c r="GD31" s="1"/>
  <c r="HA31" s="1"/>
  <c r="HX31" s="1"/>
  <c r="IU31" s="1"/>
  <c r="JR31" s="1"/>
  <c r="KO31" s="1"/>
  <c r="LL31" s="1"/>
  <c r="FG30"/>
  <c r="GD30" s="1"/>
  <c r="HA30" s="1"/>
  <c r="HX30" s="1"/>
  <c r="IU30" s="1"/>
  <c r="JR30" s="1"/>
  <c r="KO30" s="1"/>
  <c r="LL30" s="1"/>
  <c r="FG29"/>
  <c r="GD29" s="1"/>
  <c r="HA29" s="1"/>
  <c r="HX29" s="1"/>
  <c r="IU29" s="1"/>
  <c r="JR29" s="1"/>
  <c r="KO29" s="1"/>
  <c r="LL29" s="1"/>
  <c r="FG28"/>
  <c r="GD28" s="1"/>
  <c r="HA28" s="1"/>
  <c r="HX28" s="1"/>
  <c r="IU28" s="1"/>
  <c r="JR28" s="1"/>
  <c r="KO28" s="1"/>
  <c r="LL28" s="1"/>
  <c r="FG27"/>
  <c r="GD27" s="1"/>
  <c r="HA27" s="1"/>
  <c r="HX27" s="1"/>
  <c r="IU27" s="1"/>
  <c r="JR27" s="1"/>
  <c r="KO27" s="1"/>
  <c r="LL27" s="1"/>
  <c r="FG26"/>
  <c r="GD26" s="1"/>
  <c r="HA26" s="1"/>
  <c r="HX26" s="1"/>
  <c r="IU26" s="1"/>
  <c r="JR26" s="1"/>
  <c r="KO26" s="1"/>
  <c r="LL26" s="1"/>
  <c r="FG25"/>
  <c r="GD25" s="1"/>
  <c r="HA25" s="1"/>
  <c r="HX25" s="1"/>
  <c r="IU25" s="1"/>
  <c r="JR25" s="1"/>
  <c r="KO25" s="1"/>
  <c r="LL25" s="1"/>
  <c r="FG24"/>
  <c r="GD24" s="1"/>
  <c r="HA24" s="1"/>
  <c r="HX24" s="1"/>
  <c r="IU24" s="1"/>
  <c r="JR24" s="1"/>
  <c r="KO24" s="1"/>
  <c r="LL24" s="1"/>
  <c r="FG23"/>
  <c r="GD23" s="1"/>
  <c r="HA23" s="1"/>
  <c r="HX23" s="1"/>
  <c r="IU23" s="1"/>
  <c r="JR23" s="1"/>
  <c r="KO23" s="1"/>
  <c r="LL23" s="1"/>
  <c r="FG22"/>
  <c r="GD22" s="1"/>
  <c r="HA22" s="1"/>
  <c r="HX22" s="1"/>
  <c r="IU22" s="1"/>
  <c r="JR22" s="1"/>
  <c r="KO22" s="1"/>
  <c r="LL22" s="1"/>
  <c r="FG21"/>
  <c r="GD21" s="1"/>
  <c r="HA21" s="1"/>
  <c r="HX21" s="1"/>
  <c r="IU21" s="1"/>
  <c r="JR21" s="1"/>
  <c r="KO21" s="1"/>
  <c r="LL21" s="1"/>
  <c r="FG20"/>
  <c r="GD20" s="1"/>
  <c r="HA20" s="1"/>
  <c r="HX20" s="1"/>
  <c r="IU20" s="1"/>
  <c r="JR20" s="1"/>
  <c r="KO20" s="1"/>
  <c r="LL20" s="1"/>
  <c r="FG19"/>
  <c r="GD19" s="1"/>
  <c r="HA19" s="1"/>
  <c r="HX19" s="1"/>
  <c r="IU19" s="1"/>
  <c r="JR19" s="1"/>
  <c r="KO19" s="1"/>
  <c r="LL19" s="1"/>
  <c r="FG18"/>
  <c r="GD18" s="1"/>
  <c r="HA18" s="1"/>
  <c r="HX18" s="1"/>
  <c r="IU18" s="1"/>
  <c r="JR18" s="1"/>
  <c r="KO18" s="1"/>
  <c r="LL18" s="1"/>
  <c r="FG17"/>
  <c r="GD17" s="1"/>
  <c r="HA17" s="1"/>
  <c r="HX17" s="1"/>
  <c r="IU17" s="1"/>
  <c r="JR17" s="1"/>
  <c r="KO17" s="1"/>
  <c r="LL17" s="1"/>
  <c r="FG16"/>
  <c r="GD16" s="1"/>
  <c r="HA16" s="1"/>
  <c r="HX16" s="1"/>
  <c r="IU16" s="1"/>
  <c r="JR16" s="1"/>
  <c r="KO16" s="1"/>
  <c r="LL16" s="1"/>
  <c r="FG15"/>
  <c r="GD15" s="1"/>
  <c r="HA15" s="1"/>
  <c r="HX15" s="1"/>
  <c r="IU15" s="1"/>
  <c r="JR15" s="1"/>
  <c r="KO15" s="1"/>
  <c r="LL15" s="1"/>
  <c r="FG14"/>
  <c r="GD14" s="1"/>
  <c r="HA14" s="1"/>
  <c r="HX14" s="1"/>
  <c r="IU14" s="1"/>
  <c r="JR14" s="1"/>
  <c r="KO14" s="1"/>
  <c r="LL14" s="1"/>
  <c r="FG13"/>
  <c r="GD13" s="1"/>
  <c r="HA13" s="1"/>
  <c r="HX13" s="1"/>
  <c r="IU13" s="1"/>
  <c r="JR13" s="1"/>
  <c r="KO13" s="1"/>
  <c r="LL13" s="1"/>
  <c r="FG12"/>
  <c r="GD12" s="1"/>
  <c r="HA12" s="1"/>
  <c r="HX12" s="1"/>
  <c r="IU12" s="1"/>
  <c r="JR12" s="1"/>
  <c r="KO12" s="1"/>
  <c r="LL12" s="1"/>
  <c r="FG11"/>
  <c r="GD11" s="1"/>
  <c r="HA11" s="1"/>
  <c r="HX11" s="1"/>
  <c r="IU11" s="1"/>
  <c r="JR11" s="1"/>
  <c r="KO11" s="1"/>
  <c r="LL11" s="1"/>
  <c r="FG10"/>
  <c r="GD10" s="1"/>
  <c r="HA10" s="1"/>
  <c r="HX10" s="1"/>
  <c r="IU10" s="1"/>
  <c r="JR10" s="1"/>
  <c r="KO10" s="1"/>
  <c r="LL10" s="1"/>
  <c r="FG9"/>
  <c r="GD9" s="1"/>
  <c r="HA9" s="1"/>
  <c r="HX9" s="1"/>
  <c r="IU9" s="1"/>
  <c r="JR9" s="1"/>
  <c r="KO9" s="1"/>
  <c r="LL9" s="1"/>
  <c r="FG8"/>
  <c r="GD8" s="1"/>
  <c r="HA8" s="1"/>
  <c r="HX8" s="1"/>
  <c r="IU8" s="1"/>
  <c r="JR8" s="1"/>
  <c r="KO8" s="1"/>
  <c r="LL8" s="1"/>
  <c r="FG7"/>
  <c r="GD7" s="1"/>
  <c r="HA7" s="1"/>
  <c r="HX7" s="1"/>
  <c r="IU7" s="1"/>
  <c r="JR7" s="1"/>
  <c r="KO7" s="1"/>
  <c r="LL7" s="1"/>
  <c r="FF32"/>
  <c r="GC32" s="1"/>
  <c r="GZ32" s="1"/>
  <c r="HW32" s="1"/>
  <c r="IT32" s="1"/>
  <c r="JQ32" s="1"/>
  <c r="KN32" s="1"/>
  <c r="LK32" s="1"/>
  <c r="FF31"/>
  <c r="GC31" s="1"/>
  <c r="GZ31" s="1"/>
  <c r="HW31" s="1"/>
  <c r="IT31" s="1"/>
  <c r="JQ31" s="1"/>
  <c r="KN31" s="1"/>
  <c r="LK31" s="1"/>
  <c r="FF30"/>
  <c r="GC30" s="1"/>
  <c r="GZ30" s="1"/>
  <c r="HW30" s="1"/>
  <c r="IT30" s="1"/>
  <c r="JQ30" s="1"/>
  <c r="KN30" s="1"/>
  <c r="LK30" s="1"/>
  <c r="FF29"/>
  <c r="GC29" s="1"/>
  <c r="GZ29" s="1"/>
  <c r="HW29" s="1"/>
  <c r="IT29" s="1"/>
  <c r="JQ29" s="1"/>
  <c r="KN29" s="1"/>
  <c r="LK29" s="1"/>
  <c r="FF28"/>
  <c r="GC28" s="1"/>
  <c r="GZ28" s="1"/>
  <c r="HW28" s="1"/>
  <c r="IT28" s="1"/>
  <c r="JQ28" s="1"/>
  <c r="KN28" s="1"/>
  <c r="LK28" s="1"/>
  <c r="FF27"/>
  <c r="GC27" s="1"/>
  <c r="GZ27" s="1"/>
  <c r="HW27" s="1"/>
  <c r="IT27" s="1"/>
  <c r="JQ27" s="1"/>
  <c r="KN27" s="1"/>
  <c r="LK27" s="1"/>
  <c r="FF26"/>
  <c r="GC26" s="1"/>
  <c r="GZ26" s="1"/>
  <c r="HW26" s="1"/>
  <c r="IT26" s="1"/>
  <c r="JQ26" s="1"/>
  <c r="KN26" s="1"/>
  <c r="LK26" s="1"/>
  <c r="FF25"/>
  <c r="GC25" s="1"/>
  <c r="GZ25" s="1"/>
  <c r="HW25" s="1"/>
  <c r="IT25" s="1"/>
  <c r="JQ25" s="1"/>
  <c r="KN25" s="1"/>
  <c r="LK25" s="1"/>
  <c r="FF24"/>
  <c r="GC24" s="1"/>
  <c r="GZ24" s="1"/>
  <c r="HW24" s="1"/>
  <c r="IT24" s="1"/>
  <c r="JQ24" s="1"/>
  <c r="KN24" s="1"/>
  <c r="LK24" s="1"/>
  <c r="FF23"/>
  <c r="GC23" s="1"/>
  <c r="GZ23" s="1"/>
  <c r="HW23" s="1"/>
  <c r="IT23" s="1"/>
  <c r="JQ23" s="1"/>
  <c r="KN23" s="1"/>
  <c r="LK23" s="1"/>
  <c r="FF22"/>
  <c r="GC22" s="1"/>
  <c r="GZ22" s="1"/>
  <c r="HW22" s="1"/>
  <c r="IT22" s="1"/>
  <c r="JQ22" s="1"/>
  <c r="KN22" s="1"/>
  <c r="LK22" s="1"/>
  <c r="FF21"/>
  <c r="GC21" s="1"/>
  <c r="GZ21" s="1"/>
  <c r="HW21" s="1"/>
  <c r="IT21" s="1"/>
  <c r="JQ21" s="1"/>
  <c r="KN21" s="1"/>
  <c r="LK21" s="1"/>
  <c r="FF20"/>
  <c r="GC20" s="1"/>
  <c r="GZ20" s="1"/>
  <c r="HW20" s="1"/>
  <c r="IT20" s="1"/>
  <c r="JQ20" s="1"/>
  <c r="KN20" s="1"/>
  <c r="LK20" s="1"/>
  <c r="FF19"/>
  <c r="GC19" s="1"/>
  <c r="GZ19" s="1"/>
  <c r="HW19" s="1"/>
  <c r="IT19" s="1"/>
  <c r="JQ19" s="1"/>
  <c r="KN19" s="1"/>
  <c r="LK19" s="1"/>
  <c r="FF18"/>
  <c r="GC18" s="1"/>
  <c r="GZ18" s="1"/>
  <c r="HW18" s="1"/>
  <c r="IT18" s="1"/>
  <c r="JQ18" s="1"/>
  <c r="KN18" s="1"/>
  <c r="LK18" s="1"/>
  <c r="FF17"/>
  <c r="GC17" s="1"/>
  <c r="GZ17" s="1"/>
  <c r="HW17" s="1"/>
  <c r="IT17" s="1"/>
  <c r="JQ17" s="1"/>
  <c r="KN17" s="1"/>
  <c r="LK17" s="1"/>
  <c r="FF16"/>
  <c r="GC16" s="1"/>
  <c r="GZ16" s="1"/>
  <c r="HW16" s="1"/>
  <c r="IT16" s="1"/>
  <c r="JQ16" s="1"/>
  <c r="KN16" s="1"/>
  <c r="LK16" s="1"/>
  <c r="FF15"/>
  <c r="GC15" s="1"/>
  <c r="GZ15" s="1"/>
  <c r="HW15" s="1"/>
  <c r="IT15" s="1"/>
  <c r="JQ15" s="1"/>
  <c r="KN15" s="1"/>
  <c r="LK15" s="1"/>
  <c r="FF14"/>
  <c r="GC14" s="1"/>
  <c r="GZ14" s="1"/>
  <c r="HW14" s="1"/>
  <c r="IT14" s="1"/>
  <c r="JQ14" s="1"/>
  <c r="KN14" s="1"/>
  <c r="LK14" s="1"/>
  <c r="FF13"/>
  <c r="GC13" s="1"/>
  <c r="GZ13" s="1"/>
  <c r="HW13" s="1"/>
  <c r="IT13" s="1"/>
  <c r="JQ13" s="1"/>
  <c r="KN13" s="1"/>
  <c r="LK13" s="1"/>
  <c r="FF12"/>
  <c r="GC12" s="1"/>
  <c r="GZ12" s="1"/>
  <c r="HW12" s="1"/>
  <c r="IT12" s="1"/>
  <c r="JQ12" s="1"/>
  <c r="KN12" s="1"/>
  <c r="LK12" s="1"/>
  <c r="FF11"/>
  <c r="GC11" s="1"/>
  <c r="GZ11" s="1"/>
  <c r="HW11" s="1"/>
  <c r="IT11" s="1"/>
  <c r="JQ11" s="1"/>
  <c r="KN11" s="1"/>
  <c r="LK11" s="1"/>
  <c r="FF10"/>
  <c r="GC10" s="1"/>
  <c r="GZ10" s="1"/>
  <c r="HW10" s="1"/>
  <c r="IT10" s="1"/>
  <c r="JQ10" s="1"/>
  <c r="KN10" s="1"/>
  <c r="LK10" s="1"/>
  <c r="FF9"/>
  <c r="GC9" s="1"/>
  <c r="GZ9" s="1"/>
  <c r="HW9" s="1"/>
  <c r="IT9" s="1"/>
  <c r="JQ9" s="1"/>
  <c r="KN9" s="1"/>
  <c r="LK9" s="1"/>
  <c r="FF8"/>
  <c r="GC8" s="1"/>
  <c r="GZ8" s="1"/>
  <c r="HW8" s="1"/>
  <c r="IT8" s="1"/>
  <c r="JQ8" s="1"/>
  <c r="KN8" s="1"/>
  <c r="LK8" s="1"/>
  <c r="FF7"/>
  <c r="GC7" s="1"/>
  <c r="GZ7" s="1"/>
  <c r="HW7" s="1"/>
  <c r="IT7" s="1"/>
  <c r="JQ7" s="1"/>
  <c r="KN7" s="1"/>
  <c r="LK7" s="1"/>
  <c r="FG6"/>
  <c r="GD6" s="1"/>
  <c r="HA6" s="1"/>
  <c r="HX6" s="1"/>
  <c r="IU6" s="1"/>
  <c r="JR6" s="1"/>
  <c r="KO6" s="1"/>
  <c r="LL6" s="1"/>
  <c r="FF6"/>
  <c r="GC6" s="1"/>
  <c r="GZ6" s="1"/>
  <c r="HW6" s="1"/>
  <c r="IT6" s="1"/>
  <c r="JQ6" s="1"/>
  <c r="KN6" s="1"/>
  <c r="LK6" s="1"/>
  <c r="I88" i="3" l="1"/>
  <c r="I89" s="1"/>
  <c r="G90" s="1"/>
  <c r="I90" l="1"/>
  <c r="I91" s="1"/>
  <c r="G92" s="1"/>
  <c r="I92" s="1"/>
  <c r="I93" s="1"/>
  <c r="G94" s="1"/>
  <c r="I94" s="1"/>
  <c r="I95" s="1"/>
  <c r="I96" s="1"/>
  <c r="I97" s="1"/>
  <c r="I98" s="1"/>
  <c r="I99" s="1"/>
  <c r="I100" s="1"/>
  <c r="I101" s="1"/>
  <c r="I102" s="1"/>
  <c r="I103" s="1"/>
  <c r="I104" s="1"/>
  <c r="I105" s="1"/>
  <c r="G106" s="1"/>
  <c r="I106" s="1"/>
  <c r="I107" s="1"/>
  <c r="I108" s="1"/>
  <c r="I109" s="1"/>
  <c r="I110" s="1"/>
  <c r="I111" s="1"/>
  <c r="G112" s="1"/>
  <c r="I112" s="1"/>
  <c r="I113" s="1"/>
  <c r="I114" s="1"/>
  <c r="I115" s="1"/>
  <c r="I116" s="1"/>
  <c r="I117" s="1"/>
  <c r="G118" l="1"/>
  <c r="I118" s="1"/>
  <c r="I119" s="1"/>
  <c r="I120" s="1"/>
  <c r="I121" s="1"/>
  <c r="I122" s="1"/>
  <c r="I123" s="1"/>
  <c r="I125" s="1"/>
  <c r="I126" s="1"/>
  <c r="I127" s="1"/>
  <c r="G128" l="1"/>
  <c r="I128" s="1"/>
  <c r="I129" s="1"/>
  <c r="G130" l="1"/>
  <c r="I130" s="1"/>
  <c r="I131" s="1"/>
  <c r="I132" s="1"/>
  <c r="G133" l="1"/>
  <c r="I133" s="1"/>
  <c r="I134" s="1"/>
  <c r="I135" s="1"/>
  <c r="I136" s="1"/>
  <c r="I137" s="1"/>
  <c r="I138" s="1"/>
  <c r="I139" s="1"/>
  <c r="I140" s="1"/>
  <c r="I141" s="1"/>
  <c r="I142" s="1"/>
  <c r="I143" s="1"/>
  <c r="I144" s="1"/>
  <c r="I145" s="1"/>
  <c r="G146" s="1"/>
  <c r="I146" s="1"/>
  <c r="I148" s="1"/>
  <c r="I149" s="1"/>
  <c r="I150" s="1"/>
  <c r="I151" s="1"/>
  <c r="I152" l="1"/>
  <c r="I153" s="1"/>
  <c r="I155" s="1"/>
  <c r="I156" s="1"/>
  <c r="H63" i="17" l="1"/>
  <c r="J64" s="1"/>
  <c r="C47" l="1"/>
  <c r="E48" s="1"/>
  <c r="B47"/>
  <c r="C51"/>
  <c r="E52" s="1"/>
  <c r="B51"/>
  <c r="E53" s="1"/>
  <c r="B55"/>
  <c r="E57" s="1"/>
  <c r="C55"/>
  <c r="E56" s="1"/>
  <c r="B67"/>
  <c r="B59"/>
  <c r="C59"/>
  <c r="C67"/>
  <c r="B63"/>
  <c r="C63"/>
  <c r="E64" s="1"/>
  <c r="C71"/>
  <c r="E71" s="1"/>
  <c r="B75"/>
  <c r="E77" s="1"/>
  <c r="C75"/>
  <c r="E75" s="1"/>
  <c r="C79"/>
  <c r="E80" s="1"/>
  <c r="H51"/>
  <c r="J52" s="1"/>
  <c r="G47"/>
  <c r="B79"/>
  <c r="C83"/>
  <c r="G71"/>
  <c r="J73" s="1"/>
  <c r="B83"/>
  <c r="H47"/>
  <c r="J48" s="1"/>
  <c r="G75"/>
  <c r="J77" s="1"/>
  <c r="H83"/>
  <c r="J83" s="1"/>
  <c r="H67"/>
  <c r="J68" s="1"/>
  <c r="G83"/>
  <c r="J85" s="1"/>
  <c r="H75"/>
  <c r="J75" s="1"/>
  <c r="G79"/>
  <c r="J81" s="1"/>
  <c r="H71"/>
  <c r="J72" s="1"/>
  <c r="H55"/>
  <c r="G67"/>
  <c r="J69" s="1"/>
  <c r="G55"/>
  <c r="J57" s="1"/>
  <c r="G59"/>
  <c r="J61" s="1"/>
  <c r="H59"/>
  <c r="J60" s="1"/>
  <c r="G63"/>
  <c r="J65" s="1"/>
  <c r="H79"/>
  <c r="J79" s="1"/>
  <c r="G51"/>
  <c r="J53" s="1"/>
  <c r="B71"/>
  <c r="E73" s="1"/>
  <c r="J63"/>
  <c r="E49" l="1"/>
  <c r="E51"/>
  <c r="E55"/>
  <c r="E61"/>
  <c r="E47"/>
  <c r="E69"/>
  <c r="E59"/>
  <c r="E67"/>
  <c r="E60"/>
  <c r="E68"/>
  <c r="E63"/>
  <c r="E72"/>
  <c r="J47"/>
  <c r="E65"/>
  <c r="J76"/>
  <c r="E76"/>
  <c r="J51"/>
  <c r="E81"/>
  <c r="J80"/>
  <c r="E79"/>
  <c r="E85"/>
  <c r="E84"/>
  <c r="E83"/>
  <c r="J84"/>
  <c r="J59"/>
  <c r="J49"/>
  <c r="J56"/>
  <c r="J55"/>
  <c r="J71"/>
  <c r="J67"/>
  <c r="G50" i="3"/>
  <c r="G51"/>
  <c r="G25"/>
  <c r="G26"/>
  <c r="I9"/>
  <c r="G10" l="1"/>
  <c r="I10" l="1"/>
  <c r="G11" l="1"/>
  <c r="B3" i="17" l="1"/>
  <c r="E5" s="1"/>
  <c r="C3"/>
  <c r="B7"/>
  <c r="C7"/>
  <c r="B35"/>
  <c r="E37" s="1"/>
  <c r="B15"/>
  <c r="E17" s="1"/>
  <c r="B27"/>
  <c r="E29" s="1"/>
  <c r="H19"/>
  <c r="B39"/>
  <c r="E41" s="1"/>
  <c r="G3"/>
  <c r="J5" s="1"/>
  <c r="H39"/>
  <c r="H11"/>
  <c r="G23"/>
  <c r="J25" s="1"/>
  <c r="B19"/>
  <c r="E21" s="1"/>
  <c r="G27"/>
  <c r="J29" s="1"/>
  <c r="G19"/>
  <c r="J21" s="1"/>
  <c r="C39"/>
  <c r="G39"/>
  <c r="J41" s="1"/>
  <c r="C27"/>
  <c r="B11"/>
  <c r="C19"/>
  <c r="G7"/>
  <c r="J9" s="1"/>
  <c r="H7"/>
  <c r="C31"/>
  <c r="C15"/>
  <c r="H15"/>
  <c r="C23"/>
  <c r="H3"/>
  <c r="C35"/>
  <c r="C11"/>
  <c r="B23"/>
  <c r="E25" s="1"/>
  <c r="H27"/>
  <c r="G15"/>
  <c r="J17" s="1"/>
  <c r="G11"/>
  <c r="J13" s="1"/>
  <c r="H35"/>
  <c r="H23"/>
  <c r="B31"/>
  <c r="E33" s="1"/>
  <c r="G31"/>
  <c r="J33" s="1"/>
  <c r="H31"/>
  <c r="G35"/>
  <c r="J37" s="1"/>
  <c r="I11" i="3"/>
  <c r="I12" s="1"/>
  <c r="I13" s="1"/>
  <c r="I15" s="1"/>
  <c r="I16" s="1"/>
  <c r="I17" s="1"/>
  <c r="I18" s="1"/>
  <c r="I19" s="1"/>
  <c r="I20" s="1"/>
  <c r="I21" s="1"/>
  <c r="I22" s="1"/>
  <c r="I23" s="1"/>
  <c r="I24" s="1"/>
  <c r="I25" s="1"/>
  <c r="I26" s="1"/>
  <c r="I27" s="1"/>
  <c r="I28" s="1"/>
  <c r="I29" s="1"/>
  <c r="I30" s="1"/>
  <c r="I31" s="1"/>
  <c r="I32" s="1"/>
  <c r="I33" s="1"/>
  <c r="I35" s="1"/>
  <c r="I36" s="1"/>
  <c r="I37" s="1"/>
  <c r="I38" s="1"/>
  <c r="I39" s="1"/>
  <c r="I40" s="1"/>
  <c r="I41" s="1"/>
  <c r="I42" s="1"/>
  <c r="I43" s="1"/>
  <c r="I45" s="1"/>
  <c r="I46" s="1"/>
  <c r="I47" s="1"/>
  <c r="I48" s="1"/>
  <c r="I49" s="1"/>
  <c r="I50" s="1"/>
  <c r="I51" s="1"/>
  <c r="I52" s="1"/>
  <c r="I54" s="1"/>
  <c r="I55" s="1"/>
  <c r="I56" s="1"/>
  <c r="I57" s="1"/>
  <c r="I58" s="1"/>
  <c r="I59" s="1"/>
  <c r="I60" s="1"/>
  <c r="I61" s="1"/>
  <c r="I62" s="1"/>
  <c r="I63" s="1"/>
  <c r="I64" s="1"/>
  <c r="I65" s="1"/>
  <c r="I66" s="1"/>
  <c r="I67" s="1"/>
  <c r="I68" s="1"/>
  <c r="I69" s="1"/>
  <c r="I70" s="1"/>
  <c r="I71" s="1"/>
  <c r="I72" s="1"/>
  <c r="I73" s="1"/>
  <c r="I74" s="1"/>
  <c r="I75" s="1"/>
  <c r="I76" s="1"/>
  <c r="I77" s="1"/>
  <c r="I79" s="1"/>
  <c r="I80" s="1"/>
  <c r="I81" s="1"/>
  <c r="I82" s="1"/>
  <c r="I83" s="1"/>
  <c r="I84" s="1"/>
  <c r="E4" i="17" l="1"/>
  <c r="E3"/>
  <c r="E7"/>
  <c r="E8"/>
  <c r="E9"/>
  <c r="J35"/>
  <c r="J36"/>
  <c r="E36"/>
  <c r="E35"/>
  <c r="E16"/>
  <c r="E15"/>
  <c r="E20"/>
  <c r="E19"/>
  <c r="E40"/>
  <c r="E39"/>
  <c r="E12"/>
  <c r="E11"/>
  <c r="J16"/>
  <c r="J15"/>
  <c r="J31"/>
  <c r="J32"/>
  <c r="E23"/>
  <c r="E24"/>
  <c r="J8"/>
  <c r="J7"/>
  <c r="E27"/>
  <c r="E28"/>
  <c r="J40"/>
  <c r="J39"/>
  <c r="J24"/>
  <c r="J23"/>
  <c r="J28"/>
  <c r="J27"/>
  <c r="J4"/>
  <c r="J3"/>
  <c r="E32"/>
  <c r="E31"/>
  <c r="J12"/>
  <c r="J11"/>
  <c r="J20"/>
  <c r="J19"/>
  <c r="E13"/>
</calcChain>
</file>

<file path=xl/sharedStrings.xml><?xml version="1.0" encoding="utf-8"?>
<sst xmlns="http://schemas.openxmlformats.org/spreadsheetml/2006/main" count="1069" uniqueCount="592">
  <si>
    <t>coeff</t>
  </si>
  <si>
    <t>%</t>
  </si>
  <si>
    <t>Français - 1</t>
  </si>
  <si>
    <t>Maths - 1</t>
  </si>
  <si>
    <t>Vérifiez le prénom</t>
  </si>
  <si>
    <t>Nom de famille</t>
  </si>
  <si>
    <t>X</t>
  </si>
  <si>
    <t>/</t>
  </si>
  <si>
    <t>.</t>
  </si>
  <si>
    <r>
      <rPr>
        <b/>
        <sz val="16"/>
        <rFont val="Arial"/>
        <family val="2"/>
      </rPr>
      <t>Ecole</t>
    </r>
    <r>
      <rPr>
        <sz val="16"/>
        <rFont val="Arial"/>
        <family val="2"/>
      </rPr>
      <t xml:space="preserve"> et </t>
    </r>
    <r>
      <rPr>
        <b/>
        <sz val="16"/>
        <rFont val="Arial"/>
        <family val="2"/>
      </rPr>
      <t>CLAE</t>
    </r>
    <r>
      <rPr>
        <sz val="16"/>
        <rFont val="Arial"/>
        <family val="2"/>
      </rPr>
      <t xml:space="preserve"> Albert </t>
    </r>
    <r>
      <rPr>
        <b/>
        <sz val="16"/>
        <rFont val="Arial"/>
        <family val="2"/>
      </rPr>
      <t xml:space="preserve">Einstein   </t>
    </r>
    <r>
      <rPr>
        <sz val="16"/>
        <rFont val="Arial"/>
        <family val="2"/>
      </rPr>
      <t>9 allée du Parc                      94200 Ivry-sur-Seine                     Tél. 01 49 60 26 02</t>
    </r>
  </si>
  <si>
    <t>Education Nationale                             Académie de Créteil Département du Val-de-Marne 3e circonscription</t>
  </si>
  <si>
    <t>Livret d'évaluation</t>
  </si>
  <si>
    <t>cycle 2 et cyle 3</t>
  </si>
  <si>
    <t>Année scolaire</t>
  </si>
  <si>
    <t>Nom de l'enseignant</t>
  </si>
  <si>
    <t>Niveau dans le cycle</t>
  </si>
  <si>
    <t>Codage</t>
  </si>
  <si>
    <t>acquis</t>
  </si>
  <si>
    <t>en cours d'acquisition</t>
  </si>
  <si>
    <t>non acquis</t>
  </si>
  <si>
    <t>Nom</t>
  </si>
  <si>
    <t>Observations :</t>
  </si>
  <si>
    <t>Signature de l'enseignant</t>
  </si>
  <si>
    <t>Langue française</t>
  </si>
  <si>
    <t>Langage oral</t>
  </si>
  <si>
    <t>Lecture</t>
  </si>
  <si>
    <t>Littérature</t>
  </si>
  <si>
    <t>Ecriture</t>
  </si>
  <si>
    <t>Rédaction</t>
  </si>
  <si>
    <t>Vocabulaire</t>
  </si>
  <si>
    <t>Grammaire</t>
  </si>
  <si>
    <t>Orthographe</t>
  </si>
  <si>
    <t>Mathématiques</t>
  </si>
  <si>
    <t>Nombres et calculs</t>
  </si>
  <si>
    <t>Géométrie</t>
  </si>
  <si>
    <t>Grandeurs et mesures</t>
  </si>
  <si>
    <t>Gestion des données</t>
  </si>
  <si>
    <t>Sciences expérimentales et technologies</t>
  </si>
  <si>
    <t>Histoire</t>
  </si>
  <si>
    <t>Géographie</t>
  </si>
  <si>
    <t>Instruction civique et morale</t>
  </si>
  <si>
    <t>Education physique et sportive</t>
  </si>
  <si>
    <t>Langue vivante</t>
  </si>
  <si>
    <t>Langue 2</t>
  </si>
  <si>
    <t>Eps 3</t>
  </si>
  <si>
    <t>Eps 4</t>
  </si>
  <si>
    <t>Eps 5</t>
  </si>
  <si>
    <t>Instruction 4</t>
  </si>
  <si>
    <t>Instruction 5</t>
  </si>
  <si>
    <t>Arts 2</t>
  </si>
  <si>
    <t>Arts 3</t>
  </si>
  <si>
    <t>Arts 4</t>
  </si>
  <si>
    <t>Arts 5</t>
  </si>
  <si>
    <t>Géo 2</t>
  </si>
  <si>
    <t>Géo 3</t>
  </si>
  <si>
    <t>Géo 4</t>
  </si>
  <si>
    <t>Géo 5</t>
  </si>
  <si>
    <t>Histoire 3</t>
  </si>
  <si>
    <t>Histoire 4</t>
  </si>
  <si>
    <t>Histoire 5</t>
  </si>
  <si>
    <t>Sciences 2</t>
  </si>
  <si>
    <t>Sciences 3</t>
  </si>
  <si>
    <t>Sciences 4</t>
  </si>
  <si>
    <t>Sciences 5</t>
  </si>
  <si>
    <t>Faire un récit structuré et compréhensible pour un tiers ignorant des faits rapportés ou de l’histoire racontée, inventer et modifier des histoires, décrire une image, exprimer des sentiments, en s’exprimant en phrases correctes et dans un vocabulaire approprié.</t>
  </si>
  <si>
    <t>Décrire un objet, présenter un travail à la classe en s’exprimant en phrases correctes et dans un vocabulaire approprié</t>
  </si>
  <si>
    <t>Écouter et prendre en compte ce qui a été dit.</t>
  </si>
  <si>
    <t>Questionner afin de mieux comprendre.</t>
  </si>
  <si>
    <t>Exprimer et justifier un accord ou un désaccord, émettre un point de vue personnel motivé.</t>
  </si>
  <si>
    <t>Réagir à l’exposé d’un autre élève en apportant un point de vue motivé.</t>
  </si>
  <si>
    <t>Participer à un débat en respectant les tours de parole et les règles de la politesse.</t>
  </si>
  <si>
    <t>Présenter à la classe un travail collectif.</t>
  </si>
  <si>
    <t>Participer aux échanges de manière constructive : rester dans le sujet, situer son propos par rapport aux autres, apporter des arguments, mobiliser des connaissances, respecter les règles habituelles de la communication.</t>
  </si>
  <si>
    <t>Lire à haute voix avec fluidité et de manière expressive un extrait de texte, après préparation.</t>
  </si>
  <si>
    <t>Lire silencieusement un texte littéraire ou documentaire et le comprendre (reformuler, répondre à des questions sur ce texte).</t>
  </si>
  <si>
    <t>Lire à haute voix avec fluidité et de manière expressive un texte d’une dizaine de lignes, après préparation.</t>
  </si>
  <si>
    <t>Lire silencieusement un texte littéraire ou documentaire et le comprendre (reformuler, résumer, répondre à des questions sur ce texte).</t>
  </si>
  <si>
    <t>Lire à haute voix avec fluidité et de manière expressive un texte de plus de dix lignes, après préparation.</t>
  </si>
  <si>
    <t>Lire les consignes de travail, les énoncés de problèmes dont le vocabulaire difficile ou nouveau a été élucidé par le maître.</t>
  </si>
  <si>
    <t>Lire sans aide les consignes du travail scolaire, les énoncés de problèmes.</t>
  </si>
  <si>
    <t>Lire sans aide une leçon dans un manuel après un travail en classe sur le sujet.</t>
  </si>
  <si>
    <t>Repérer dans un texte des informations explicites en s’appuyant en particulier sur le titre, l’organisation (phrases, paragraphes), le vocabulaire.</t>
  </si>
  <si>
    <t>Repérer dans un texte des informations explicites et en inférer des informations nouvelles (implicites).</t>
  </si>
  <si>
    <t xml:space="preserve">Lire un texte documentaire, descriptif ou narratif, et restituer à l’oral ou par écrit l’essentiel du texte (sujet du texte, objet de la description, trame de l’histoire, relations entre les personnages...).
</t>
  </si>
  <si>
    <t xml:space="preserve">Effectuer des recherches, avec l’aide de l’adulte, dans des ouvrages documentaires (livres ou produits multimédia). </t>
  </si>
  <si>
    <t>Lire une œuvre intégrale ou de larges extraits d’une œuvre longue.</t>
  </si>
  <si>
    <t>Lire au moins un ouvrage par trimestre et en rendre compte ; choisir un extrait caractéristique et le lire à haute voix.</t>
  </si>
  <si>
    <t>Lire au moins cinq ouvrages dans l’année scolaire et en rendre compte ; choisir un extrait caractéristique et le lire à haute voix.</t>
  </si>
  <si>
    <t>Copier sans erreur (formation des lettres, orthographe, ponctuation) un texte de cinq à dix lignes en soignant la présentation.</t>
  </si>
  <si>
    <t xml:space="preserve">En particulier, copier avec soin, en respectant la mise en page, un texte en prose ou poème appris en récitation. </t>
  </si>
  <si>
    <t>Copier sans erreur un texte d’une dizaine de lignes, en respectant la mise en page s’il y a lieu.</t>
  </si>
  <si>
    <t>Copier sans erreur un texte d’au moins quinze lignes en lui donnant une présentation adaptée.</t>
  </si>
  <si>
    <t>Dans les diverses activités scolaires, proposer une réponse écrite, explicite et énoncée dans une forme correcte.</t>
  </si>
  <si>
    <t>Dans les diverses activités scolaires, noter des idées, des hypothèses, des informations utiles au travail scolaire.</t>
  </si>
  <si>
    <t>Dans les diverses activités scolaires, prendre des notes utiles au travail scolaire.</t>
  </si>
  <si>
    <t>Rédiger différents types de textes d’au moins deux paragraphes en veillant à leur cohérence, en évitant les répétitions, et en respectant les contraintes syntaxiques et orthographiques ainsi que la ponctuation.</t>
  </si>
  <si>
    <t>Rédiger un court dialogue (formulation des questions et des ordres).</t>
  </si>
  <si>
    <t>Améliorer (corriger et enrichir) un texte en fonction des remarques et aides du maître.</t>
  </si>
  <si>
    <t>Maîtriser la cohérence des temps dans un récit d’une dizaine de lignes.</t>
  </si>
  <si>
    <t>Écrire un texte de type poétique en obéissant à une ou plusieurs consignes précises.</t>
  </si>
  <si>
    <t>Utiliser à bon escient des termes appartenant aux lexiques des repères temporels, de la vie quotidienne et du travail scolaire.</t>
  </si>
  <si>
    <t>Utiliser à bon escient des termes afférents aux actions, sensations et jugements.</t>
  </si>
  <si>
    <t>Commencer à utiliser des termes renvoyant à des notions abstraites (émotions, sentiments, devoirs, droits).</t>
  </si>
  <si>
    <t>Comprendre des sigles.</t>
  </si>
  <si>
    <t>Dans un texte, relever les mots d’un même domaine (ex. le vocabulaire de la mer).</t>
  </si>
  <si>
    <t>Utiliser des synonymes et des mots de sens contraire dans les activités d’expression orale et écrite.</t>
  </si>
  <si>
    <t>Préciser, dans son contexte, le sens d’un mot connu ; le distinguer d’autres sens possibles.</t>
  </si>
  <si>
    <t>Définir un mot connu en utilisant un terme générique adéquat (mots concrets : ex. un pommier est un arbre fruitier).</t>
  </si>
  <si>
    <t>Distinguer les différents sens d’un verbe selon sa construction (ex. jouer, jouer quelque chose, jouer à, jouer de, jouer sur).</t>
  </si>
  <si>
    <t>Définir un mot connu en utilisant un terme générique adéquat et en y ajoutant les précisions spécifiques à l’objet défini.</t>
  </si>
  <si>
    <t>Classer des mots de sens voisin en repérant les variations d’intensité (ex. bon, délicieux, succulent).</t>
  </si>
  <si>
    <t>Construire ou compléter des familles de mots.</t>
  </si>
  <si>
    <t>Regrouper des mots selon leur radical.</t>
  </si>
  <si>
    <t>Regrouper des mots selon le sens de leur préfixe ou de leur suffixe et connaître ce sens.</t>
  </si>
  <si>
    <t>Pour un mot donné, fournir un ou plusieurs mots de la même famille en vérifiant qu’il(s) existe(nt).</t>
  </si>
  <si>
    <t xml:space="preserve">Utiliser le dictionnaire pour rechercher le sens d’un mot. </t>
  </si>
  <si>
    <t>Savoir épeler un mot ; connaître l’ordre alphabétique ; savoir classer des mots par ordre alphabétique.</t>
  </si>
  <si>
    <t>Dans une définition de dictionnaire, identifier le terme générique.</t>
  </si>
  <si>
    <t>Utiliser le dictionnaire pour vérifier le sens d’un mot (en particulier quand il en a plusieurs), ou sa classe, ou son orthographe, ou son niveau de langue.</t>
  </si>
  <si>
    <t>Se servir des codes utilisés dans les articles de dictionnaire</t>
  </si>
  <si>
    <t xml:space="preserve">Utiliser avec aisance un dictionnaire. </t>
  </si>
  <si>
    <t>Transformer une phrase simple affirmative en phrase négative ou interrogative, ou inversement.</t>
  </si>
  <si>
    <t>Identifier le verbe conjugué dans une phrase simple et fournir son infinitif.</t>
  </si>
  <si>
    <t>Construire correctement des phrases négatives, interrogatives, injonctives.</t>
  </si>
  <si>
    <t>Identifier les verbes conjugués dans des phrases complexes et fournir leurs infinitifs.</t>
  </si>
  <si>
    <t>Construire correctement des phrases exclamatives.</t>
  </si>
  <si>
    <t>Comprendre la distinction entre phrase simple et phrase complexe.</t>
  </si>
  <si>
    <t>Reconnaître des propositions indépendantes coordonnées, juxtaposées.</t>
  </si>
  <si>
    <t>Reconnaître la proposition relative (seulement la relative complément de nom).</t>
  </si>
  <si>
    <t>Comprendre les notions d’action passée, présente, future.</t>
  </si>
  <si>
    <t>Connaître les personnes, les règles de formation et les terminaisons des temps simples étudiés (présent, futur, imparfait).</t>
  </si>
  <si>
    <t>Repérer dans un texte l’infinitif d’un verbe étudié.</t>
  </si>
  <si>
    <t>Comprendre la notion d’antériorité d’un fait passé par rapport à un fait présent.</t>
  </si>
  <si>
    <t>Connaître la distinction entre temps simple et temps composé, la règle de formation des temps composés (passé composé), la notion d’auxiliaire.</t>
  </si>
  <si>
    <t>Comprendre la notion d’antériorité relative d’un fait passé par rapport à un autre, d’un fait futur par rapport à un autre.</t>
  </si>
  <si>
    <t xml:space="preserve">Connaître la règle de l’accord de l’adjectif (épithète ou attribut) avec le nom. </t>
  </si>
  <si>
    <t>Distinguer selon leur nature le verbe, le nom (propre / commun), les articles, les déterminants possessifs, les pronoms personnels (formes sujet), les adjectifs qualificatifs.</t>
  </si>
  <si>
    <t xml:space="preserve">Approche de l’adverbe : modifier le sens d’un verbe en lui ajoutant un
adverbe, relier des phrases simples par des mots de liaison temporelle (ex. les adverbes puis, alors...).
</t>
  </si>
  <si>
    <t>Distinguer selon leur nature les déterminants démonstratifs, interrogatifs, les pronoms personnels (sauf en, y), les pronoms relatifs (qui, que), les adverbes (de lieu, de temps, de manière), les négations.</t>
  </si>
  <si>
    <t>Distinguer selon leur nature les pronoms possessifs, démonstratifs, interrogatifs et relatifs, les mots de liaison (conjonctions de coordination, adverbes ou locutions adverbiales exprimant le temps, le lieu, la cause et la conséquence), les prépositions (lieu, temps).</t>
  </si>
  <si>
    <t>Connaître la distinction entre article défini et article indéfini et en comprendre le sens ; reconnaître la forme élidée et les formes contractées de l’article défini.</t>
  </si>
  <si>
    <t>Reconnaître et utiliser les degrés de l’adjectif et de l’adverbe (comparatif, superlatif).</t>
  </si>
  <si>
    <t>Comprendre la différence entre la nature d’un mot et sa fonction.</t>
  </si>
  <si>
    <t>Connaître la distinction entre compléments du verbe et compléments du nom.</t>
  </si>
  <si>
    <t>Dans une phrase simple où l’ordre sujet-verbe est respecté :
. identifier le verbe et le sujet (sous forme d’un nom propre, d’un groupe nominal ou d’un pronom personnel).</t>
  </si>
  <si>
    <t>Dans une phrase simple où l’ordre sujet-verbe est respecté :
. reconnaître le complément d’objet (direct et indirect) du verbe.</t>
  </si>
  <si>
    <t>Dans une phrase simple où l’ordre sujet-verbe est respecté :
. reconnaître le complément du nom.</t>
  </si>
  <si>
    <t>Dans une phrase simple où l’ordre sujet-verbe est respecté :
. identifier le verbe et le sujet (nom propre, groupe nominal, pronom personnel, pronom relatif).</t>
  </si>
  <si>
    <t>Dans une phrase simple où l’ordre sujet-verbe est respecté :
. reconnaître le complément d’objet second.</t>
  </si>
  <si>
    <t>Dans une phrase simple où l’ordre sujet-verbe est respecté :
. reconnaître les compléments circonstanciels de lieu, de temps.</t>
  </si>
  <si>
    <t>Dans une phrase simple où l’ordre sujet-verbe est respecté :
. reconnaître l’attribut du sujet.</t>
  </si>
  <si>
    <t>Approche de la circonstance : savoir répondre oralement aux questions où ?, quand ?, comment ?, pourquoi ?</t>
  </si>
  <si>
    <t>Comprendre la notion de circonstance : la différence entre complément d’objet et complément circonstanciel.</t>
  </si>
  <si>
    <t>Le groupe nominal :
. comprendre la fonction de ses éléments : le nom (noyau du groupe nominal), le déterminant (article, déterminant possessif) qui le détermine, l’adjectif qualificatif qui le qualifie, le nom qui le complète.</t>
  </si>
  <si>
    <t>Le groupe nominal :
. manipuler l’adjectif et le complément de nom (ajout, suppression, substitution de l’un à l’autre...).</t>
  </si>
  <si>
    <t>Le groupe nominal : manipulation de la proposition relative (ajout, suppression, substitution à l’adjectif ou au complément de nom et inversement).</t>
  </si>
  <si>
    <t>Comprendre la notion de groupe
nominal : l’adjectif qualificatif épithète, le complément de nom et la proposition relative comme enrichissements du nom.</t>
  </si>
  <si>
    <t xml:space="preserve">Conjuguer à l’indicatif présent les verbes des premier et deuxième groupes, ainsi qu’être, avoir, aller, dire, faire, pouvoir, partir, prendre, venir, voir, vouloir. </t>
  </si>
  <si>
    <t xml:space="preserve">Conjuguer au futur les verbes des premier et deuxième groupes, ainsi qu’être, avoir, aller, dire, faire, pouvoir, partir, prendre, venir, voir, vouloir. </t>
  </si>
  <si>
    <t xml:space="preserve">Conjuguer à l’imparfait les verbes des premier et deuxième groupes, ainsi qu’être, avoir, aller, dire, faire, pouvoir, partir, prendre, venir, voir, vouloir. </t>
  </si>
  <si>
    <t>Conjuguer aux temps déjà étudiés, ainsi qu’à l’indicatif passé, les verbes déjà étudiés ; conjuguer des verbes non étudiés en appliquant les règles apprises.</t>
  </si>
  <si>
    <t>Conjuguer aux temps déjà étudiés, ainsi qu’au passé composé, les verbes déjà étudiés ; conjuguer des verbes non étudiés en appliquant les règles apprises.</t>
  </si>
  <si>
    <t>Conjuguer aux temps déjà étudiés, ainsi qu’à l’impératif présent, les verbes déjà étudiés ; conjuguer des verbes non étudiés en appliquant les règles apprises.</t>
  </si>
  <si>
    <t>Conjuguer aux temps et modes déjà étudiés, ainsi qu’à l’indicatif futur antérieur,  les verbes déjà étudiés ; conjuguer des verbes non étudiés en appliquant les règles apprises.</t>
  </si>
  <si>
    <t>Conjuguer aux temps et modes déjà étudiés, ainsi qu’au plus-que-parfait, les verbes déjà étudiés ; conjuguer des verbes non étudiés en appliquant les règles apprises.</t>
  </si>
  <si>
    <t>Conjuguer aux temps et modes déjà étudiés, ainsi qu’au conditionnel présent,  les verbes déjà étudiés ; conjuguer des verbes non étudiés en appliquant les règles apprises.</t>
  </si>
  <si>
    <t>Conjuguer aux temps et modes déjà étudiés, ainsi qu’au participe présent, les verbes déjà étudiés ; conjuguer des verbes non étudiés en appliquant les règles apprises.</t>
  </si>
  <si>
    <t>Conjuguer aux temps et modes déjà étudiés, ainsi qu’au participe passé, les verbes déjà étudiés ; conjuguer des verbes non étudiés en appliquant les règles apprises.</t>
  </si>
  <si>
    <t>Connaître la règle de l’accord du participe passé dans les verbes construits avec être (non compris les verbes pronominaux).</t>
  </si>
  <si>
    <t>Écrire sans erreur les pluriels des noms se terminant par s, x, z ; par -al, par -ou.</t>
  </si>
  <si>
    <t>Utiliser sans erreur les marques du pluriel et du féminin des adjectifs.</t>
  </si>
  <si>
    <t>Écrire sans erreur les formes des verbes étudiés aux temps étudiés, sans confondre, en particulier, les terminaisons (-e, - es, - ent ; - ons et -ont ; - ez, - ais, - ait et -aient ; - ras, - ra).</t>
  </si>
  <si>
    <t>Appliquer la règle de l’accord du verbe avec le sujet (y compris pronom personnel) dans les phrases où l’ordre sujet-verbe est respecté, et où le verbe est à un temps simple.</t>
  </si>
  <si>
    <t>Accorder sans erreur le déterminant et le nom, le nom et l’adjectif (épithète).</t>
  </si>
  <si>
    <t>Écrire sans erreur des homophones grammaticaux en liaison avec le programme de grammaire (a/à, ont/on, est/et, sont/son)</t>
  </si>
  <si>
    <t>Écrire sans erreur le pluriel des noms se terminant par -eu, par -eau. Le pluriel des noms en -au, -ail est en cours d’acquisition.</t>
  </si>
  <si>
    <t>Écrire sans erreur les formes des verbes étudiés aux temps étudiés, dont les verbes du premier groupe en -cer, - ger, - guer.</t>
  </si>
  <si>
    <t>Appliquer la règle de l’accord du verbe avec son sujet, y compris pour les verbes à un temps composé, et pour les sujets inversés.</t>
  </si>
  <si>
    <t>Appliquer la règle de l’accord du participe passé avec être et avoir (cas du complément d’objet direct postposé).</t>
  </si>
  <si>
    <t>Accorder sans erreur l’adjectif (épithète, apposé et attribut du sujet) avec le nom.</t>
  </si>
  <si>
    <t>Écrire sans erreur les homophones grammaticaux déjà étudiés, ainsi que ses/ces, mes/mais, on/on n’, ce/se, c’/s’ (c’est/s’est, c’était/s’était), ou/où, la/l’a/l’as/là.</t>
  </si>
  <si>
    <t>Écrire sans erreur les infinitifs de verbes du premier groupe après préposition (il me dit d’aller).</t>
  </si>
  <si>
    <t>Orthographier correctement les verbes étudiés aux temps étudiés, dont les verbes du premier groupe en -yer, - eter, - eler.</t>
  </si>
  <si>
    <t>Appliquer la règle de l’accord du verbe avec son sujet, y compris avec le sujet qui de 3ème personne.</t>
  </si>
  <si>
    <t>Écrire sans erreur les homophones grammaticaux déjà étudiés, ainsi que on/on n’, d’on/dont/donc, quel(s)/quelle(s)/qu’elle(s), sans/s’en ; la distinction entre leur et leurs est en cours d’acquisition en fin de cycle.</t>
  </si>
  <si>
    <t>Distinguer par le sens les formes verbales homophones de l’imparfait et du passé composé.</t>
  </si>
  <si>
    <t>Écrire sans erreur des noms et des adjectifs se terminant par une consonne muette (ex. chant, cf. chanteur ; blond, cf. blonde...).</t>
  </si>
  <si>
    <t xml:space="preserve">Connaître la notion d’homonyme et écrire sans erreur un nombre croissant d’homonymes jusqu’à la fin du cycle. </t>
  </si>
  <si>
    <t>Écrire sans erreur des mots invariables, en particulier les plus fréquents de ceux étudiés en grammaire.</t>
  </si>
  <si>
    <t>S’appuyer sur sa connaissance des familles de mot pour écrire sans erreur des mots nouveaux (préfixe in-, im-, il- ou ir-, suffixe -tion...).</t>
  </si>
  <si>
    <t>Mémoriser la graphie de la syllabe finale des noms terminés par -ail, -eil, -euil.</t>
  </si>
  <si>
    <t>Écrire correctement la syllabe finale des noms terminés par -ée ; par -té ou -tié ; par un e muet.</t>
  </si>
  <si>
    <t>Respecter la convention de la coupe syllabique à la ligne.</t>
  </si>
  <si>
    <t>Écrire sans erreur sous la dictée un texte d’au moins cinq lignes en mobilisant les connaissances acquises en vocabulaire, grammaire et orthographe.</t>
  </si>
  <si>
    <t>Écrire sans erreur sous la dictée un texte d’une dizaine de lignes en mobilisant les connaissances acquises.</t>
  </si>
  <si>
    <t>Écrire sans erreur sous la dictée un texte d’au moins dix lignes en mobilisant les connaissances acquises.</t>
  </si>
  <si>
    <t>Respecter les correspondances entre lettres et sons.</t>
  </si>
  <si>
    <t>Respecter la valeur des lettres en fonction des voyelles placées à proximité (s/ss, c/ç, c/qu, g/gu/ge).</t>
  </si>
  <si>
    <t>Respecter la valeur des lettres en fonction de la consonne suivante (n devenant m devant m, b, p).</t>
  </si>
  <si>
    <t>Utiliser sans erreur les accents (é, è, ê).</t>
  </si>
  <si>
    <t>Connaître les fonctions de l’adjectif qualificatif : épithète, attribut du sujet.</t>
  </si>
  <si>
    <t>Désignation orale et écriture en chiffres des nombres entiers jusqu'au million.</t>
  </si>
  <si>
    <t>Désignation orale et écriture en chiffres des nombres entiers jusqu'au milliard.</t>
  </si>
  <si>
    <t>Désignation orale et écriture en lettres des nombres entiers jusqu'au million.</t>
  </si>
  <si>
    <t>Désignation orale et écriture en lettres des nombres entiers jusqu'au milliard.</t>
  </si>
  <si>
    <t>Connaître la valeur des chiffres en fonction de leur position dans l'écriture d'un nombre jusqu'au million.</t>
  </si>
  <si>
    <t>Connaître la valeur des chiffres en fonction de leur position dans l'écriture d'un nombre jusqu'au milliard.</t>
  </si>
  <si>
    <t xml:space="preserve">Connaître et utiliser certaines relations entre des nombres d’usage courant :
entre 5, 10, 25, 50, 100, entre 15, 30 et 60. 
</t>
  </si>
  <si>
    <t>Connaître et utiliser des expressions telles que : double, moitié ou demi, triple, quart d’un nombre entier.</t>
  </si>
  <si>
    <t xml:space="preserve">La notion de multiple : reconnaître les multiples des nombres d’usage courant : 5, 10, 15, 20, 25, 50. </t>
  </si>
  <si>
    <t>Nommer les fractions simples et décimales en utilisant le vocabulaire : demi, tiers, quart, dixième, centième.</t>
  </si>
  <si>
    <t>Utiliser ces fractions dans des cas simples de partage ou de codage de mesures de grandeurs.</t>
  </si>
  <si>
    <t>Connaître la valeur de chacun des chiffres de la partie décimale en fonction de sa position (jusqu’au 1/100ème).</t>
  </si>
  <si>
    <t>Connaître la valeur de chacun des chiffres de la partie décimale en fonction de sa position (jusqu’au 1/10 000ème).</t>
  </si>
  <si>
    <t>passer d’une écriture fractionnaire à une écriture à virgule et réciproquement (jusqu’au 1/100ème).</t>
  </si>
  <si>
    <t>passer d’une écriture fractionnaire à une écriture à virgule et réciproquement (jusqu’au 1/10 000ème).</t>
  </si>
  <si>
    <t xml:space="preserve">Donner une valeur approchée à l’unité près, au dixième ou au centième près. </t>
  </si>
  <si>
    <t>Comparer et ranger des nombres entiers jusqu'au million.</t>
  </si>
  <si>
    <t>Comparer et ranger des nombres entiers jusqu'au milliard.</t>
  </si>
  <si>
    <t>Comparer et ranger des nombres décimaux jusqu'au 1/100ème.</t>
  </si>
  <si>
    <t>Comparer et ranger des nombres décimaux jusqu'au 1/10 000ème.</t>
  </si>
  <si>
    <t>Encadrer une fraction simple par deux entiers consécutifs.- Écrire une fraction sous forme de somme d’un entier et d’une fraction inférieure à 1.</t>
  </si>
  <si>
    <t xml:space="preserve">Ajouter deux fractions décimales ou deux fractions simples de même dénominateur. </t>
  </si>
  <si>
    <t>Réaliser des encadrements d'entiers jusqu'au million.</t>
  </si>
  <si>
    <t>Réaliser des encadrements d'entiers jusqu'au milliard.</t>
  </si>
  <si>
    <t>Réaliser des encadrements de décimaux  jusqu'au 1/100ème.</t>
  </si>
  <si>
    <t>Réaliser des encadrements de décimaux  jusqu'au 1/10 000ème.</t>
  </si>
  <si>
    <t>Mémoriser et mobiliser les résultats des tables d'addition.</t>
  </si>
  <si>
    <t>Mémoriser et mobiliser les résultats des tables de multiplication.</t>
  </si>
  <si>
    <t>Calculer mentalement des sommes.</t>
  </si>
  <si>
    <t>Calculer mentalement des différences.</t>
  </si>
  <si>
    <t>Calculer mentalement des produits.</t>
  </si>
  <si>
    <t>Multiplier mentalement un nombre entier par 10, 100, 1000…</t>
  </si>
  <si>
    <t>Multiplier mentalement un nombre décimal par 10, 100, 1000…</t>
  </si>
  <si>
    <t>Diviser mentalement un nombre entier par 10, 100, 1000…</t>
  </si>
  <si>
    <t>Diviser mentalement un nombre décimal par 10, 100, 1000…</t>
  </si>
  <si>
    <t>Connaître et utiliser les techniques opératoires de l'addition de nombres entiers (avec retenues).</t>
  </si>
  <si>
    <t>Connaître et utiliser les techniques opératoires de l'addition de deux nombres décimaux.</t>
  </si>
  <si>
    <t>Connaître et utiliser les techniques opératoires de la soustraction de nombres entiers (sans retenue).</t>
  </si>
  <si>
    <t>Connaître et utiliser les techniques opératoires de la soustraction de nombres entiers (avec retenues).</t>
  </si>
  <si>
    <t>Connaître et utiliser les techniques opératoires de la soustraction de deux nombres décimaux.</t>
  </si>
  <si>
    <t xml:space="preserve">Maîtriser les techniques opératoires de la multiplication (par un nombre entier à un chiffre). </t>
  </si>
  <si>
    <t>Organiser ses calculs pour trouver un résultat par calcul mental, posé, où à l’aide de la calculatrice.</t>
  </si>
  <si>
    <t xml:space="preserve">Maîtriser les techniques opératoires de la multiplication (par un nombre entier à deux chiffres). </t>
  </si>
  <si>
    <t>Multiplication d’un nombre décimal par un nombre entier</t>
  </si>
  <si>
    <t>Maîtriser les techniques opératoires de la multiplication d'un nombre décimal par un nombre décimal.</t>
  </si>
  <si>
    <t>Connaître une technique opératoire de la division et la mettre en œuvre avec un diviseur à un chiffre.</t>
  </si>
  <si>
    <t>Connaître la technique opératoire de la division euclidienne de deux entiers.</t>
  </si>
  <si>
    <t>Connaître la technique opératoire de la division décimale de deux entiers.</t>
  </si>
  <si>
    <t>Connaître la technique opératoire de la division d'un nombre décimal par un nombre entier.</t>
  </si>
  <si>
    <t xml:space="preserve">Résoudre des problèmes engageant une démarche à une ou plusieurs étapes. </t>
  </si>
  <si>
    <t>Utiliser les touches des opérations de la calculatrice.</t>
  </si>
  <si>
    <t>Connaître quelques fonctionnalités de la calculatrice utiles pour effectuer une suite de calculs.</t>
  </si>
  <si>
    <t>Utiliser sa calculatrice à bon escient.</t>
  </si>
  <si>
    <t>Reconnaître qu’une figure possède un ou plusieurs axes de symétrie, par pliage ou à l’aide du papier calque.</t>
  </si>
  <si>
    <t>Tracer, sur papier quadrillé, la figure symétrique d’une figure donnée par rapport à une droite donnée.</t>
  </si>
  <si>
    <t>Reconnaître, décrire et nommer : un cube, un pavé droit.</t>
  </si>
  <si>
    <t>Reconnaître ou compléter un patron de cube ou de pavé.</t>
  </si>
  <si>
    <t>Reconnaître, décrire et nommer les solides droits : cube, pavé, prisme.</t>
  </si>
  <si>
    <t>Reconnaître ou compléter un patron de solide droit.</t>
  </si>
  <si>
    <t>Reconnaître, décrire et nommer les solides droits : cube, pavé, cylindre, prisme.</t>
  </si>
  <si>
    <t>Décrire une figure en vue de l’identifier parmi d’autres figures ou de la faire reproduire.</t>
  </si>
  <si>
    <t>Utiliser en situation le vocabulaire : côté, sommet, angle, milieu.</t>
  </si>
  <si>
    <t>Utiliser en situation le vocabulaire géométrique : points alignés, droite, droites perpendiculaires, droites parallèles, segment, milieu, angle, axe de symétrie, centre d’un cercle, rayon, diamètre.</t>
  </si>
  <si>
    <t>Vérifier la nature d’une figure plane en utilisant la règle graduée et l’équerre.</t>
  </si>
  <si>
    <t>Construire un cercle avec un compas.</t>
  </si>
  <si>
    <t>Reconnaître, décrire, nommer et reproduire, tracer des figures géométriques : carré, rectangle, losange, triangle rectangle.</t>
  </si>
  <si>
    <t>Reconnaître que des droites sont  parallèles.</t>
  </si>
  <si>
    <t>Construire une hauteur d’un triangle.</t>
  </si>
  <si>
    <t>Utiliser les instruments pour vérifier le parallélisme de deux droites (règle et équerre) et pour tracer des droites parallèles.</t>
  </si>
  <si>
    <t>Reproduire des figures (sur papier uni, quadrillé ou pointé), à partir d’un modèle.</t>
  </si>
  <si>
    <t>Construire un carré ou un rectangle de dimensions données.</t>
  </si>
  <si>
    <t>Compléter une figure par symétrie axiale.</t>
  </si>
  <si>
    <t>Tracer une figure simple à partir d'un programme de construction ou en suivant des consignes.</t>
  </si>
  <si>
    <t>Vérifier la nature d’une figure plane simple en utilisant la règle graduée, l’équerre, le compas.</t>
  </si>
  <si>
    <t xml:space="preserve">Tracer une figure (sur papier uni, quadrillé ou pointé), à partir d’un programme de construction ou d’un dessin à main levée (avec des indications relatives aux propriétés et aux dimensions). </t>
  </si>
  <si>
    <t>Lire l’heure sur une montre à aiguilles ou une horloge.</t>
  </si>
  <si>
    <t>Vérifier qu'un angle est droit en utilisant l'équerre ou un gabarit</t>
  </si>
  <si>
    <t>Comparer les angles d’une figure en utilisant un gabarit.</t>
  </si>
  <si>
    <t>Estimer et vérifier en utilisant l’équerre, qu’un angle est droit, aigu ou obtus.</t>
  </si>
  <si>
    <t>Reproduire un angle donné en utilisant un gabarit.</t>
  </si>
  <si>
    <t>Formules du périmètre du carré et du rectangle.</t>
  </si>
  <si>
    <t>Formule de la longueur d’un cercle.</t>
  </si>
  <si>
    <t>Formule du volume du pavé droit (initiation à l’utilisation d’unités métriques de volume).</t>
  </si>
  <si>
    <t>Classer et ranger des surfaces selon leur aire.</t>
  </si>
  <si>
    <t>Mesurer ou estimer l’aire d’une surface grâce à un pavage effectif à l’aide d’une surface de référence ou grâce à l’utilisation d’un réseau quadrillé.</t>
  </si>
  <si>
    <t>Calculer l’aire d’un carré, d’un rectangle, d’un triangle en utilisant la formule appropriée.</t>
  </si>
  <si>
    <t xml:space="preserve">Connaître les unités de mesure suivantes et les relations qui les lient : Monnaie.
</t>
  </si>
  <si>
    <t>Connaître et utiliser les unités usuelles de mesure des durées et leurs relations.</t>
  </si>
  <si>
    <t>Connaître et utiliser les unités du système métrique pour les longueurs, les masses et les contenances, et leurs relations.</t>
  </si>
  <si>
    <t>Calculer une durée à partir de la donnée de l’instant initial et de l’instant final.</t>
  </si>
  <si>
    <t>Connaître et utiliser les unités d’aire usuelles (cm2, m2 et km2).</t>
  </si>
  <si>
    <t xml:space="preserve">Résoudre des problèmes dont la résolution implique les grandeurs ci-dessus. </t>
  </si>
  <si>
    <t>Résoudre des problèmes dont la résolution implique des conversions.</t>
  </si>
  <si>
    <t xml:space="preserve">Résoudre des problèmes dont la résolution implique simultanément des unités différentes de mesure. </t>
  </si>
  <si>
    <t xml:space="preserve">Utiliser un tableau ou un graphique en vue d’un traitement des données. </t>
  </si>
  <si>
    <t>Construire un tableau ou un graphique.</t>
  </si>
  <si>
    <t xml:space="preserve">Utiliser un tableau ou la “règle de trois” dans des situations très simples de proportionnalité. </t>
  </si>
  <si>
    <t>Interpréter un tableau ou un graphique.</t>
  </si>
  <si>
    <t>Lire les coordonnées d’un point.</t>
  </si>
  <si>
    <t>Placer un point dont on connaît les coordonnées.</t>
  </si>
  <si>
    <t>Savoir organiser les données d’un problème en vue de sa résolution.</t>
  </si>
  <si>
    <t xml:space="preserve">Résoudre des problèmes relevant de la proportionnalité et notamment des problèmes relatifs aux pourcentages, aux échelles, aux vitesses moyennes ou aux conversions d’unité, en utilisant des procédures variées (dont la “règle de trois”). </t>
  </si>
  <si>
    <t>Reporter des longueurs à l'aide du compas.</t>
  </si>
  <si>
    <t>Calculer le périmètre d'un polygone.</t>
  </si>
  <si>
    <t>Vérifier la nature d’une figure en ayant recours aux instruments.</t>
  </si>
  <si>
    <t>Pratiques artistiques et histoire de l'Art</t>
  </si>
  <si>
    <t>Rédiger des textes courts de différents types (récits, descriptions, portraits) en veillant à leur cohérence, à leur précision (pronoms, mots de liaison, relations temporelles en particulier) et en évitant les répétitions.</t>
  </si>
  <si>
    <t>Utiliser des instruments pour mesurer des longueurs.</t>
  </si>
  <si>
    <t>Demander et prendre la parole à bon escient.</t>
  </si>
  <si>
    <t>Rédiger un court texte narratif en veillant à sa cohérence temporelle (temps des verbes) et à sa précision (dans la nomination des personnages et par l’usage d’adjectifs qualificatifs), en évitant les répétitions par l’usage de synonymes, et en respectant les contraintes syntaxiques et orthographiques ainsi que la ponctuation.</t>
  </si>
  <si>
    <t>Écrire sans erreur les mots mémorisés et régulièrement révisés, en particulier les mots invariables acquis aux CP et CE1, des mots fréquents, des mots référents pour des sons.</t>
  </si>
  <si>
    <t>Connaître les unités de mesure de longueur et les relations qui les lient.</t>
  </si>
  <si>
    <t>Signature du directeur</t>
  </si>
  <si>
    <t>Signature(s) du(es) parent(s)</t>
  </si>
  <si>
    <t>S'exprimer à l'oral comme à l'écrit dans un vocabulaire approprié et précis</t>
  </si>
  <si>
    <t>Prendre la parole en respectant le niveau de langue adapté</t>
  </si>
  <si>
    <t>Répondre à une question par une phrase complète à l’oral</t>
  </si>
  <si>
    <t>Prendre part à un dialogue : prendre la parole devant les autres,
écouter autrui, formuler et justifier un point de vue</t>
  </si>
  <si>
    <t>Dire de mémoire, de façon expressive une dizaine de poèmes
et de textes en prose</t>
  </si>
  <si>
    <t>Lire avec aisance, (à haute voix, silencieusement) un texte</t>
  </si>
  <si>
    <t>Lire seul et comprendre un énoncé, une consigne</t>
  </si>
  <si>
    <t>Dégager le thème d'un texte</t>
  </si>
  <si>
    <t>Repérer dans un texte des informations explicites</t>
  </si>
  <si>
    <t>Repérer dans un texte des informations implicites</t>
  </si>
  <si>
    <t>Repérer les effets de choix formels (emploi de certains mots, utilisation
d'un niveau de langue)</t>
  </si>
  <si>
    <t>Utiliser ses connaissances pour réfléchir sur un texte, mieux le comprendre</t>
  </si>
  <si>
    <t>Effectuer, seul, des recherches dans des ouvrages documentaires (livres, produits multimédia).</t>
  </si>
  <si>
    <t>Se repérer dans une bibliothèque, une médiathèque</t>
  </si>
  <si>
    <t>Lire seul des textes du patrimoine et des oeuvres intégrales de la littérature de jeunesse, adaptés à son âge</t>
  </si>
  <si>
    <t>Utiliser ses connaissances pour réfléchir sur un texte, mieux l’écrire</t>
  </si>
  <si>
    <t>Répondre à une question par une phrase complète à l’écrit</t>
  </si>
  <si>
    <t>Rédiger un texte d'une quinzaine de lignes (récit, description, dialogue, texte poétique, compte rendu) en utilisant ses connaissances en vocabulaire et en grammaire</t>
  </si>
  <si>
    <t>Comprendre des mots nouveaux et les utiliser à bon escient</t>
  </si>
  <si>
    <t>Maîtriser quelques relations de sens entre les mots</t>
  </si>
  <si>
    <t>Regrouper des mots selon le sens de leur préfixe et leur suffixe.</t>
  </si>
  <si>
    <t>Utiliser la construction d’un mot inconnu pour le comprendre.</t>
  </si>
  <si>
    <t>Maîtriser quelques relations concernant la forme et le sens des mots</t>
  </si>
  <si>
    <t>Savoir utiliser un dictionnaire papier ou numérique</t>
  </si>
  <si>
    <t>Comprendre la distinction entre compléments essentiels (complément d’objet), et compléments circonstanciels.</t>
  </si>
  <si>
    <t>Distinguer les mots selon leur nature</t>
  </si>
  <si>
    <t>Identifier les fonctions des mots dans la phrase</t>
  </si>
  <si>
    <t>Conjuguer les verbes, utiliser les temps à bon escient</t>
  </si>
  <si>
    <t xml:space="preserve">Connaître la règle de l’accord du participe passé dans les verbes construits avec être et avoir (cas du complément d’objet direct posé après le verbe). </t>
  </si>
  <si>
    <t xml:space="preserve">Écrire correctement (doublement de la consonne) le début des mots commençant par ap-, ac-, af-, ef- et of-.
</t>
  </si>
  <si>
    <t>Maîtriser l'orthographe grammaticale</t>
  </si>
  <si>
    <t>Maîtriser l'orthographe lexicale</t>
  </si>
  <si>
    <t>Orthographier correctement un texte simple de dix lignes – lors de sa rédaction ou de sa dictée – en se référant aux règles connues
d'orthographe et de grammaire ainsi qu'à la connaissance du vocabulaire</t>
  </si>
  <si>
    <r>
      <t xml:space="preserve">Ce livret contient les résultats obtenus par votre enfant aux évaluations. Les compétences et connaissances précisées en </t>
    </r>
    <r>
      <rPr>
        <b/>
        <sz val="16"/>
        <rFont val="Arial"/>
        <family val="2"/>
      </rPr>
      <t>gras</t>
    </r>
    <r>
      <rPr>
        <sz val="16"/>
        <rFont val="Arial"/>
        <family val="2"/>
      </rPr>
      <t xml:space="preserve"> correspondent aux paliers de fin de ce1 ou de cm2.</t>
    </r>
  </si>
  <si>
    <t>Décomposer ce nombre suivant les puissances de dix ( x10 - x100 - x1000...) jusqu'au million.</t>
  </si>
  <si>
    <t>Décomposer ce nombre suivant les puissances de dix ( x10 - x100 - x1000...) jusqu'au milliard.</t>
  </si>
  <si>
    <t>Ecrire, nommer, comparer et utiliser les nombres entiers, les nombres décimaux (jusqu’au centième) et quelques fractions simples</t>
  </si>
  <si>
    <t>Restituer les tables d’addition et de multiplication de 2 à 9</t>
  </si>
  <si>
    <t>Utiliser les techniques opératoires des quatre opérations sur les nombres entiers et décimaux (pour la division, le diviseur est un nombre entier)</t>
  </si>
  <si>
    <t>Calculer mentalement en utilisant les quatre opérations</t>
  </si>
  <si>
    <t>Estimer l’ordre de grandeur d’un résultat</t>
  </si>
  <si>
    <t>Résoudre des problèmes relevant des quatre opérations</t>
  </si>
  <si>
    <t>Résoudre des problèmes de plus en plus complexes.</t>
  </si>
  <si>
    <t>Utiliser une calculatrice</t>
  </si>
  <si>
    <t>Reconnaître, décrire et nommer les figures et solides usuels</t>
  </si>
  <si>
    <t>Utiliser en situation le vocabulaire : face, arête, sommet.</t>
  </si>
  <si>
    <t>Utiliser la règle, l’équerre et le compas pour vérifier la nature de figures planes usuelles et les construire avec soin et précision</t>
  </si>
  <si>
    <t>Percevoir et reconnaitre parallèles et perpendiculaires</t>
  </si>
  <si>
    <t>Reproduire un triangle à l’aide d’instruments.</t>
  </si>
  <si>
    <t>Résoudre des problèmes de reproduction, de construction</t>
  </si>
  <si>
    <t>Connaître les unités de mesure suivantes et les relations qui les lient : Temps.</t>
  </si>
  <si>
    <t>Utiliser des instruments de mesure ; effectuer des conversions</t>
  </si>
  <si>
    <t>Connaître et utiliser les formules du périmètre et de l’aire d’un carré,
d’un rectangle et d’un triangle</t>
  </si>
  <si>
    <t>Utiliser les unités de mesures usuelles</t>
  </si>
  <si>
    <t>Lire, interpréter et construire quelques représentations simples :
tableaux, graphiques</t>
  </si>
  <si>
    <t>Résoudre un problème mettant en jeu une situation de proportionnalité</t>
  </si>
  <si>
    <t>Savoir organiser des informations numériques ou géométriques, justifier et apprécier la vraisemblance d’un résultat</t>
  </si>
  <si>
    <t>Eps 2</t>
  </si>
  <si>
    <t>Organiser son travail</t>
  </si>
  <si>
    <t>Comprendre et respecter les règles de vie</t>
  </si>
  <si>
    <t>Présenter son travail avec rigueur, clarté et précision</t>
  </si>
  <si>
    <t>Français</t>
  </si>
  <si>
    <t>Utilise les unités usuelles de mesure ; estime une mesure</t>
  </si>
  <si>
    <t>Trace des longueurs</t>
  </si>
  <si>
    <t>Est précis et soigneux dans les tracés, les mesures et les calculs</t>
  </si>
  <si>
    <t>Résout des problèmes de longueur et de masse</t>
  </si>
  <si>
    <t>Utilise un tableau, un graphique</t>
  </si>
  <si>
    <t>Organise les données d'un énoncé</t>
  </si>
  <si>
    <t>Math</t>
  </si>
  <si>
    <t>Total</t>
  </si>
  <si>
    <t>rang</t>
  </si>
  <si>
    <t>75 à 100</t>
  </si>
  <si>
    <t>50 à 74</t>
  </si>
  <si>
    <t>25 à 49</t>
  </si>
  <si>
    <t>0 à 24</t>
  </si>
  <si>
    <t>75 à 100 %</t>
  </si>
  <si>
    <t>50 à 74 %</t>
  </si>
  <si>
    <t>25 à 49 %</t>
  </si>
  <si>
    <t>0 à 24 %</t>
  </si>
  <si>
    <t>Comprendre un document historique (texte ou document iconographique)</t>
  </si>
  <si>
    <t>Connaît les caractéristiques générales de l'Ancien Régime et desprogrès scientifiques au 18ème siècle</t>
  </si>
  <si>
    <t>Participe aux ateliers Clae décloisonnés et classe</t>
  </si>
  <si>
    <t>Répond aux questions des exposés</t>
  </si>
  <si>
    <t>Participe à l'oral</t>
  </si>
  <si>
    <t>Participe aux activités sportives</t>
  </si>
  <si>
    <t>Leçons du matin</t>
  </si>
  <si>
    <t>Tables de multiplications</t>
  </si>
  <si>
    <t>total</t>
  </si>
  <si>
    <t>français</t>
  </si>
  <si>
    <t>Maths</t>
  </si>
  <si>
    <t>titre</t>
  </si>
  <si>
    <t>compétence</t>
  </si>
  <si>
    <t>compétences étudiées</t>
  </si>
  <si>
    <t>+75%</t>
  </si>
  <si>
    <t>+50%</t>
  </si>
  <si>
    <t>-50%</t>
  </si>
  <si>
    <t>-25%</t>
  </si>
  <si>
    <t>déc 2014</t>
  </si>
  <si>
    <t>1er  trimestre</t>
  </si>
  <si>
    <t>Observations sur le travail :</t>
  </si>
  <si>
    <t>Conseil à l'élève :</t>
  </si>
  <si>
    <t>classe + prof</t>
  </si>
  <si>
    <t>Dire</t>
  </si>
  <si>
    <t>Prend la parole</t>
  </si>
  <si>
    <t>Raconte une histoire</t>
  </si>
  <si>
    <t>S'exprime clairement à l'oral en utilisant un vocabulaire approprié</t>
  </si>
  <si>
    <t>Participe en classe à un échange en respectant les règles de la comunication</t>
  </si>
  <si>
    <t>Dit de mémoire quelques textes en prose ou poèmes courts</t>
  </si>
  <si>
    <t>Lire</t>
  </si>
  <si>
    <t>Connaît les lettres de l'alphabet</t>
  </si>
  <si>
    <t>Connaît le son de chaque lettre</t>
  </si>
  <si>
    <t>Tape les syllabes</t>
  </si>
  <si>
    <t>Entend les sons étudiés dans un mot</t>
  </si>
  <si>
    <t>Trouve la place du son</t>
  </si>
  <si>
    <t>Reconnaît la graphie des sons étudiés</t>
  </si>
  <si>
    <t>Lit des mots outils</t>
  </si>
  <si>
    <t>lit des mots fréquents</t>
  </si>
  <si>
    <t>Lit des mots difficiles ou inconnus</t>
  </si>
  <si>
    <t>Comprend et manifeste sa compréhension d'un texte étudié en classe</t>
  </si>
  <si>
    <t xml:space="preserve">Comprend une phrase lue par l'adulte </t>
  </si>
  <si>
    <t>Comprend une phrase lue seul</t>
  </si>
  <si>
    <t>Lit à haute voix en respectant la ponctuation</t>
  </si>
  <si>
    <t>Lit à haute voix en mettant le ton</t>
  </si>
  <si>
    <t>Lit seul, à haute voix, un texte comprenant des mots connus et inconnus</t>
  </si>
  <si>
    <t>Prélève des informations explicites dans un texte</t>
  </si>
  <si>
    <t>Lit seul et comprend un énoncé, une consigne simple</t>
  </si>
  <si>
    <t>Mets en relation des indices pour comprendre un texte</t>
  </si>
  <si>
    <t>Lit silencieusement un texte en déchiffrant les mots inconnus et manifeste sa compréhension dans un résumé, une reformulation, des réponses à des questions</t>
  </si>
  <si>
    <t>Ecrire</t>
  </si>
  <si>
    <t>Forme correctement les lettres</t>
  </si>
  <si>
    <t>Ecrit sur les lignes, entre les lignes</t>
  </si>
  <si>
    <t>Recopie un texte intégralement</t>
  </si>
  <si>
    <t>Copie un texte court sans erreur dans une écriture cursive lisible et avec une présentation soignée</t>
  </si>
  <si>
    <t>Ecrit des syllabes</t>
  </si>
  <si>
    <t>Ecrit un mot</t>
  </si>
  <si>
    <t>Ecrit une phrase</t>
  </si>
  <si>
    <t xml:space="preserve">Utilise ses connaissances pour mieux écrire un texte </t>
  </si>
  <si>
    <t>Ecrit de manière autonome un texte de cinq à dix lignes</t>
  </si>
  <si>
    <t>Etude de la langue : Vocabulaire</t>
  </si>
  <si>
    <t>utilise des mots précis pour s'exprimer</t>
  </si>
  <si>
    <t>Donne des synonymes</t>
  </si>
  <si>
    <t>Trouve un mot de sens opposé</t>
  </si>
  <si>
    <t>Regroupe des mots par familles</t>
  </si>
  <si>
    <t>Connaît l'ordre alphabétique</t>
  </si>
  <si>
    <t>Classe des mots dans l'ordre alphabétique</t>
  </si>
  <si>
    <t>Se sert d'un dictionnaire adapté à son âge</t>
  </si>
  <si>
    <t>Commence à utiliser l'ordre alphabétique</t>
  </si>
  <si>
    <t>Etude de la langue : GRAMMAIRE</t>
  </si>
  <si>
    <t>Identifie la phrase</t>
  </si>
  <si>
    <t>Identifie le verbe</t>
  </si>
  <si>
    <t>Identifie le nom</t>
  </si>
  <si>
    <t>Identifie l'article</t>
  </si>
  <si>
    <t>Identifie l'adjectif qualificatif</t>
  </si>
  <si>
    <t>Identifie le pronom personnel (sujet)</t>
  </si>
  <si>
    <t>Identifie la phrase, le verbe, le nom, l'article, l'adjectif qualificatif, le pronom personnel (sujet)</t>
  </si>
  <si>
    <t>Repère le verbe d'une phrase et son sujet</t>
  </si>
  <si>
    <t>Trouve l'infinitif d'un verbe</t>
  </si>
  <si>
    <t>Conjugue les verbes du 1er groupe au présent</t>
  </si>
  <si>
    <t>Conjugue le verbe  avoir au présent</t>
  </si>
  <si>
    <t>Conjugue le verbe être  au présent</t>
  </si>
  <si>
    <t>Conjugue le verbe faire au présent de l'indicatif</t>
  </si>
  <si>
    <t>Conjugue le verbe aller au présent de l'indicatif</t>
  </si>
  <si>
    <t>Conjugue le verbe dire au présent de l'indicatif</t>
  </si>
  <si>
    <t>Conjugue le verbe venir au présent de l'indicatif</t>
  </si>
  <si>
    <t>Conjugue les verbes du 1er groupe au futur</t>
  </si>
  <si>
    <t>Conjugue le verbe  avoir au futur</t>
  </si>
  <si>
    <t>Conjugue le verbe être  au futur</t>
  </si>
  <si>
    <t>Conjugue les verbes du 1er groupe au passé-composé</t>
  </si>
  <si>
    <t>Conjugue le verbe  avoir au passé-composé</t>
  </si>
  <si>
    <t>Conjugue le verbe être  au passé-composé</t>
  </si>
  <si>
    <t>Conjugue les verbes du 1er groupe, être et avoir, au présent et au futur, au passé composé de l'indicatif ; conjuguer les verbes faire, aller, dire, venir au présent de l'indicatif</t>
  </si>
  <si>
    <t>Distingue le présent, du futur et du passé</t>
  </si>
  <si>
    <t>Etude de la langue : Orthographe</t>
  </si>
  <si>
    <t>Ecrit en respectant les correspondances entre lettres et sons et les règles relatives à la valeur des lettres</t>
  </si>
  <si>
    <t>Ecris sans erreur des mots mémorisés</t>
  </si>
  <si>
    <t>Accorde le verbe avec le sujet</t>
  </si>
  <si>
    <t>Accorde le nom avec le déterminant</t>
  </si>
  <si>
    <t>Effectue les accords déterminant-nom-adjectif</t>
  </si>
  <si>
    <t>Orthographie correctement des formes conjugués, respecte l'accord entre le sujet et le verbe, ainsi que les accords en genre et en nombre dans le groupe nominal</t>
  </si>
  <si>
    <t>Ecrit la suite des nombres  jusqu'à  99</t>
  </si>
  <si>
    <t>Ecrit des nombres dictés jusqu'à 99</t>
  </si>
  <si>
    <t>Chiffre une quantité, comprend la signification dizaines et unités.</t>
  </si>
  <si>
    <t xml:space="preserve">Dénombre une quantité </t>
  </si>
  <si>
    <t>Dessine une quantité</t>
  </si>
  <si>
    <t>Compare des nombres</t>
  </si>
  <si>
    <t>Range des nombres</t>
  </si>
  <si>
    <t>Décompose des nombres</t>
  </si>
  <si>
    <t>Connaît la suite écrite de 2 en 2</t>
  </si>
  <si>
    <t>Connaît la suite écrite de 5 en 5</t>
  </si>
  <si>
    <t>Connaît la suite écrite de 10 en 10</t>
  </si>
  <si>
    <t>Connaît les compléments à 10</t>
  </si>
  <si>
    <t>Connaît quelques doubles et moitié</t>
  </si>
  <si>
    <t>Ecrit, nomme, compare, range les nombres entiers naturels &lt;1000</t>
  </si>
  <si>
    <t>Résout des problèmes de dénombrement</t>
  </si>
  <si>
    <t xml:space="preserve">Maîtrise la technique opératoire de l'addition sans retenue  </t>
  </si>
  <si>
    <t xml:space="preserve">Maîtrise la technique opératoire de l'addition avec retenue  </t>
  </si>
  <si>
    <t>Maîtrise la technique opératoire de la soustraction sans retenue</t>
  </si>
  <si>
    <t>Maîtrise la technique opératoire de la soustraction avec retenue</t>
  </si>
  <si>
    <t xml:space="preserve">Maîtrise la technique opératoire de la multiplication </t>
  </si>
  <si>
    <t>Calculs : additions, soustractions, multiplications</t>
  </si>
  <si>
    <t>Divise par 2  dans le cas où le quotient exact est entier</t>
  </si>
  <si>
    <t>Divise par 5 dans le cas où le quotient exact est entier</t>
  </si>
  <si>
    <t>Divise par 2 et par 5 dans le cas où le quotient exact est entier</t>
  </si>
  <si>
    <t>Connaît les tables d'additions de  1 à 6</t>
  </si>
  <si>
    <t>Connaît les tables de multiplication par ........</t>
  </si>
  <si>
    <t>Restitue et utilise les tables d'additions et de multiplication par 2, 3, 4 et 5</t>
  </si>
  <si>
    <t>Calcule mentalement en utilisant des additions simples</t>
  </si>
  <si>
    <t>Calcule mentalement en utilisant des soustractions simples</t>
  </si>
  <si>
    <t>Calcule mentalement en utilisant des multiplications simples</t>
  </si>
  <si>
    <t>Calcule mentalement en utilisant des additions, des soustractions et des multiplications simples</t>
  </si>
  <si>
    <t>Reconnaît des situations additives</t>
  </si>
  <si>
    <t>Reconnaît des situations soustractives</t>
  </si>
  <si>
    <t>Reconnaît des situations multiplicatives</t>
  </si>
  <si>
    <t>Expose clairement le résultat (dessin, phrase…)</t>
  </si>
  <si>
    <t>Utilise les fonctions de base de la calculatrice</t>
  </si>
  <si>
    <t>Situe un objet ou une personne (droite, gauche, dessus, dessous, haut, bas, devant, derrière...)</t>
  </si>
  <si>
    <t>Code et décode un déplacement</t>
  </si>
  <si>
    <t>Situe un objet par rapport à soi ou à un autre objet, donne sa position et décrit son déplacement</t>
  </si>
  <si>
    <t>Reconnaît et nomme les figures planes</t>
  </si>
  <si>
    <t>Reconnaît et nomme les solides</t>
  </si>
  <si>
    <t xml:space="preserve">Décrit les figures planes </t>
  </si>
  <si>
    <t>Décrit les figures  solides</t>
  </si>
  <si>
    <t>Reconnaît, nomme et décrit les figures planes et les solides usuels</t>
  </si>
  <si>
    <t>Utilise la règle</t>
  </si>
  <si>
    <t>Utilise l'équerre</t>
  </si>
  <si>
    <t>Trace un carré, un rectangle, un triangle rectangle sur quadrillage</t>
  </si>
  <si>
    <t>Reproduit une figure</t>
  </si>
  <si>
    <t xml:space="preserve">Utilise la règle pour tracer avec soin et précision </t>
  </si>
  <si>
    <t>Trace un alignement</t>
  </si>
  <si>
    <t>Trace un angle droit</t>
  </si>
  <si>
    <t>Trace le symétrique</t>
  </si>
  <si>
    <t>Perçoit et reconnaît quelques relations et propriétés géométriques : alignement, angle droit, axe de symétrie, égalité de longueurs</t>
  </si>
  <si>
    <t>Repère les nœuds</t>
  </si>
  <si>
    <t>Repère les cases</t>
  </si>
  <si>
    <t>Repère des cases, des nœuds d'un quadrillage</t>
  </si>
  <si>
    <t>Résout un problème géométrique</t>
  </si>
  <si>
    <t>Mesure des longueurs</t>
  </si>
  <si>
    <t>Compare des longueurs</t>
  </si>
  <si>
    <t>Organisation et gestion des données</t>
  </si>
  <si>
    <t>Découverte du monde</t>
  </si>
  <si>
    <t>Se repérer dans l'espace et le temps</t>
  </si>
  <si>
    <t>Espace 2</t>
  </si>
  <si>
    <t>Temps 1</t>
  </si>
  <si>
    <t>Temps 2</t>
  </si>
  <si>
    <t>Temps 3</t>
  </si>
  <si>
    <t>Espace 1</t>
  </si>
  <si>
    <t>Découvrir le monde du vivant, de la matière et des objets</t>
  </si>
  <si>
    <t>Vivant 1</t>
  </si>
  <si>
    <t>vivant 2</t>
  </si>
  <si>
    <t>Vivant 3</t>
  </si>
  <si>
    <t>Matiere 1</t>
  </si>
  <si>
    <t>Matiere 2</t>
  </si>
  <si>
    <t>Participe aux ateliers CLAE</t>
  </si>
  <si>
    <t>Eps 1</t>
  </si>
  <si>
    <t>Natation 1</t>
  </si>
  <si>
    <t>Natation 2</t>
  </si>
  <si>
    <t>Connaître les principes et les fondements de la vie civique et sociale</t>
  </si>
  <si>
    <t>Reconnaît les emblèmes et les symboles de la république française</t>
  </si>
  <si>
    <t>Avoir un comportement responsable</t>
  </si>
  <si>
    <t>Prend la parole à bon escient</t>
  </si>
  <si>
    <t>Ecoute les autres</t>
  </si>
  <si>
    <t>Respecte les règles de vie de la classe</t>
  </si>
  <si>
    <t>Respecte les règles de vie de l'école</t>
  </si>
  <si>
    <t>Respecte les autres et les règles de vie collective</t>
  </si>
  <si>
    <t>Mène un travail à son terme</t>
  </si>
  <si>
    <t>S'organise seul</t>
  </si>
  <si>
    <t>Gére le matériel</t>
  </si>
  <si>
    <t>Travaille avec soin</t>
  </si>
  <si>
    <t>Accepte la difficulté et l'effort</t>
  </si>
  <si>
    <t>Pratique un jeu ou un sport en respectant les règles</t>
  </si>
  <si>
    <t>Applique les codes de la politesse dans ses relations avec ses camarades, avec les adultes à l'école et hors de l'école, avec le maître au sein de la classe</t>
  </si>
  <si>
    <t>LV 1</t>
  </si>
  <si>
    <t>LV 2</t>
  </si>
  <si>
    <t>Signature de l'enseignant( e )</t>
  </si>
  <si>
    <t>Signature de la directrice</t>
  </si>
  <si>
    <t>Résout des problèmes relevant de l'addition, de la soustraction</t>
  </si>
  <si>
    <t>cp - ce1</t>
  </si>
</sst>
</file>

<file path=xl/styles.xml><?xml version="1.0" encoding="utf-8"?>
<styleSheet xmlns="http://schemas.openxmlformats.org/spreadsheetml/2006/main">
  <numFmts count="6">
    <numFmt numFmtId="164" formatCode="0.0"/>
    <numFmt numFmtId="165" formatCode="0\%"/>
    <numFmt numFmtId="166" formatCode="&quot;$ &quot;#,##0.00,;&quot;$ (&quot;#,##0.00\);&quot;$ - &quot;;@\ "/>
    <numFmt numFmtId="167" formatCode="&quot;$ &quot;#,##0,;&quot;$ (&quot;#,##0\);&quot;$ - &quot;;@\ "/>
    <numFmt numFmtId="168" formatCode="#,##0.00,;\(#,##0.00\);&quot;- &quot;;@\ "/>
    <numFmt numFmtId="169" formatCode="#,##0,;\(#,##0\);&quot;- &quot;;@\ "/>
  </numFmts>
  <fonts count="49">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b/>
      <sz val="12"/>
      <name val="Arial"/>
      <family val="2"/>
    </font>
    <font>
      <sz val="12"/>
      <name val="Arial"/>
      <family val="2"/>
    </font>
    <font>
      <sz val="8"/>
      <color theme="1"/>
      <name val="Calibri"/>
      <family val="2"/>
      <scheme val="minor"/>
    </font>
    <font>
      <sz val="10"/>
      <color theme="1"/>
      <name val="Calibri"/>
      <family val="2"/>
      <scheme val="minor"/>
    </font>
    <font>
      <sz val="18"/>
      <color theme="1"/>
      <name val="Calibri"/>
      <family val="2"/>
      <scheme val="minor"/>
    </font>
    <font>
      <b/>
      <sz val="16"/>
      <color indexed="10"/>
      <name val="Arial"/>
      <family val="2"/>
    </font>
    <font>
      <b/>
      <sz val="12"/>
      <color indexed="30"/>
      <name val="Arial"/>
      <family val="2"/>
    </font>
    <font>
      <b/>
      <sz val="11"/>
      <name val="Arial"/>
      <family val="2"/>
    </font>
    <font>
      <sz val="11"/>
      <name val="Arial"/>
      <family val="2"/>
    </font>
    <font>
      <b/>
      <i/>
      <sz val="12"/>
      <name val="Calibri"/>
      <family val="2"/>
      <scheme val="minor"/>
    </font>
    <font>
      <b/>
      <sz val="14"/>
      <color theme="0"/>
      <name val="Arial"/>
      <family val="2"/>
    </font>
    <font>
      <b/>
      <sz val="11"/>
      <color theme="1"/>
      <name val="Arial"/>
      <family val="2"/>
    </font>
    <font>
      <b/>
      <sz val="12"/>
      <color theme="1"/>
      <name val="Calibri"/>
      <family val="2"/>
      <scheme val="minor"/>
    </font>
    <font>
      <b/>
      <sz val="12"/>
      <name val="Calibri"/>
      <family val="2"/>
      <scheme val="minor"/>
    </font>
    <font>
      <sz val="16"/>
      <name val="Arial"/>
      <family val="2"/>
    </font>
    <font>
      <b/>
      <sz val="16"/>
      <name val="Arial"/>
      <family val="2"/>
    </font>
    <font>
      <b/>
      <sz val="22"/>
      <name val="Arial"/>
      <family val="2"/>
    </font>
    <font>
      <sz val="14"/>
      <name val="Arial"/>
      <family val="2"/>
    </font>
    <font>
      <u/>
      <sz val="16"/>
      <name val="Arial"/>
      <family val="2"/>
    </font>
    <font>
      <b/>
      <sz val="18"/>
      <name val="Arial"/>
      <family val="2"/>
    </font>
    <font>
      <b/>
      <sz val="12"/>
      <color rgb="FF333333"/>
      <name val="Arial"/>
      <family val="2"/>
    </font>
    <font>
      <sz val="10"/>
      <name val="Arial"/>
      <family val="2"/>
    </font>
    <font>
      <b/>
      <sz val="16"/>
      <color rgb="FFFF0000"/>
      <name val="Arial"/>
      <family val="2"/>
    </font>
    <font>
      <sz val="12"/>
      <color indexed="8"/>
      <name val="Arial"/>
      <family val="2"/>
    </font>
    <font>
      <sz val="12"/>
      <name val="Verdana"/>
      <family val="2"/>
    </font>
    <font>
      <sz val="12"/>
      <color rgb="FFFF0000"/>
      <name val="Arial"/>
      <family val="2"/>
    </font>
    <font>
      <sz val="12"/>
      <color theme="3" tint="-0.249977111117893"/>
      <name val="Arial"/>
      <family val="2"/>
    </font>
    <font>
      <b/>
      <sz val="11"/>
      <name val="Calibri"/>
      <family val="2"/>
      <scheme val="minor"/>
    </font>
    <font>
      <sz val="10"/>
      <color theme="0"/>
      <name val="Calibri"/>
      <family val="2"/>
      <scheme val="minor"/>
    </font>
    <font>
      <b/>
      <sz val="12"/>
      <color indexed="8"/>
      <name val="Arial"/>
      <family val="2"/>
    </font>
    <font>
      <b/>
      <sz val="20"/>
      <color theme="1"/>
      <name val="Calibri"/>
      <family val="2"/>
      <scheme val="minor"/>
    </font>
    <font>
      <b/>
      <sz val="8"/>
      <color theme="1"/>
      <name val="Calibri"/>
      <family val="2"/>
      <scheme val="minor"/>
    </font>
    <font>
      <sz val="10"/>
      <color indexed="8"/>
      <name val="Arial"/>
      <family val="2"/>
    </font>
    <font>
      <sz val="9"/>
      <color theme="1"/>
      <name val="Calibri"/>
      <family val="2"/>
      <scheme val="minor"/>
    </font>
    <font>
      <b/>
      <sz val="12"/>
      <color theme="0"/>
      <name val="Arial"/>
      <family val="2"/>
    </font>
    <font>
      <sz val="12"/>
      <color theme="0"/>
      <name val="Arial"/>
      <family val="2"/>
    </font>
    <font>
      <sz val="11"/>
      <name val="Calibri"/>
      <family val="2"/>
      <scheme val="minor"/>
    </font>
    <font>
      <sz val="8"/>
      <name val="Arial"/>
      <family val="2"/>
    </font>
    <font>
      <b/>
      <sz val="9"/>
      <color theme="1"/>
      <name val="Calibri"/>
      <family val="2"/>
      <scheme val="minor"/>
    </font>
    <font>
      <sz val="20"/>
      <color theme="1"/>
      <name val="Calibri"/>
      <family val="2"/>
      <scheme val="minor"/>
    </font>
    <font>
      <sz val="7"/>
      <color theme="1"/>
      <name val="Calibri"/>
      <family val="2"/>
      <scheme val="minor"/>
    </font>
    <font>
      <sz val="14"/>
      <color theme="1"/>
      <name val="Trebuchet MS"/>
      <family val="2"/>
    </font>
    <font>
      <b/>
      <sz val="16"/>
      <color rgb="FF0033CC"/>
      <name val="Arial"/>
      <family val="2"/>
    </font>
    <font>
      <b/>
      <sz val="12"/>
      <color rgb="FF0033CC"/>
      <name val="Arial"/>
      <family val="2"/>
    </font>
    <font>
      <b/>
      <sz val="16"/>
      <color theme="0"/>
      <name val="Arial"/>
      <family val="2"/>
    </font>
  </fonts>
  <fills count="31">
    <fill>
      <patternFill patternType="none"/>
    </fill>
    <fill>
      <patternFill patternType="gray125"/>
    </fill>
    <fill>
      <patternFill patternType="solid">
        <fgColor theme="2" tint="-0.249977111117893"/>
        <bgColor indexed="64"/>
      </patternFill>
    </fill>
    <fill>
      <patternFill patternType="solid">
        <fgColor theme="2" tint="-0.499984740745262"/>
        <bgColor indexed="64"/>
      </patternFill>
    </fill>
    <fill>
      <patternFill patternType="solid">
        <fgColor rgb="FF92D050"/>
        <bgColor indexed="64"/>
      </patternFill>
    </fill>
    <fill>
      <patternFill patternType="solid">
        <fgColor theme="2" tint="-0.749992370372631"/>
        <bgColor indexed="64"/>
      </patternFill>
    </fill>
    <fill>
      <patternFill patternType="solid">
        <fgColor theme="6" tint="0.39997558519241921"/>
        <bgColor indexed="64"/>
      </patternFill>
    </fill>
    <fill>
      <patternFill patternType="solid">
        <fgColor theme="6" tint="-0.249977111117893"/>
        <bgColor indexed="64"/>
      </patternFill>
    </fill>
    <fill>
      <patternFill patternType="solid">
        <fgColor theme="7" tint="0.39997558519241921"/>
        <bgColor indexed="64"/>
      </patternFill>
    </fill>
    <fill>
      <patternFill patternType="solid">
        <fgColor theme="7" tint="-0.249977111117893"/>
        <bgColor indexed="64"/>
      </patternFill>
    </fill>
    <fill>
      <patternFill patternType="solid">
        <fgColor theme="6" tint="0.59999389629810485"/>
        <bgColor indexed="64"/>
      </patternFill>
    </fill>
    <fill>
      <patternFill patternType="solid">
        <fgColor theme="9" tint="0.39997558519241921"/>
        <bgColor indexed="64"/>
      </patternFill>
    </fill>
    <fill>
      <patternFill patternType="solid">
        <fgColor theme="9" tint="-0.249977111117893"/>
        <bgColor indexed="64"/>
      </patternFill>
    </fill>
    <fill>
      <patternFill patternType="solid">
        <fgColor theme="5" tint="-0.249977111117893"/>
        <bgColor indexed="64"/>
      </patternFill>
    </fill>
    <fill>
      <patternFill patternType="solid">
        <fgColor theme="9"/>
        <bgColor indexed="64"/>
      </patternFill>
    </fill>
    <fill>
      <patternFill patternType="solid">
        <fgColor rgb="FFFF9933"/>
        <bgColor indexed="64"/>
      </patternFill>
    </fill>
    <fill>
      <patternFill patternType="solid">
        <fgColor theme="0"/>
        <bgColor indexed="64"/>
      </patternFill>
    </fill>
    <fill>
      <patternFill patternType="solid">
        <fgColor theme="3" tint="0.7999816888943144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theme="4" tint="-0.249977111117893"/>
        <bgColor indexed="64"/>
      </patternFill>
    </fill>
    <fill>
      <patternFill patternType="solid">
        <fgColor theme="3" tint="0.39997558519241921"/>
        <bgColor indexed="64"/>
      </patternFill>
    </fill>
    <fill>
      <patternFill patternType="solid">
        <fgColor theme="3" tint="-0.249977111117893"/>
        <bgColor indexed="64"/>
      </patternFill>
    </fill>
    <fill>
      <patternFill patternType="solid">
        <fgColor indexed="22"/>
        <bgColor indexed="64"/>
      </patternFill>
    </fill>
    <fill>
      <patternFill patternType="solid">
        <fgColor theme="3" tint="0.59999389629810485"/>
        <bgColor indexed="64"/>
      </patternFill>
    </fill>
    <fill>
      <patternFill patternType="solid">
        <fgColor rgb="FFFFC000"/>
        <bgColor indexed="64"/>
      </patternFill>
    </fill>
    <fill>
      <patternFill patternType="solid">
        <fgColor rgb="FF0070C0"/>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rgb="FFFFFF00"/>
        <bgColor indexed="64"/>
      </patternFill>
    </fill>
    <fill>
      <patternFill patternType="solid">
        <fgColor theme="0" tint="-4.9989318521683403E-2"/>
        <bgColor indexed="64"/>
      </patternFill>
    </fill>
  </fills>
  <borders count="118">
    <border>
      <left/>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auto="1"/>
      </right>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auto="1"/>
      </right>
      <top style="medium">
        <color indexed="64"/>
      </top>
      <bottom style="medium">
        <color indexed="64"/>
      </bottom>
      <diagonal/>
    </border>
    <border>
      <left style="thin">
        <color auto="1"/>
      </left>
      <right/>
      <top/>
      <bottom/>
      <diagonal/>
    </border>
    <border>
      <left style="thin">
        <color indexed="8"/>
      </left>
      <right style="medium">
        <color indexed="8"/>
      </right>
      <top style="thin">
        <color indexed="8"/>
      </top>
      <bottom style="medium">
        <color indexed="8"/>
      </bottom>
      <diagonal/>
    </border>
    <border>
      <left style="thin">
        <color indexed="8"/>
      </left>
      <right style="medium">
        <color indexed="8"/>
      </right>
      <top style="thin">
        <color indexed="8"/>
      </top>
      <bottom style="thin">
        <color indexed="8"/>
      </bottom>
      <diagonal/>
    </border>
    <border>
      <left style="thin">
        <color auto="1"/>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top style="medium">
        <color indexed="64"/>
      </top>
      <bottom style="thin">
        <color indexed="64"/>
      </bottom>
      <diagonal/>
    </border>
    <border>
      <left style="medium">
        <color indexed="64"/>
      </left>
      <right style="thin">
        <color indexed="64"/>
      </right>
      <top style="thin">
        <color indexed="8"/>
      </top>
      <bottom style="thin">
        <color indexed="8"/>
      </bottom>
      <diagonal/>
    </border>
    <border>
      <left style="thin">
        <color indexed="64"/>
      </left>
      <right style="medium">
        <color indexed="64"/>
      </right>
      <top style="thin">
        <color indexed="8"/>
      </top>
      <bottom style="thin">
        <color indexed="8"/>
      </bottom>
      <diagonal/>
    </border>
    <border>
      <left style="medium">
        <color indexed="64"/>
      </left>
      <right style="thin">
        <color indexed="64"/>
      </right>
      <top style="thin">
        <color indexed="8"/>
      </top>
      <bottom style="medium">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64"/>
      </bottom>
      <diagonal/>
    </border>
    <border>
      <left style="medium">
        <color indexed="8"/>
      </left>
      <right style="thin">
        <color indexed="8"/>
      </right>
      <top style="thin">
        <color indexed="8"/>
      </top>
      <bottom style="medium">
        <color indexed="8"/>
      </bottom>
      <diagonal/>
    </border>
    <border>
      <left style="medium">
        <color indexed="64"/>
      </left>
      <right style="thin">
        <color indexed="64"/>
      </right>
      <top style="thin">
        <color indexed="64"/>
      </top>
      <bottom style="medium">
        <color indexed="8"/>
      </bottom>
      <diagonal/>
    </border>
    <border>
      <left style="thin">
        <color auto="1"/>
      </left>
      <right style="medium">
        <color indexed="64"/>
      </right>
      <top style="thin">
        <color indexed="64"/>
      </top>
      <bottom/>
      <diagonal/>
    </border>
    <border>
      <left style="medium">
        <color indexed="8"/>
      </left>
      <right/>
      <top style="medium">
        <color indexed="8"/>
      </top>
      <bottom style="thin">
        <color indexed="8"/>
      </bottom>
      <diagonal/>
    </border>
    <border>
      <left/>
      <right style="medium">
        <color indexed="64"/>
      </right>
      <top/>
      <bottom style="thin">
        <color indexed="64"/>
      </bottom>
      <diagonal/>
    </border>
    <border>
      <left style="medium">
        <color indexed="64"/>
      </left>
      <right/>
      <top/>
      <bottom/>
      <diagonal/>
    </border>
    <border>
      <left/>
      <right/>
      <top/>
      <bottom style="medium">
        <color indexed="64"/>
      </bottom>
      <diagonal/>
    </border>
    <border>
      <left style="medium">
        <color indexed="64"/>
      </left>
      <right style="thin">
        <color indexed="64"/>
      </right>
      <top style="thin">
        <color indexed="8"/>
      </top>
      <bottom/>
      <diagonal/>
    </border>
    <border>
      <left style="thin">
        <color indexed="64"/>
      </left>
      <right style="medium">
        <color indexed="64"/>
      </right>
      <top style="thin">
        <color indexed="8"/>
      </top>
      <bottom/>
      <diagonal/>
    </border>
    <border>
      <left style="thin">
        <color auto="1"/>
      </left>
      <right style="medium">
        <color indexed="64"/>
      </right>
      <top style="medium">
        <color auto="1"/>
      </top>
      <bottom style="thin">
        <color indexed="64"/>
      </bottom>
      <diagonal/>
    </border>
    <border>
      <left style="thin">
        <color indexed="64"/>
      </left>
      <right style="medium">
        <color indexed="8"/>
      </right>
      <top style="thin">
        <color indexed="8"/>
      </top>
      <bottom style="medium">
        <color indexed="64"/>
      </bottom>
      <diagonal/>
    </border>
    <border>
      <left style="thin">
        <color indexed="64"/>
      </left>
      <right style="medium">
        <color indexed="8"/>
      </right>
      <top style="thin">
        <color indexed="8"/>
      </top>
      <bottom style="thin">
        <color indexed="64"/>
      </bottom>
      <diagonal/>
    </border>
    <border>
      <left style="thin">
        <color indexed="64"/>
      </left>
      <right style="medium">
        <color indexed="8"/>
      </right>
      <top style="thin">
        <color indexed="64"/>
      </top>
      <bottom style="thin">
        <color indexed="8"/>
      </bottom>
      <diagonal/>
    </border>
    <border>
      <left style="medium">
        <color indexed="8"/>
      </left>
      <right style="thin">
        <color indexed="8"/>
      </right>
      <top style="thin">
        <color indexed="8"/>
      </top>
      <bottom/>
      <diagonal/>
    </border>
    <border>
      <left style="thin">
        <color indexed="8"/>
      </left>
      <right style="medium">
        <color indexed="64"/>
      </right>
      <top style="thin">
        <color indexed="8"/>
      </top>
      <bottom style="thin">
        <color indexed="64"/>
      </bottom>
      <diagonal/>
    </border>
    <border>
      <left style="thin">
        <color indexed="8"/>
      </left>
      <right style="medium">
        <color indexed="64"/>
      </right>
      <top style="thin">
        <color indexed="64"/>
      </top>
      <bottom style="medium">
        <color indexed="8"/>
      </bottom>
      <diagonal/>
    </border>
    <border>
      <left style="thin">
        <color auto="1"/>
      </left>
      <right style="medium">
        <color indexed="64"/>
      </right>
      <top/>
      <bottom style="thin">
        <color indexed="64"/>
      </bottom>
      <diagonal/>
    </border>
    <border>
      <left style="thin">
        <color auto="1"/>
      </left>
      <right style="medium">
        <color indexed="64"/>
      </right>
      <top style="thin">
        <color indexed="64"/>
      </top>
      <bottom style="medium">
        <color auto="1"/>
      </bottom>
      <diagonal/>
    </border>
    <border>
      <left style="medium">
        <color indexed="64"/>
      </left>
      <right/>
      <top style="medium">
        <color indexed="64"/>
      </top>
      <bottom/>
      <diagonal/>
    </border>
    <border>
      <left style="thin">
        <color auto="1"/>
      </left>
      <right style="medium">
        <color indexed="64"/>
      </right>
      <top/>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auto="1"/>
      </right>
      <top style="medium">
        <color auto="1"/>
      </top>
      <bottom style="thin">
        <color auto="1"/>
      </bottom>
      <diagonal/>
    </border>
    <border>
      <left/>
      <right style="medium">
        <color auto="1"/>
      </right>
      <top style="thin">
        <color auto="1"/>
      </top>
      <bottom style="thin">
        <color auto="1"/>
      </bottom>
      <diagonal/>
    </border>
    <border>
      <left/>
      <right/>
      <top/>
      <bottom style="thin">
        <color indexed="23"/>
      </bottom>
      <diagonal/>
    </border>
    <border>
      <left style="thin">
        <color auto="1"/>
      </left>
      <right style="thin">
        <color auto="1"/>
      </right>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thin">
        <color indexed="64"/>
      </top>
      <bottom style="thin">
        <color indexed="64"/>
      </bottom>
      <diagonal/>
    </border>
    <border>
      <left style="thin">
        <color indexed="64"/>
      </left>
      <right/>
      <top style="medium">
        <color indexed="64"/>
      </top>
      <bottom/>
      <diagonal/>
    </border>
    <border>
      <left style="thin">
        <color indexed="64"/>
      </left>
      <right/>
      <top/>
      <bottom style="medium">
        <color indexed="64"/>
      </bottom>
      <diagonal/>
    </border>
    <border>
      <left/>
      <right/>
      <top style="thin">
        <color indexed="64"/>
      </top>
      <bottom/>
      <diagonal/>
    </border>
    <border>
      <left style="medium">
        <color indexed="64"/>
      </left>
      <right/>
      <top style="medium">
        <color indexed="64"/>
      </top>
      <bottom style="thin">
        <color indexed="8"/>
      </bottom>
      <diagonal/>
    </border>
    <border>
      <left/>
      <right style="medium">
        <color indexed="64"/>
      </right>
      <top style="medium">
        <color indexed="64"/>
      </top>
      <bottom style="thin">
        <color indexed="8"/>
      </bottom>
      <diagonal/>
    </border>
    <border>
      <left/>
      <right style="medium">
        <color indexed="64"/>
      </right>
      <top/>
      <bottom/>
      <diagonal/>
    </border>
    <border>
      <left/>
      <right style="medium">
        <color auto="1"/>
      </right>
      <top/>
      <bottom style="thin">
        <color auto="1"/>
      </bottom>
      <diagonal/>
    </border>
    <border>
      <left/>
      <right style="medium">
        <color indexed="64"/>
      </right>
      <top style="thin">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style="thin">
        <color auto="1"/>
      </left>
      <right style="medium">
        <color indexed="64"/>
      </right>
      <top style="thin">
        <color indexed="64"/>
      </top>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diagonal/>
    </border>
    <border>
      <left/>
      <right style="medium">
        <color indexed="64"/>
      </right>
      <top style="thin">
        <color indexed="8"/>
      </top>
      <bottom style="thin">
        <color indexed="8"/>
      </bottom>
      <diagonal/>
    </border>
    <border>
      <left/>
      <right style="medium">
        <color indexed="64"/>
      </right>
      <top style="thin">
        <color indexed="8"/>
      </top>
      <bottom/>
      <diagonal/>
    </border>
    <border>
      <left/>
      <right style="medium">
        <color indexed="8"/>
      </right>
      <top style="thin">
        <color indexed="64"/>
      </top>
      <bottom style="thin">
        <color indexed="8"/>
      </bottom>
      <diagonal/>
    </border>
    <border>
      <left/>
      <right style="medium">
        <color indexed="8"/>
      </right>
      <top style="thin">
        <color indexed="8"/>
      </top>
      <bottom style="thin">
        <color indexed="8"/>
      </bottom>
      <diagonal/>
    </border>
    <border>
      <left/>
      <right style="medium">
        <color indexed="8"/>
      </right>
      <top style="thin">
        <color indexed="8"/>
      </top>
      <bottom style="thin">
        <color indexed="64"/>
      </bottom>
      <diagonal/>
    </border>
    <border>
      <left style="medium">
        <color indexed="64"/>
      </left>
      <right style="medium">
        <color indexed="64"/>
      </right>
      <top style="thin">
        <color indexed="23"/>
      </top>
      <bottom style="thin">
        <color indexed="23"/>
      </bottom>
      <diagonal/>
    </border>
    <border>
      <left style="medium">
        <color indexed="64"/>
      </left>
      <right style="medium">
        <color indexed="64"/>
      </right>
      <top style="thin">
        <color indexed="23"/>
      </top>
      <bottom style="medium">
        <color indexed="64"/>
      </bottom>
      <diagonal/>
    </border>
    <border>
      <left/>
      <right style="medium">
        <color indexed="64"/>
      </right>
      <top style="thin">
        <color indexed="8"/>
      </top>
      <bottom style="thin">
        <color indexed="8"/>
      </bottom>
      <diagonal/>
    </border>
    <border>
      <left style="medium">
        <color auto="1"/>
      </left>
      <right style="thin">
        <color indexed="8"/>
      </right>
      <top style="thin">
        <color indexed="8"/>
      </top>
      <bottom style="thin">
        <color indexed="8"/>
      </bottom>
      <diagonal/>
    </border>
    <border>
      <left style="medium">
        <color auto="1"/>
      </left>
      <right/>
      <top style="thin">
        <color indexed="8"/>
      </top>
      <bottom style="thin">
        <color indexed="8"/>
      </bottom>
      <diagonal/>
    </border>
    <border>
      <left style="medium">
        <color auto="1"/>
      </left>
      <right/>
      <top style="thin">
        <color indexed="8"/>
      </top>
      <bottom style="medium">
        <color auto="1"/>
      </bottom>
      <diagonal/>
    </border>
    <border>
      <left style="medium">
        <color indexed="8"/>
      </left>
      <right/>
      <top style="thin">
        <color indexed="23"/>
      </top>
      <bottom style="thin">
        <color indexed="23"/>
      </bottom>
      <diagonal/>
    </border>
    <border>
      <left style="thin">
        <color indexed="8"/>
      </left>
      <right style="medium">
        <color auto="1"/>
      </right>
      <top style="thin">
        <color indexed="8"/>
      </top>
      <bottom style="thin">
        <color auto="1"/>
      </bottom>
      <diagonal/>
    </border>
    <border>
      <left style="thin">
        <color auto="1"/>
      </left>
      <right style="medium">
        <color auto="1"/>
      </right>
      <top style="thin">
        <color auto="1"/>
      </top>
      <bottom style="thin">
        <color auto="1"/>
      </bottom>
      <diagonal/>
    </border>
    <border>
      <left style="medium">
        <color indexed="8"/>
      </left>
      <right/>
      <top style="thin">
        <color indexed="23"/>
      </top>
      <bottom style="medium">
        <color indexed="8"/>
      </bottom>
      <diagonal/>
    </border>
    <border>
      <left/>
      <right style="medium">
        <color auto="1"/>
      </right>
      <top style="thin">
        <color auto="1"/>
      </top>
      <bottom/>
      <diagonal/>
    </border>
    <border>
      <left/>
      <right style="medium">
        <color indexed="64"/>
      </right>
      <top style="medium">
        <color indexed="64"/>
      </top>
      <bottom style="medium">
        <color indexed="64"/>
      </bottom>
      <diagonal/>
    </border>
    <border>
      <left/>
      <right/>
      <top/>
      <bottom style="thin">
        <color indexed="8"/>
      </bottom>
      <diagonal/>
    </border>
    <border>
      <left style="medium">
        <color indexed="8"/>
      </left>
      <right/>
      <top style="medium">
        <color indexed="8"/>
      </top>
      <bottom style="thin">
        <color indexed="8"/>
      </bottom>
      <diagonal/>
    </border>
    <border>
      <left/>
      <right style="medium">
        <color indexed="64"/>
      </right>
      <top style="medium">
        <color indexed="8"/>
      </top>
      <bottom style="thin">
        <color indexed="8"/>
      </bottom>
      <diagonal/>
    </border>
    <border>
      <left style="medium">
        <color indexed="64"/>
      </left>
      <right style="medium">
        <color indexed="64"/>
      </right>
      <top style="medium">
        <color indexed="64"/>
      </top>
      <bottom style="medium">
        <color indexed="64"/>
      </bottom>
      <diagonal/>
    </border>
    <border>
      <left style="medium">
        <color indexed="8"/>
      </left>
      <right/>
      <top style="thin">
        <color indexed="23"/>
      </top>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23"/>
      </bottom>
      <diagonal/>
    </border>
    <border>
      <left style="medium">
        <color indexed="64"/>
      </left>
      <right style="medium">
        <color indexed="64"/>
      </right>
      <top style="thin">
        <color indexed="23"/>
      </top>
      <bottom style="thin">
        <color indexed="23"/>
      </bottom>
      <diagonal/>
    </border>
    <border>
      <left style="medium">
        <color indexed="64"/>
      </left>
      <right style="medium">
        <color indexed="64"/>
      </right>
      <top style="thin">
        <color indexed="23"/>
      </top>
      <bottom/>
      <diagonal/>
    </border>
    <border>
      <left style="medium">
        <color indexed="64"/>
      </left>
      <right style="medium">
        <color indexed="64"/>
      </right>
      <top style="medium">
        <color indexed="64"/>
      </top>
      <bottom style="thin">
        <color indexed="8"/>
      </bottom>
      <diagonal/>
    </border>
    <border>
      <left style="medium">
        <color indexed="8"/>
      </left>
      <right/>
      <top style="thin">
        <color indexed="23"/>
      </top>
      <bottom style="thin">
        <color indexed="23"/>
      </bottom>
      <diagonal/>
    </border>
    <border>
      <left/>
      <right style="medium">
        <color indexed="64"/>
      </right>
      <top/>
      <bottom style="thin">
        <color indexed="8"/>
      </bottom>
      <diagonal/>
    </border>
    <border>
      <left style="medium">
        <color indexed="8"/>
      </left>
      <right/>
      <top style="thin">
        <color indexed="23"/>
      </top>
      <bottom style="medium">
        <color indexed="8"/>
      </bottom>
      <diagonal/>
    </border>
    <border>
      <left style="medium">
        <color indexed="8"/>
      </left>
      <right/>
      <top style="medium">
        <color auto="1"/>
      </top>
      <bottom style="thin">
        <color indexed="64"/>
      </bottom>
      <diagonal/>
    </border>
    <border>
      <left/>
      <right style="thin">
        <color indexed="8"/>
      </right>
      <top style="medium">
        <color auto="1"/>
      </top>
      <bottom style="thin">
        <color indexed="64"/>
      </bottom>
      <diagonal/>
    </border>
    <border>
      <left style="thin">
        <color auto="1"/>
      </left>
      <right style="medium">
        <color indexed="64"/>
      </right>
      <top style="thin">
        <color indexed="64"/>
      </top>
      <bottom style="medium">
        <color auto="1"/>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8"/>
      </left>
      <right/>
      <top style="medium">
        <color auto="1"/>
      </top>
      <bottom/>
      <diagonal/>
    </border>
    <border>
      <left/>
      <right style="thin">
        <color indexed="8"/>
      </right>
      <top style="medium">
        <color auto="1"/>
      </top>
      <bottom/>
      <diagonal/>
    </border>
    <border>
      <left/>
      <right/>
      <top style="medium">
        <color indexed="64"/>
      </top>
      <bottom/>
      <diagonal/>
    </border>
    <border>
      <left/>
      <right style="medium">
        <color indexed="64"/>
      </right>
      <top style="medium">
        <color indexed="64"/>
      </top>
      <bottom/>
      <diagonal/>
    </border>
    <border>
      <left/>
      <right/>
      <top style="medium">
        <color indexed="64"/>
      </top>
      <bottom style="medium">
        <color indexed="64"/>
      </bottom>
      <diagonal/>
    </border>
  </borders>
  <cellStyleXfs count="6">
    <xf numFmtId="0" fontId="0" fillId="0" borderId="0"/>
    <xf numFmtId="165" fontId="36" fillId="0" borderId="0" applyFill="0" applyBorder="0" applyProtection="0">
      <alignment vertical="center"/>
    </xf>
    <xf numFmtId="166" fontId="36" fillId="0" borderId="0" applyFill="0" applyBorder="0" applyProtection="0">
      <alignment vertical="center"/>
    </xf>
    <xf numFmtId="167" fontId="36" fillId="0" borderId="0" applyFill="0" applyBorder="0" applyProtection="0">
      <alignment vertical="center"/>
    </xf>
    <xf numFmtId="168" fontId="36" fillId="0" borderId="0" applyFill="0" applyBorder="0" applyProtection="0">
      <alignment vertical="center"/>
    </xf>
    <xf numFmtId="169" fontId="36" fillId="0" borderId="0" applyFill="0" applyBorder="0" applyProtection="0">
      <alignment vertical="center"/>
    </xf>
  </cellStyleXfs>
  <cellXfs count="514">
    <xf numFmtId="0" fontId="0" fillId="0" borderId="0" xfId="0"/>
    <xf numFmtId="0" fontId="0" fillId="0" borderId="0" xfId="0" applyAlignment="1">
      <alignment horizontal="center" vertical="center"/>
    </xf>
    <xf numFmtId="0" fontId="6" fillId="3" borderId="0" xfId="0" applyFont="1" applyFill="1" applyAlignment="1">
      <alignment horizontal="center" vertical="center"/>
    </xf>
    <xf numFmtId="0" fontId="3" fillId="5" borderId="0" xfId="0" applyFont="1" applyFill="1" applyAlignment="1">
      <alignment horizontal="center" vertical="center"/>
    </xf>
    <xf numFmtId="0" fontId="5" fillId="0" borderId="0" xfId="0" applyFont="1" applyAlignment="1">
      <alignment horizontal="center" vertical="center"/>
    </xf>
    <xf numFmtId="0" fontId="0" fillId="10" borderId="0" xfId="0" applyFill="1" applyAlignment="1">
      <alignment horizontal="center" vertical="center"/>
    </xf>
    <xf numFmtId="0" fontId="0" fillId="10" borderId="0" xfId="0" applyFill="1" applyAlignment="1">
      <alignment horizontal="right" vertical="center"/>
    </xf>
    <xf numFmtId="0" fontId="11" fillId="11" borderId="0" xfId="0" applyFont="1" applyFill="1" applyAlignment="1">
      <alignment horizontal="right"/>
    </xf>
    <xf numFmtId="0" fontId="12" fillId="11" borderId="0" xfId="0" applyFont="1" applyFill="1" applyAlignment="1">
      <alignment horizontal="left"/>
    </xf>
    <xf numFmtId="0" fontId="11" fillId="12" borderId="0" xfId="0" applyFont="1" applyFill="1" applyAlignment="1">
      <alignment horizontal="right"/>
    </xf>
    <xf numFmtId="0" fontId="12" fillId="12" borderId="0" xfId="0" applyFont="1" applyFill="1" applyAlignment="1">
      <alignment horizontal="left"/>
    </xf>
    <xf numFmtId="0" fontId="3" fillId="13" borderId="0" xfId="0" applyFont="1" applyFill="1" applyAlignment="1">
      <alignment horizontal="center" vertical="center"/>
    </xf>
    <xf numFmtId="0" fontId="6" fillId="14" borderId="0" xfId="0" applyFont="1" applyFill="1" applyAlignment="1">
      <alignment horizontal="center" vertical="center"/>
    </xf>
    <xf numFmtId="0" fontId="2" fillId="8" borderId="0" xfId="0" applyFont="1" applyFill="1" applyAlignment="1">
      <alignment horizontal="center" textRotation="90"/>
    </xf>
    <xf numFmtId="0" fontId="0" fillId="0" borderId="0" xfId="0" applyAlignment="1">
      <alignment horizontal="center" vertical="center" textRotation="90"/>
    </xf>
    <xf numFmtId="0" fontId="15" fillId="0" borderId="3" xfId="0" applyFont="1" applyBorder="1" applyAlignment="1">
      <alignment horizontal="center" vertical="center" textRotation="90" wrapText="1"/>
    </xf>
    <xf numFmtId="0" fontId="15" fillId="0" borderId="4" xfId="0" applyFont="1" applyBorder="1" applyAlignment="1">
      <alignment horizontal="center" vertical="center" textRotation="90" wrapText="1"/>
    </xf>
    <xf numFmtId="0" fontId="15" fillId="0" borderId="3" xfId="0" applyFont="1" applyBorder="1" applyAlignment="1">
      <alignment horizontal="center" vertical="center" textRotation="90"/>
    </xf>
    <xf numFmtId="0" fontId="15" fillId="0" borderId="4" xfId="0" applyFont="1" applyBorder="1" applyAlignment="1">
      <alignment horizontal="center" vertical="center" textRotation="90"/>
    </xf>
    <xf numFmtId="0" fontId="0" fillId="0" borderId="0" xfId="0" applyFont="1" applyAlignment="1">
      <alignment horizontal="center" vertical="center" textRotation="90"/>
    </xf>
    <xf numFmtId="0" fontId="0" fillId="0" borderId="0" xfId="0" applyFont="1" applyAlignment="1">
      <alignment horizontal="center" vertical="center"/>
    </xf>
    <xf numFmtId="0" fontId="5" fillId="0" borderId="0" xfId="0" applyFont="1" applyAlignment="1">
      <alignment horizontal="center" vertical="center"/>
    </xf>
    <xf numFmtId="0" fontId="2" fillId="10" borderId="0" xfId="0" quotePrefix="1" applyFont="1" applyFill="1" applyBorder="1" applyAlignment="1" applyProtection="1">
      <alignment horizontal="center" vertical="center"/>
      <protection locked="0"/>
    </xf>
    <xf numFmtId="0" fontId="2" fillId="10" borderId="0" xfId="0" applyFont="1" applyFill="1" applyBorder="1" applyAlignment="1" applyProtection="1">
      <alignment horizontal="center" vertical="center"/>
      <protection locked="0"/>
    </xf>
    <xf numFmtId="0" fontId="0" fillId="2" borderId="0" xfId="0" applyFill="1" applyBorder="1" applyAlignment="1" applyProtection="1">
      <alignment horizontal="center" vertical="center"/>
      <protection locked="0"/>
    </xf>
    <xf numFmtId="0" fontId="0" fillId="4" borderId="0" xfId="0" applyFill="1" applyBorder="1" applyAlignment="1" applyProtection="1">
      <alignment horizontal="center" vertical="center"/>
      <protection locked="0"/>
    </xf>
    <xf numFmtId="0" fontId="5" fillId="16" borderId="0" xfId="0" applyFont="1" applyFill="1" applyAlignment="1">
      <alignment horizontal="center" vertical="center"/>
    </xf>
    <xf numFmtId="0" fontId="2" fillId="10" borderId="0" xfId="0" applyFont="1" applyFill="1" applyAlignment="1" applyProtection="1">
      <alignment horizontal="center" vertical="center"/>
      <protection locked="0"/>
    </xf>
    <xf numFmtId="0" fontId="0" fillId="11" borderId="0" xfId="0" applyFill="1" applyAlignment="1" applyProtection="1">
      <alignment horizontal="center" vertical="center"/>
      <protection locked="0"/>
    </xf>
    <xf numFmtId="0" fontId="0" fillId="12" borderId="0" xfId="0" applyFill="1" applyAlignment="1" applyProtection="1">
      <alignment horizontal="center" vertical="center"/>
      <protection locked="0"/>
    </xf>
    <xf numFmtId="0" fontId="5" fillId="0" borderId="0" xfId="0" applyFont="1" applyFill="1" applyAlignment="1">
      <alignment horizontal="center" vertical="center"/>
    </xf>
    <xf numFmtId="0" fontId="5" fillId="0" borderId="0" xfId="0" applyFont="1" applyFill="1" applyBorder="1" applyAlignment="1">
      <alignment horizontal="center" vertical="center"/>
    </xf>
    <xf numFmtId="0" fontId="15" fillId="0" borderId="7" xfId="0" applyFont="1" applyBorder="1" applyAlignment="1">
      <alignment horizontal="center" vertical="center" textRotation="90" wrapText="1"/>
    </xf>
    <xf numFmtId="0" fontId="15" fillId="0" borderId="2" xfId="0" applyFont="1" applyBorder="1" applyAlignment="1">
      <alignment horizontal="center" vertical="center" textRotation="90" wrapText="1"/>
    </xf>
    <xf numFmtId="0" fontId="0" fillId="0" borderId="8" xfId="0" applyBorder="1" applyAlignment="1">
      <alignment horizontal="center" vertical="top" textRotation="90"/>
    </xf>
    <xf numFmtId="0" fontId="15" fillId="0" borderId="7" xfId="0" applyFont="1" applyBorder="1" applyAlignment="1">
      <alignment horizontal="center" vertical="center" textRotation="90"/>
    </xf>
    <xf numFmtId="0" fontId="15" fillId="0" borderId="2" xfId="0" applyFont="1" applyBorder="1" applyAlignment="1">
      <alignment horizontal="center" vertical="center" textRotation="90"/>
    </xf>
    <xf numFmtId="0" fontId="2" fillId="8" borderId="0" xfId="0" applyFont="1" applyFill="1" applyAlignment="1">
      <alignment horizontal="center" textRotation="90"/>
    </xf>
    <xf numFmtId="0" fontId="5" fillId="0" borderId="0" xfId="0" applyFont="1" applyAlignment="1">
      <alignment horizontal="left" vertical="center" wrapText="1"/>
    </xf>
    <xf numFmtId="0" fontId="11" fillId="18" borderId="0" xfId="0" applyFont="1" applyFill="1" applyAlignment="1">
      <alignment horizontal="right"/>
    </xf>
    <xf numFmtId="0" fontId="12" fillId="18" borderId="0" xfId="0" applyFont="1" applyFill="1" applyAlignment="1">
      <alignment horizontal="left"/>
    </xf>
    <xf numFmtId="0" fontId="11" fillId="20" borderId="0" xfId="0" applyFont="1" applyFill="1" applyAlignment="1">
      <alignment horizontal="right"/>
    </xf>
    <xf numFmtId="0" fontId="12" fillId="20" borderId="0" xfId="0" applyFont="1" applyFill="1" applyAlignment="1">
      <alignment horizontal="left"/>
    </xf>
    <xf numFmtId="0" fontId="2" fillId="10" borderId="14" xfId="0" applyFont="1" applyFill="1" applyBorder="1" applyAlignment="1" applyProtection="1">
      <alignment horizontal="center" vertical="center"/>
      <protection locked="0"/>
    </xf>
    <xf numFmtId="0" fontId="0" fillId="18" borderId="14" xfId="0" applyFill="1" applyBorder="1" applyAlignment="1" applyProtection="1">
      <alignment horizontal="center" vertical="center"/>
      <protection locked="0"/>
    </xf>
    <xf numFmtId="0" fontId="0" fillId="20" borderId="14" xfId="0" applyFill="1" applyBorder="1" applyAlignment="1" applyProtection="1">
      <alignment horizontal="center" vertical="center"/>
      <protection locked="0"/>
    </xf>
    <xf numFmtId="0" fontId="0" fillId="10" borderId="0" xfId="0" applyFill="1" applyAlignment="1" applyProtection="1">
      <alignment horizontal="center" vertical="center"/>
    </xf>
    <xf numFmtId="0" fontId="2" fillId="8" borderId="0" xfId="0" applyFont="1" applyFill="1" applyAlignment="1">
      <alignment horizontal="center" textRotation="90"/>
    </xf>
    <xf numFmtId="0" fontId="0" fillId="17" borderId="0" xfId="0" applyFont="1" applyFill="1" applyAlignment="1">
      <alignment horizontal="center" vertical="center"/>
    </xf>
    <xf numFmtId="0" fontId="0" fillId="19" borderId="0" xfId="0" applyFont="1" applyFill="1" applyAlignment="1">
      <alignment horizontal="center" vertical="center"/>
    </xf>
    <xf numFmtId="0" fontId="18" fillId="0" borderId="0" xfId="0" applyFont="1" applyAlignment="1" applyProtection="1">
      <alignment horizontal="center" vertical="center" wrapText="1"/>
    </xf>
    <xf numFmtId="0" fontId="18" fillId="0" borderId="15" xfId="0" applyFont="1" applyBorder="1" applyAlignment="1" applyProtection="1">
      <alignment horizontal="right" vertical="center" wrapText="1"/>
    </xf>
    <xf numFmtId="0" fontId="21" fillId="0" borderId="5" xfId="0" applyFont="1" applyBorder="1" applyAlignment="1" applyProtection="1">
      <alignment horizontal="center" vertical="center" wrapText="1"/>
    </xf>
    <xf numFmtId="0" fontId="21" fillId="0" borderId="1" xfId="0" applyFont="1" applyBorder="1" applyAlignment="1" applyProtection="1">
      <alignment horizontal="center" vertical="center" wrapText="1"/>
    </xf>
    <xf numFmtId="0" fontId="18" fillId="0" borderId="5" xfId="0" applyFont="1" applyBorder="1" applyAlignment="1" applyProtection="1">
      <alignment horizontal="center" vertical="center" wrapText="1"/>
    </xf>
    <xf numFmtId="0" fontId="18" fillId="0" borderId="0" xfId="0" applyFont="1" applyAlignment="1" applyProtection="1">
      <alignment vertical="center" wrapText="1"/>
    </xf>
    <xf numFmtId="0" fontId="18" fillId="0" borderId="0" xfId="0" applyFont="1" applyBorder="1" applyAlignment="1" applyProtection="1">
      <alignment horizontal="center" vertical="center" wrapText="1"/>
    </xf>
    <xf numFmtId="0" fontId="22" fillId="0" borderId="0" xfId="0" applyFont="1" applyAlignment="1" applyProtection="1">
      <alignment horizontal="center" vertical="center" wrapText="1"/>
    </xf>
    <xf numFmtId="0" fontId="19" fillId="0" borderId="1" xfId="0" applyFont="1" applyBorder="1" applyAlignment="1" applyProtection="1">
      <alignment horizontal="center" vertical="center" wrapText="1"/>
    </xf>
    <xf numFmtId="0" fontId="20" fillId="0" borderId="1" xfId="0" quotePrefix="1" applyFont="1" applyBorder="1" applyAlignment="1" applyProtection="1">
      <alignment horizontal="center" vertical="center" wrapText="1"/>
    </xf>
    <xf numFmtId="0" fontId="20" fillId="0" borderId="1" xfId="0" applyFont="1" applyBorder="1" applyAlignment="1" applyProtection="1">
      <alignment horizontal="center" vertical="center" wrapText="1"/>
    </xf>
    <xf numFmtId="0" fontId="20" fillId="0" borderId="0" xfId="0" applyFont="1" applyBorder="1" applyAlignment="1" applyProtection="1">
      <alignment horizontal="center" vertical="center" wrapText="1"/>
    </xf>
    <xf numFmtId="0" fontId="5" fillId="0" borderId="0" xfId="0" applyFont="1" applyBorder="1" applyAlignment="1" applyProtection="1">
      <alignment horizontal="center" vertical="center" wrapText="1"/>
    </xf>
    <xf numFmtId="0" fontId="5" fillId="0" borderId="0" xfId="0" applyFont="1" applyFill="1" applyBorder="1" applyAlignment="1">
      <alignment horizontal="left" vertical="center" wrapText="1"/>
    </xf>
    <xf numFmtId="0" fontId="16" fillId="0" borderId="0" xfId="0" applyFont="1" applyFill="1" applyBorder="1" applyAlignment="1">
      <alignment horizontal="right" vertical="center" wrapText="1"/>
    </xf>
    <xf numFmtId="0" fontId="17" fillId="0" borderId="0" xfId="0" applyFont="1" applyFill="1" applyBorder="1" applyAlignment="1">
      <alignment horizontal="right" vertical="center" wrapText="1"/>
    </xf>
    <xf numFmtId="0" fontId="13" fillId="0" borderId="0" xfId="0" applyFont="1" applyFill="1" applyBorder="1" applyAlignment="1">
      <alignment horizontal="left" vertical="center" wrapText="1"/>
    </xf>
    <xf numFmtId="0" fontId="14" fillId="0" borderId="0" xfId="0" applyFont="1" applyFill="1" applyBorder="1" applyAlignment="1" applyProtection="1">
      <alignment horizontal="center" vertical="center"/>
    </xf>
    <xf numFmtId="0" fontId="18" fillId="0" borderId="1" xfId="0" applyFont="1" applyBorder="1" applyAlignment="1" applyProtection="1">
      <alignment vertical="center" wrapText="1"/>
      <protection locked="0"/>
    </xf>
    <xf numFmtId="0" fontId="18" fillId="0" borderId="1" xfId="0" applyFont="1" applyBorder="1" applyAlignment="1" applyProtection="1">
      <alignment horizontal="center" vertical="center" wrapText="1"/>
      <protection locked="0"/>
    </xf>
    <xf numFmtId="0" fontId="4" fillId="0" borderId="0" xfId="0" applyFont="1" applyFill="1" applyBorder="1" applyAlignment="1" applyProtection="1">
      <alignment horizontal="center" vertical="center" wrapText="1"/>
    </xf>
    <xf numFmtId="0" fontId="5" fillId="0" borderId="0" xfId="0" applyFont="1" applyBorder="1" applyAlignment="1" applyProtection="1">
      <alignment horizontal="center" vertical="center"/>
    </xf>
    <xf numFmtId="0" fontId="10" fillId="0" borderId="0" xfId="0" applyFont="1" applyBorder="1" applyAlignment="1" applyProtection="1">
      <alignment horizontal="center" vertical="center" wrapText="1"/>
    </xf>
    <xf numFmtId="0" fontId="24" fillId="0" borderId="0" xfId="0" applyFont="1" applyBorder="1" applyAlignment="1" applyProtection="1">
      <alignment horizontal="center" vertical="center" wrapText="1"/>
    </xf>
    <xf numFmtId="0" fontId="5" fillId="0" borderId="6" xfId="0" applyFont="1" applyBorder="1" applyAlignment="1" applyProtection="1">
      <alignment horizontal="left" vertical="center" wrapText="1"/>
    </xf>
    <xf numFmtId="0" fontId="5" fillId="0" borderId="7" xfId="0" applyFont="1" applyBorder="1" applyAlignment="1" applyProtection="1">
      <alignment horizontal="left" vertical="center" wrapText="1"/>
    </xf>
    <xf numFmtId="0" fontId="0" fillId="0" borderId="16" xfId="0" applyBorder="1" applyAlignment="1">
      <alignment horizontal="center" vertical="top" textRotation="90"/>
    </xf>
    <xf numFmtId="0" fontId="15" fillId="0" borderId="17" xfId="0" applyFont="1" applyBorder="1" applyAlignment="1">
      <alignment horizontal="center" vertical="center" textRotation="90" wrapText="1"/>
    </xf>
    <xf numFmtId="0" fontId="15" fillId="0" borderId="18" xfId="0" applyFont="1" applyBorder="1" applyAlignment="1">
      <alignment horizontal="center" vertical="center" textRotation="90" wrapText="1"/>
    </xf>
    <xf numFmtId="0" fontId="2" fillId="10" borderId="19" xfId="0" quotePrefix="1" applyFont="1" applyFill="1" applyBorder="1" applyAlignment="1" applyProtection="1">
      <alignment horizontal="center" vertical="center"/>
      <protection locked="0"/>
    </xf>
    <xf numFmtId="0" fontId="0" fillId="2" borderId="19" xfId="0" applyFill="1" applyBorder="1" applyAlignment="1" applyProtection="1">
      <alignment horizontal="center" vertical="center"/>
      <protection locked="0"/>
    </xf>
    <xf numFmtId="0" fontId="0" fillId="4" borderId="19" xfId="0" applyFill="1" applyBorder="1" applyAlignment="1" applyProtection="1">
      <alignment horizontal="center" vertical="center"/>
      <protection locked="0"/>
    </xf>
    <xf numFmtId="0" fontId="10" fillId="0" borderId="11" xfId="0" applyFont="1" applyBorder="1" applyAlignment="1" applyProtection="1">
      <alignment horizontal="center" vertical="center" wrapText="1"/>
    </xf>
    <xf numFmtId="0" fontId="1" fillId="0" borderId="0" xfId="0" applyFont="1" applyFill="1" applyAlignment="1" applyProtection="1">
      <alignment horizontal="center" textRotation="90" wrapText="1"/>
    </xf>
    <xf numFmtId="0" fontId="0" fillId="0" borderId="0" xfId="0" applyAlignment="1" applyProtection="1">
      <alignment horizontal="center" vertical="center"/>
    </xf>
    <xf numFmtId="0" fontId="0" fillId="10" borderId="0" xfId="0" applyFill="1" applyAlignment="1" applyProtection="1">
      <alignment horizontal="right" vertical="center"/>
    </xf>
    <xf numFmtId="0" fontId="0" fillId="0" borderId="0" xfId="0" applyFill="1" applyAlignment="1" applyProtection="1">
      <alignment horizontal="center" vertical="center"/>
    </xf>
    <xf numFmtId="0" fontId="0" fillId="10" borderId="0" xfId="0" applyFill="1" applyBorder="1" applyAlignment="1" applyProtection="1">
      <alignment horizontal="center" vertical="center"/>
    </xf>
    <xf numFmtId="0" fontId="0" fillId="10" borderId="0" xfId="0" applyFill="1" applyBorder="1" applyAlignment="1" applyProtection="1">
      <alignment horizontal="right" vertical="center"/>
    </xf>
    <xf numFmtId="0" fontId="11" fillId="2" borderId="0" xfId="0" applyFont="1" applyFill="1" applyAlignment="1" applyProtection="1">
      <alignment horizontal="right"/>
    </xf>
    <xf numFmtId="0" fontId="12" fillId="2" borderId="0" xfId="0" applyFont="1" applyFill="1" applyProtection="1"/>
    <xf numFmtId="0" fontId="3" fillId="0" borderId="0" xfId="0" applyFont="1" applyFill="1" applyAlignment="1" applyProtection="1">
      <alignment horizontal="center" vertical="center"/>
    </xf>
    <xf numFmtId="0" fontId="11" fillId="4" borderId="0" xfId="0" applyFont="1" applyFill="1" applyAlignment="1" applyProtection="1">
      <alignment horizontal="right"/>
    </xf>
    <xf numFmtId="0" fontId="12" fillId="4" borderId="0" xfId="0" applyFont="1" applyFill="1" applyProtection="1"/>
    <xf numFmtId="0" fontId="3" fillId="5" borderId="0" xfId="0" applyFont="1" applyFill="1" applyBorder="1" applyAlignment="1" applyProtection="1">
      <alignment horizontal="center" vertical="center"/>
    </xf>
    <xf numFmtId="0" fontId="2" fillId="8" borderId="0" xfId="0" applyFont="1" applyFill="1" applyAlignment="1">
      <alignment horizontal="center" textRotation="90"/>
    </xf>
    <xf numFmtId="0" fontId="10" fillId="0" borderId="24" xfId="0" applyFont="1" applyBorder="1" applyAlignment="1" applyProtection="1">
      <alignment horizontal="center" vertical="center" wrapText="1"/>
    </xf>
    <xf numFmtId="0" fontId="5" fillId="0" borderId="25" xfId="0" applyFont="1" applyBorder="1" applyAlignment="1" applyProtection="1">
      <alignment horizontal="left" vertical="center" wrapText="1"/>
    </xf>
    <xf numFmtId="0" fontId="5" fillId="0" borderId="12" xfId="0" applyFont="1" applyBorder="1" applyAlignment="1" applyProtection="1">
      <alignment horizontal="left" vertical="center" wrapText="1"/>
    </xf>
    <xf numFmtId="0" fontId="5" fillId="0" borderId="13" xfId="0" applyFont="1" applyBorder="1" applyAlignment="1" applyProtection="1">
      <alignment horizontal="left" vertical="center" wrapText="1"/>
    </xf>
    <xf numFmtId="0" fontId="10" fillId="0" borderId="28" xfId="0" applyFont="1" applyBorder="1" applyAlignment="1" applyProtection="1">
      <alignment horizontal="center" vertical="center" wrapText="1"/>
    </xf>
    <xf numFmtId="0" fontId="10" fillId="0" borderId="24" xfId="0" applyFont="1" applyFill="1" applyBorder="1" applyAlignment="1" applyProtection="1">
      <alignment horizontal="center" vertical="center" wrapText="1"/>
    </xf>
    <xf numFmtId="0" fontId="5" fillId="0" borderId="0" xfId="0" applyFont="1" applyBorder="1" applyAlignment="1">
      <alignment horizontal="center" vertical="center"/>
    </xf>
    <xf numFmtId="0" fontId="29" fillId="0" borderId="0" xfId="0" applyFont="1" applyBorder="1" applyAlignment="1">
      <alignment horizontal="center" vertical="center"/>
    </xf>
    <xf numFmtId="0" fontId="30" fillId="0" borderId="0" xfId="0" applyFont="1" applyAlignment="1">
      <alignment horizontal="center" vertical="center"/>
    </xf>
    <xf numFmtId="0" fontId="1" fillId="0" borderId="0" xfId="0" applyFont="1" applyFill="1" applyAlignment="1">
      <alignment horizontal="center" textRotation="90" wrapText="1"/>
    </xf>
    <xf numFmtId="0" fontId="0" fillId="0" borderId="0" xfId="0" applyFill="1" applyAlignment="1">
      <alignment horizontal="center" vertical="center"/>
    </xf>
    <xf numFmtId="0" fontId="3" fillId="0" borderId="0" xfId="0" applyFont="1" applyFill="1" applyAlignment="1">
      <alignment horizontal="center" vertical="center"/>
    </xf>
    <xf numFmtId="0" fontId="29" fillId="0" borderId="0" xfId="0" applyFont="1" applyBorder="1" applyAlignment="1">
      <alignment horizontal="center" vertical="center" wrapText="1"/>
    </xf>
    <xf numFmtId="0" fontId="10" fillId="0" borderId="34" xfId="0" applyFont="1" applyBorder="1" applyAlignment="1" applyProtection="1">
      <alignment horizontal="center" vertical="center" wrapText="1"/>
    </xf>
    <xf numFmtId="0" fontId="0" fillId="0" borderId="0" xfId="0" applyFont="1" applyFill="1" applyAlignment="1">
      <alignment horizontal="center" vertical="center"/>
    </xf>
    <xf numFmtId="0" fontId="9" fillId="0" borderId="37" xfId="0" applyFont="1" applyBorder="1" applyAlignment="1" applyProtection="1">
      <alignment horizontal="center" vertical="center" wrapText="1"/>
    </xf>
    <xf numFmtId="0" fontId="5" fillId="0" borderId="19" xfId="0" applyFont="1" applyBorder="1" applyAlignment="1" applyProtection="1">
      <alignment horizontal="left" wrapText="1"/>
    </xf>
    <xf numFmtId="0" fontId="5" fillId="2" borderId="0" xfId="0" applyFont="1" applyFill="1" applyProtection="1">
      <protection locked="0"/>
    </xf>
    <xf numFmtId="0" fontId="4" fillId="2" borderId="0" xfId="0" applyFont="1" applyFill="1" applyAlignment="1" applyProtection="1">
      <alignment horizontal="right"/>
      <protection locked="0"/>
    </xf>
    <xf numFmtId="0" fontId="5" fillId="4" borderId="0" xfId="0" applyFont="1" applyFill="1" applyProtection="1">
      <protection locked="0"/>
    </xf>
    <xf numFmtId="0" fontId="4" fillId="4" borderId="0" xfId="0" applyFont="1" applyFill="1" applyAlignment="1" applyProtection="1">
      <alignment horizontal="right"/>
      <protection locked="0"/>
    </xf>
    <xf numFmtId="0" fontId="18" fillId="0" borderId="1" xfId="0" applyFont="1" applyBorder="1" applyAlignment="1" applyProtection="1">
      <alignment horizontal="center" vertical="center" wrapText="1"/>
      <protection locked="0"/>
    </xf>
    <xf numFmtId="0" fontId="26" fillId="0" borderId="24" xfId="0" applyFont="1" applyBorder="1" applyAlignment="1" applyProtection="1">
      <alignment horizontal="center" vertical="center" wrapText="1"/>
    </xf>
    <xf numFmtId="1" fontId="0" fillId="0" borderId="0" xfId="0" applyNumberFormat="1" applyAlignment="1" applyProtection="1">
      <alignment horizontal="center" vertical="center"/>
    </xf>
    <xf numFmtId="0" fontId="31" fillId="0" borderId="0" xfId="0" applyFont="1" applyFill="1" applyAlignment="1" applyProtection="1">
      <alignment horizontal="center" textRotation="90" wrapText="1"/>
    </xf>
    <xf numFmtId="0" fontId="3" fillId="7" borderId="0" xfId="0" applyFont="1" applyFill="1" applyBorder="1" applyAlignment="1" applyProtection="1">
      <alignment horizontal="center" vertical="center"/>
    </xf>
    <xf numFmtId="0" fontId="4" fillId="0" borderId="25" xfId="0" applyFont="1" applyBorder="1" applyAlignment="1" applyProtection="1">
      <alignment horizontal="left" vertical="center" wrapText="1"/>
    </xf>
    <xf numFmtId="0" fontId="5" fillId="0" borderId="38" xfId="0" applyFont="1" applyBorder="1" applyAlignment="1" applyProtection="1">
      <alignment horizontal="left" vertical="center" wrapText="1"/>
    </xf>
    <xf numFmtId="0" fontId="4" fillId="0" borderId="27" xfId="0" applyFont="1" applyBorder="1" applyAlignment="1" applyProtection="1">
      <alignment horizontal="left" vertical="center" wrapText="1"/>
    </xf>
    <xf numFmtId="0" fontId="10" fillId="0" borderId="49" xfId="0" applyFont="1" applyBorder="1" applyAlignment="1" applyProtection="1">
      <alignment horizontal="center" vertical="center" wrapText="1"/>
    </xf>
    <xf numFmtId="0" fontId="5" fillId="0" borderId="19" xfId="0" applyFont="1" applyBorder="1" applyAlignment="1" applyProtection="1">
      <alignment horizontal="left" vertical="center" wrapText="1"/>
    </xf>
    <xf numFmtId="0" fontId="4" fillId="0" borderId="55" xfId="0" applyFont="1" applyBorder="1" applyAlignment="1" applyProtection="1">
      <alignment horizontal="right" vertical="center" wrapText="1"/>
    </xf>
    <xf numFmtId="0" fontId="19" fillId="0" borderId="22" xfId="0" applyFont="1" applyBorder="1" applyAlignment="1" applyProtection="1">
      <alignment horizontal="center" vertical="center" wrapText="1"/>
    </xf>
    <xf numFmtId="0" fontId="4" fillId="0" borderId="26" xfId="0" applyFont="1" applyBorder="1" applyAlignment="1" applyProtection="1">
      <alignment horizontal="center" vertical="center"/>
    </xf>
    <xf numFmtId="0" fontId="4" fillId="0" borderId="39" xfId="0" applyFont="1" applyBorder="1" applyAlignment="1" applyProtection="1">
      <alignment horizontal="center" vertical="center"/>
    </xf>
    <xf numFmtId="0" fontId="4" fillId="0" borderId="22" xfId="0" applyFont="1" applyBorder="1" applyAlignment="1" applyProtection="1">
      <alignment horizontal="center" vertical="center"/>
    </xf>
    <xf numFmtId="0" fontId="4" fillId="0" borderId="33" xfId="0" applyFont="1" applyBorder="1" applyAlignment="1" applyProtection="1">
      <alignment horizontal="center" vertical="center"/>
    </xf>
    <xf numFmtId="0" fontId="4" fillId="0" borderId="40" xfId="0" applyFont="1" applyBorder="1" applyAlignment="1" applyProtection="1">
      <alignment horizontal="center" vertical="center"/>
    </xf>
    <xf numFmtId="0" fontId="4" fillId="0" borderId="43" xfId="0" applyFont="1" applyBorder="1" applyAlignment="1" applyProtection="1">
      <alignment horizontal="center" vertical="center"/>
    </xf>
    <xf numFmtId="0" fontId="4" fillId="0" borderId="21" xfId="0" applyFont="1" applyBorder="1" applyAlignment="1" applyProtection="1">
      <alignment horizontal="center" vertical="center"/>
    </xf>
    <xf numFmtId="0" fontId="4" fillId="0" borderId="42" xfId="0" applyFont="1" applyBorder="1" applyAlignment="1" applyProtection="1">
      <alignment horizontal="center" vertical="center"/>
    </xf>
    <xf numFmtId="0" fontId="4" fillId="0" borderId="41" xfId="0" applyFont="1" applyBorder="1" applyAlignment="1" applyProtection="1">
      <alignment horizontal="center" vertical="center"/>
    </xf>
    <xf numFmtId="0" fontId="4" fillId="0" borderId="20" xfId="0" applyFont="1" applyBorder="1" applyAlignment="1" applyProtection="1">
      <alignment horizontal="center" vertical="center"/>
    </xf>
    <xf numFmtId="0" fontId="4" fillId="0" borderId="45" xfId="0" applyFont="1" applyBorder="1" applyAlignment="1" applyProtection="1">
      <alignment horizontal="center" vertical="center"/>
    </xf>
    <xf numFmtId="0" fontId="4" fillId="0" borderId="46" xfId="0" applyFont="1" applyBorder="1" applyAlignment="1" applyProtection="1">
      <alignment horizontal="center" vertical="center"/>
    </xf>
    <xf numFmtId="0" fontId="4" fillId="0" borderId="48" xfId="0" applyFont="1" applyBorder="1" applyAlignment="1" applyProtection="1">
      <alignment horizontal="center" vertical="center"/>
    </xf>
    <xf numFmtId="0" fontId="4" fillId="0" borderId="22" xfId="0" applyFont="1" applyBorder="1" applyAlignment="1" applyProtection="1">
      <alignment horizontal="center" vertical="center" wrapText="1"/>
    </xf>
    <xf numFmtId="0" fontId="4" fillId="0" borderId="48" xfId="0" applyFont="1" applyBorder="1" applyAlignment="1" applyProtection="1">
      <alignment horizontal="center" vertical="center" wrapText="1"/>
    </xf>
    <xf numFmtId="0" fontId="4" fillId="0" borderId="47" xfId="0" applyFont="1" applyBorder="1" applyAlignment="1" applyProtection="1">
      <alignment horizontal="center" vertical="center" wrapText="1"/>
    </xf>
    <xf numFmtId="0" fontId="4" fillId="0" borderId="35" xfId="0" applyFont="1" applyBorder="1" applyAlignment="1" applyProtection="1">
      <alignment horizontal="center" vertical="center" wrapText="1"/>
    </xf>
    <xf numFmtId="0" fontId="4" fillId="0" borderId="22" xfId="0" applyFont="1" applyBorder="1" applyAlignment="1">
      <alignment horizontal="center" vertical="center"/>
    </xf>
    <xf numFmtId="0" fontId="4" fillId="0" borderId="48" xfId="0" applyFont="1" applyBorder="1" applyAlignment="1">
      <alignment horizontal="center" vertical="center"/>
    </xf>
    <xf numFmtId="0" fontId="4" fillId="0" borderId="54" xfId="0" applyFont="1" applyBorder="1" applyAlignment="1">
      <alignment horizontal="center" vertical="center"/>
    </xf>
    <xf numFmtId="0" fontId="4" fillId="0" borderId="52" xfId="0" applyFont="1" applyBorder="1" applyAlignment="1">
      <alignment horizontal="center" vertical="center"/>
    </xf>
    <xf numFmtId="0" fontId="26" fillId="0" borderId="37" xfId="0" applyFont="1" applyBorder="1" applyAlignment="1" applyProtection="1">
      <alignment horizontal="center" vertical="center" wrapText="1"/>
    </xf>
    <xf numFmtId="0" fontId="4" fillId="0" borderId="37" xfId="0" applyFont="1" applyBorder="1" applyAlignment="1" applyProtection="1">
      <alignment horizontal="center" vertical="center" wrapText="1"/>
    </xf>
    <xf numFmtId="0" fontId="0" fillId="0" borderId="16" xfId="0" applyBorder="1" applyAlignment="1">
      <alignment horizontal="center" textRotation="90"/>
    </xf>
    <xf numFmtId="0" fontId="5" fillId="0" borderId="12" xfId="0" applyFont="1" applyBorder="1" applyAlignment="1" applyProtection="1">
      <alignment horizontal="right" vertical="center" wrapText="1"/>
      <protection locked="0"/>
    </xf>
    <xf numFmtId="0" fontId="5" fillId="0" borderId="13" xfId="0" applyFont="1" applyBorder="1" applyAlignment="1" applyProtection="1">
      <alignment horizontal="right" vertical="center" wrapText="1"/>
      <protection locked="0"/>
    </xf>
    <xf numFmtId="0" fontId="5" fillId="0" borderId="23" xfId="0" applyFont="1" applyBorder="1" applyAlignment="1" applyProtection="1">
      <alignment horizontal="right" vertical="center" wrapText="1"/>
      <protection locked="0"/>
    </xf>
    <xf numFmtId="0" fontId="6" fillId="6" borderId="0" xfId="0" applyFont="1" applyFill="1" applyAlignment="1">
      <alignment horizontal="center" vertical="center"/>
    </xf>
    <xf numFmtId="0" fontId="7" fillId="0" borderId="57" xfId="0" applyFont="1" applyBorder="1" applyAlignment="1">
      <alignment horizontal="center" vertical="center" textRotation="90"/>
    </xf>
    <xf numFmtId="0" fontId="7" fillId="0" borderId="58" xfId="0" applyFont="1" applyBorder="1" applyAlignment="1">
      <alignment horizontal="center" vertical="center" textRotation="90"/>
    </xf>
    <xf numFmtId="0" fontId="7" fillId="0" borderId="56" xfId="0" applyFont="1" applyBorder="1" applyAlignment="1">
      <alignment horizontal="center" vertical="center" textRotation="90"/>
    </xf>
    <xf numFmtId="0" fontId="7" fillId="0" borderId="50" xfId="0" applyFont="1" applyBorder="1" applyAlignment="1">
      <alignment horizontal="center" vertical="center" textRotation="90"/>
    </xf>
    <xf numFmtId="0" fontId="7" fillId="0" borderId="59" xfId="0" applyFont="1" applyBorder="1" applyAlignment="1">
      <alignment horizontal="center" vertical="center" textRotation="90"/>
    </xf>
    <xf numFmtId="0" fontId="7" fillId="0" borderId="60" xfId="0" applyFont="1" applyBorder="1" applyAlignment="1">
      <alignment horizontal="center" vertical="center" textRotation="90"/>
    </xf>
    <xf numFmtId="0" fontId="7" fillId="0" borderId="62" xfId="0" applyFont="1" applyBorder="1" applyAlignment="1">
      <alignment horizontal="center" vertical="center" textRotation="90"/>
    </xf>
    <xf numFmtId="0" fontId="7" fillId="0" borderId="19" xfId="0" applyFont="1" applyBorder="1" applyAlignment="1">
      <alignment horizontal="center" vertical="center" textRotation="90"/>
    </xf>
    <xf numFmtId="0" fontId="7" fillId="0" borderId="63" xfId="0" applyFont="1" applyBorder="1" applyAlignment="1">
      <alignment horizontal="center" vertical="center" textRotation="90"/>
    </xf>
    <xf numFmtId="0" fontId="0" fillId="0" borderId="56" xfId="0" applyBorder="1" applyAlignment="1">
      <alignment horizontal="center" vertical="top" textRotation="90"/>
    </xf>
    <xf numFmtId="0" fontId="0" fillId="0" borderId="56" xfId="0" applyBorder="1" applyAlignment="1">
      <alignment horizontal="right" vertical="top" textRotation="90"/>
    </xf>
    <xf numFmtId="0" fontId="2" fillId="10" borderId="19" xfId="0" applyFont="1" applyFill="1" applyBorder="1" applyAlignment="1" applyProtection="1">
      <alignment horizontal="center" vertical="center"/>
      <protection locked="0"/>
    </xf>
    <xf numFmtId="0" fontId="0" fillId="10" borderId="0" xfId="0" applyFill="1" applyBorder="1" applyAlignment="1">
      <alignment horizontal="center" vertical="center"/>
    </xf>
    <xf numFmtId="0" fontId="0" fillId="18" borderId="19" xfId="0" applyFill="1" applyBorder="1" applyAlignment="1" applyProtection="1">
      <alignment horizontal="center" vertical="center"/>
      <protection locked="0"/>
    </xf>
    <xf numFmtId="0" fontId="0" fillId="18" borderId="0" xfId="0" applyFill="1" applyBorder="1" applyAlignment="1" applyProtection="1">
      <alignment horizontal="center" vertical="center"/>
      <protection locked="0"/>
    </xf>
    <xf numFmtId="0" fontId="6" fillId="21" borderId="0" xfId="0" applyFont="1" applyFill="1" applyBorder="1" applyAlignment="1">
      <alignment horizontal="center" vertical="center"/>
    </xf>
    <xf numFmtId="0" fontId="0" fillId="17" borderId="0" xfId="0" applyFont="1" applyFill="1" applyBorder="1" applyAlignment="1">
      <alignment horizontal="center" vertical="center"/>
    </xf>
    <xf numFmtId="0" fontId="0" fillId="20" borderId="19" xfId="0" applyFill="1" applyBorder="1" applyAlignment="1" applyProtection="1">
      <alignment horizontal="center" vertical="center"/>
      <protection locked="0"/>
    </xf>
    <xf numFmtId="0" fontId="0" fillId="20" borderId="0" xfId="0" applyFill="1" applyBorder="1" applyAlignment="1" applyProtection="1">
      <alignment horizontal="center" vertical="center"/>
      <protection locked="0"/>
    </xf>
    <xf numFmtId="0" fontId="6" fillId="22" borderId="0" xfId="0" applyFont="1" applyFill="1" applyBorder="1" applyAlignment="1">
      <alignment horizontal="center" vertical="center"/>
    </xf>
    <xf numFmtId="0" fontId="0" fillId="19" borderId="0" xfId="0" applyFont="1" applyFill="1" applyBorder="1" applyAlignment="1">
      <alignment horizontal="center" vertical="center"/>
    </xf>
    <xf numFmtId="0" fontId="0" fillId="0" borderId="0" xfId="0" applyAlignment="1" applyProtection="1">
      <alignment horizontal="center" vertical="center"/>
      <protection locked="0"/>
    </xf>
    <xf numFmtId="0" fontId="2" fillId="0" borderId="0" xfId="0" applyFont="1" applyAlignment="1" applyProtection="1">
      <alignment horizontal="right" vertical="center" textRotation="90"/>
      <protection locked="0"/>
    </xf>
    <xf numFmtId="0" fontId="2" fillId="0" borderId="1" xfId="0" applyFont="1" applyBorder="1" applyAlignment="1" applyProtection="1">
      <alignment horizontal="center" vertical="center" textRotation="90" wrapText="1"/>
      <protection locked="0"/>
    </xf>
    <xf numFmtId="0" fontId="0" fillId="0" borderId="1" xfId="0" applyBorder="1" applyAlignment="1" applyProtection="1">
      <alignment horizontal="center" textRotation="90"/>
      <protection locked="0"/>
    </xf>
    <xf numFmtId="0" fontId="2" fillId="0" borderId="1" xfId="0" applyFont="1" applyBorder="1" applyAlignment="1" applyProtection="1">
      <alignment horizontal="center" vertical="center" textRotation="90"/>
      <protection locked="0"/>
    </xf>
    <xf numFmtId="164" fontId="2" fillId="0" borderId="0" xfId="0" applyNumberFormat="1" applyFont="1" applyAlignment="1" applyProtection="1">
      <alignment horizontal="center"/>
      <protection locked="0"/>
    </xf>
    <xf numFmtId="0" fontId="0" fillId="0" borderId="0" xfId="0" applyBorder="1" applyAlignment="1" applyProtection="1">
      <alignment horizontal="center" vertical="center"/>
      <protection locked="0"/>
    </xf>
    <xf numFmtId="0" fontId="0" fillId="0" borderId="1" xfId="0" applyBorder="1" applyAlignment="1" applyProtection="1">
      <alignment horizontal="center" vertical="center"/>
      <protection locked="0"/>
    </xf>
    <xf numFmtId="0" fontId="2" fillId="0" borderId="1" xfId="0" applyFont="1" applyBorder="1" applyAlignment="1" applyProtection="1">
      <alignment horizontal="center" vertical="center"/>
      <protection locked="0"/>
    </xf>
    <xf numFmtId="0" fontId="0" fillId="0" borderId="56" xfId="0" applyBorder="1" applyAlignment="1" applyProtection="1">
      <alignment horizontal="center" vertical="center"/>
      <protection locked="0"/>
    </xf>
    <xf numFmtId="0" fontId="35" fillId="0" borderId="1" xfId="0" applyFont="1" applyBorder="1" applyAlignment="1" applyProtection="1">
      <alignment horizontal="center" vertical="center"/>
      <protection locked="0"/>
    </xf>
    <xf numFmtId="0" fontId="0" fillId="0" borderId="0" xfId="0" applyAlignment="1" applyProtection="1">
      <alignment horizontal="right" vertical="center"/>
      <protection locked="0"/>
    </xf>
    <xf numFmtId="0" fontId="0" fillId="0" borderId="0" xfId="0" applyAlignment="1" applyProtection="1">
      <alignment horizontal="left" vertical="center"/>
      <protection locked="0"/>
    </xf>
    <xf numFmtId="0" fontId="0" fillId="0" borderId="3" xfId="0" applyBorder="1" applyAlignment="1" applyProtection="1">
      <alignment horizontal="right" vertical="center"/>
      <protection locked="0"/>
    </xf>
    <xf numFmtId="164" fontId="0" fillId="0" borderId="1" xfId="0" applyNumberFormat="1" applyBorder="1" applyAlignment="1" applyProtection="1">
      <alignment horizontal="center" vertical="center"/>
      <protection locked="0"/>
    </xf>
    <xf numFmtId="164" fontId="2" fillId="0" borderId="1" xfId="0" applyNumberFormat="1" applyFont="1" applyBorder="1" applyAlignment="1" applyProtection="1">
      <alignment horizontal="center" vertical="center"/>
      <protection locked="0"/>
    </xf>
    <xf numFmtId="0" fontId="0" fillId="0" borderId="1" xfId="0" applyBorder="1" applyAlignment="1" applyProtection="1">
      <alignment horizontal="left" vertical="center"/>
      <protection locked="0"/>
    </xf>
    <xf numFmtId="0" fontId="0" fillId="0" borderId="56" xfId="0" applyBorder="1" applyAlignment="1" applyProtection="1">
      <alignment horizontal="left" vertical="center"/>
      <protection locked="0"/>
    </xf>
    <xf numFmtId="1" fontId="0" fillId="0" borderId="1" xfId="0" applyNumberFormat="1" applyBorder="1" applyAlignment="1" applyProtection="1">
      <alignment horizontal="center" vertical="center"/>
      <protection locked="0"/>
    </xf>
    <xf numFmtId="0" fontId="0" fillId="0" borderId="0" xfId="0" applyBorder="1" applyAlignment="1" applyProtection="1">
      <alignment horizontal="left" vertical="center"/>
      <protection locked="0"/>
    </xf>
    <xf numFmtId="0" fontId="0" fillId="11" borderId="1" xfId="0" applyFill="1" applyBorder="1" applyAlignment="1" applyProtection="1">
      <alignment horizontal="center" vertical="center"/>
      <protection locked="0"/>
    </xf>
    <xf numFmtId="0" fontId="0" fillId="27" borderId="3" xfId="0" applyFill="1" applyBorder="1" applyAlignment="1" applyProtection="1">
      <alignment horizontal="right" vertical="center"/>
      <protection locked="0"/>
    </xf>
    <xf numFmtId="0" fontId="0" fillId="28" borderId="3" xfId="0" applyFill="1" applyBorder="1" applyAlignment="1" applyProtection="1">
      <alignment horizontal="right" vertical="center"/>
      <protection locked="0"/>
    </xf>
    <xf numFmtId="0" fontId="0" fillId="8" borderId="3" xfId="0" applyFill="1" applyBorder="1" applyAlignment="1" applyProtection="1">
      <alignment horizontal="right" vertical="center"/>
      <protection locked="0"/>
    </xf>
    <xf numFmtId="0" fontId="5" fillId="0" borderId="64" xfId="0" applyFont="1" applyBorder="1" applyAlignment="1" applyProtection="1">
      <alignment horizontal="right" vertical="center" wrapText="1"/>
    </xf>
    <xf numFmtId="0" fontId="4" fillId="0" borderId="0" xfId="0" applyFont="1" applyBorder="1" applyAlignment="1" applyProtection="1">
      <alignment horizontal="left" vertical="center" wrapText="1"/>
    </xf>
    <xf numFmtId="0" fontId="21" fillId="0" borderId="0" xfId="0" applyFont="1" applyBorder="1" applyAlignment="1" applyProtection="1">
      <alignment horizontal="left" vertical="top" wrapText="1"/>
    </xf>
    <xf numFmtId="0" fontId="0" fillId="0" borderId="0" xfId="0" applyAlignment="1">
      <alignment vertical="center"/>
    </xf>
    <xf numFmtId="0" fontId="5" fillId="0" borderId="0" xfId="0" applyFont="1" applyFill="1" applyAlignment="1" applyProtection="1">
      <alignment horizontal="center" vertical="center"/>
    </xf>
    <xf numFmtId="0" fontId="5" fillId="0" borderId="0" xfId="0" applyFont="1" applyFill="1" applyBorder="1" applyAlignment="1" applyProtection="1">
      <alignment horizontal="left" vertical="center" wrapText="1"/>
    </xf>
    <xf numFmtId="0" fontId="5" fillId="0" borderId="0" xfId="0" applyFont="1" applyFill="1" applyBorder="1" applyAlignment="1" applyProtection="1">
      <alignment horizontal="center" vertical="center"/>
    </xf>
    <xf numFmtId="0" fontId="5" fillId="0" borderId="0" xfId="0" applyFont="1" applyAlignment="1" applyProtection="1">
      <alignment horizontal="center" vertical="center"/>
    </xf>
    <xf numFmtId="0" fontId="16" fillId="0" borderId="0" xfId="0" applyFont="1" applyFill="1" applyBorder="1" applyAlignment="1" applyProtection="1">
      <alignment horizontal="right" vertical="center" wrapText="1"/>
    </xf>
    <xf numFmtId="0" fontId="17" fillId="0" borderId="0" xfId="0" applyFont="1" applyFill="1" applyBorder="1" applyAlignment="1" applyProtection="1">
      <alignment horizontal="right" vertical="center" wrapText="1"/>
    </xf>
    <xf numFmtId="0" fontId="0" fillId="0" borderId="0" xfId="0" applyProtection="1"/>
    <xf numFmtId="0" fontId="13" fillId="0" borderId="0" xfId="0" applyFont="1" applyFill="1" applyBorder="1" applyAlignment="1" applyProtection="1">
      <alignment horizontal="left" vertical="center" wrapText="1"/>
    </xf>
    <xf numFmtId="0" fontId="5" fillId="16" borderId="0" xfId="0" applyFont="1" applyFill="1" applyAlignment="1" applyProtection="1">
      <alignment horizontal="center" vertical="center"/>
    </xf>
    <xf numFmtId="0" fontId="30" fillId="0" borderId="0" xfId="0" applyFont="1" applyAlignment="1" applyProtection="1">
      <alignment horizontal="center" vertical="center"/>
    </xf>
    <xf numFmtId="0" fontId="5" fillId="0" borderId="12" xfId="0" applyFont="1" applyFill="1" applyBorder="1" applyAlignment="1" applyProtection="1">
      <alignment vertical="center" wrapText="1"/>
    </xf>
    <xf numFmtId="0" fontId="4" fillId="0" borderId="12" xfId="0" applyFont="1" applyFill="1" applyBorder="1" applyAlignment="1" applyProtection="1">
      <alignment vertical="center" wrapText="1"/>
    </xf>
    <xf numFmtId="0" fontId="4" fillId="0" borderId="23" xfId="0" applyFont="1" applyFill="1" applyBorder="1" applyAlignment="1" applyProtection="1">
      <alignment vertical="center" wrapText="1"/>
    </xf>
    <xf numFmtId="0" fontId="4" fillId="0" borderId="13" xfId="0" applyFont="1" applyFill="1" applyBorder="1" applyAlignment="1" applyProtection="1">
      <alignment horizontal="left" vertical="center" wrapText="1"/>
    </xf>
    <xf numFmtId="0" fontId="5" fillId="0" borderId="23" xfId="0" applyFont="1" applyFill="1" applyBorder="1" applyAlignment="1" applyProtection="1">
      <alignment vertical="center" wrapText="1"/>
    </xf>
    <xf numFmtId="0" fontId="5" fillId="0" borderId="32" xfId="0" applyFont="1" applyFill="1" applyBorder="1" applyAlignment="1" applyProtection="1">
      <alignment vertical="center" wrapText="1"/>
    </xf>
    <xf numFmtId="0" fontId="5" fillId="0" borderId="29" xfId="0" applyFont="1" applyFill="1" applyBorder="1" applyAlignment="1" applyProtection="1">
      <alignment vertical="center" wrapText="1"/>
    </xf>
    <xf numFmtId="0" fontId="4" fillId="0" borderId="29" xfId="0" applyFont="1" applyFill="1" applyBorder="1" applyAlignment="1" applyProtection="1">
      <alignment vertical="center" wrapText="1"/>
    </xf>
    <xf numFmtId="0" fontId="5" fillId="0" borderId="44" xfId="0" applyFont="1" applyFill="1" applyBorder="1" applyAlignment="1" applyProtection="1">
      <alignment vertical="center" wrapText="1"/>
    </xf>
    <xf numFmtId="0" fontId="4" fillId="0" borderId="44" xfId="0" applyFont="1" applyFill="1" applyBorder="1" applyAlignment="1" applyProtection="1">
      <alignment vertical="center" wrapText="1"/>
    </xf>
    <xf numFmtId="0" fontId="4" fillId="0" borderId="31" xfId="0" applyFont="1" applyFill="1" applyBorder="1" applyAlignment="1" applyProtection="1">
      <alignment vertical="center" wrapText="1"/>
    </xf>
    <xf numFmtId="0" fontId="5" fillId="0" borderId="29" xfId="0" applyFont="1" applyFill="1" applyBorder="1" applyAlignment="1" applyProtection="1">
      <alignment horizontal="left" vertical="center" wrapText="1"/>
    </xf>
    <xf numFmtId="0" fontId="5" fillId="0" borderId="31" xfId="0" applyFont="1" applyFill="1" applyBorder="1" applyAlignment="1" applyProtection="1">
      <alignment vertical="center" wrapText="1"/>
    </xf>
    <xf numFmtId="0" fontId="4" fillId="0" borderId="30" xfId="0" applyFont="1" applyFill="1" applyBorder="1" applyAlignment="1" applyProtection="1">
      <alignment vertical="center" wrapText="1"/>
    </xf>
    <xf numFmtId="0" fontId="5" fillId="0" borderId="11" xfId="0" applyFont="1" applyFill="1" applyBorder="1" applyAlignment="1" applyProtection="1">
      <alignment vertical="center" wrapText="1"/>
    </xf>
    <xf numFmtId="0" fontId="5" fillId="0" borderId="12" xfId="0" applyFont="1" applyFill="1" applyBorder="1" applyAlignment="1" applyProtection="1">
      <alignment horizontal="left" vertical="center" wrapText="1"/>
    </xf>
    <xf numFmtId="0" fontId="4" fillId="0" borderId="12" xfId="0" applyFont="1" applyFill="1" applyBorder="1" applyAlignment="1" applyProtection="1">
      <alignment horizontal="left" vertical="center" wrapText="1"/>
    </xf>
    <xf numFmtId="0" fontId="5" fillId="0" borderId="13" xfId="0" applyFont="1" applyFill="1" applyBorder="1" applyAlignment="1" applyProtection="1">
      <alignment vertical="center" wrapText="1"/>
    </xf>
    <xf numFmtId="0" fontId="29" fillId="0" borderId="0" xfId="0" applyFont="1" applyBorder="1" applyAlignment="1" applyProtection="1">
      <alignment horizontal="center" vertical="center" wrapText="1"/>
    </xf>
    <xf numFmtId="0" fontId="27" fillId="0" borderId="12" xfId="0" applyFont="1" applyFill="1" applyBorder="1" applyAlignment="1" applyProtection="1">
      <alignment vertical="center" wrapText="1"/>
    </xf>
    <xf numFmtId="0" fontId="33" fillId="0" borderId="12" xfId="0" applyFont="1" applyFill="1" applyBorder="1" applyAlignment="1" applyProtection="1">
      <alignment vertical="center" wrapText="1"/>
    </xf>
    <xf numFmtId="0" fontId="29" fillId="0" borderId="0" xfId="0" applyFont="1" applyBorder="1" applyAlignment="1" applyProtection="1">
      <alignment horizontal="center" vertical="center"/>
    </xf>
    <xf numFmtId="0" fontId="28" fillId="0" borderId="12" xfId="0" applyFont="1" applyFill="1" applyBorder="1" applyAlignment="1" applyProtection="1">
      <alignment vertical="center" wrapText="1"/>
    </xf>
    <xf numFmtId="0" fontId="27" fillId="0" borderId="23" xfId="0" applyFont="1" applyFill="1" applyBorder="1" applyAlignment="1" applyProtection="1">
      <alignment vertical="center" wrapText="1"/>
    </xf>
    <xf numFmtId="0" fontId="33" fillId="0" borderId="13" xfId="0" applyFont="1" applyFill="1" applyBorder="1" applyAlignment="1" applyProtection="1">
      <alignment vertical="center" wrapText="1"/>
    </xf>
    <xf numFmtId="0" fontId="29" fillId="0" borderId="0" xfId="0" applyFont="1" applyFill="1" applyBorder="1" applyAlignment="1" applyProtection="1">
      <alignment horizontal="center" vertical="center" wrapText="1"/>
    </xf>
    <xf numFmtId="0" fontId="33" fillId="0" borderId="23" xfId="0" applyFont="1" applyFill="1" applyBorder="1" applyAlignment="1" applyProtection="1">
      <alignment vertical="center" wrapText="1"/>
    </xf>
    <xf numFmtId="0" fontId="27" fillId="0" borderId="12" xfId="0" applyFont="1" applyFill="1" applyBorder="1" applyAlignment="1" applyProtection="1">
      <alignment horizontal="left" vertical="center" wrapText="1"/>
    </xf>
    <xf numFmtId="0" fontId="33" fillId="0" borderId="51" xfId="0" applyFont="1" applyFill="1" applyBorder="1" applyAlignment="1" applyProtection="1">
      <alignment vertical="center" wrapText="1"/>
    </xf>
    <xf numFmtId="0" fontId="5" fillId="0" borderId="12" xfId="0" applyFont="1" applyBorder="1" applyAlignment="1" applyProtection="1">
      <alignment horizontal="right" vertical="center" wrapText="1"/>
    </xf>
    <xf numFmtId="0" fontId="5" fillId="0" borderId="23" xfId="0" applyFont="1" applyBorder="1" applyAlignment="1" applyProtection="1">
      <alignment horizontal="right" vertical="center" wrapText="1"/>
    </xf>
    <xf numFmtId="0" fontId="4" fillId="0" borderId="54" xfId="0" applyFont="1" applyBorder="1" applyAlignment="1" applyProtection="1">
      <alignment horizontal="center" vertical="center"/>
    </xf>
    <xf numFmtId="0" fontId="4" fillId="0" borderId="52" xfId="0" applyFont="1" applyBorder="1" applyAlignment="1" applyProtection="1">
      <alignment horizontal="center" vertical="center"/>
    </xf>
    <xf numFmtId="0" fontId="5" fillId="0" borderId="13" xfId="0" applyFont="1" applyBorder="1" applyAlignment="1" applyProtection="1">
      <alignment horizontal="right" vertical="center" wrapText="1"/>
    </xf>
    <xf numFmtId="0" fontId="4" fillId="0" borderId="12" xfId="0" applyFont="1" applyBorder="1" applyAlignment="1" applyProtection="1">
      <alignment horizontal="right" vertical="center" wrapText="1"/>
    </xf>
    <xf numFmtId="0" fontId="4" fillId="0" borderId="13" xfId="0" applyFont="1" applyBorder="1" applyAlignment="1" applyProtection="1">
      <alignment horizontal="right" vertical="center" wrapText="1"/>
    </xf>
    <xf numFmtId="0" fontId="5" fillId="0" borderId="2" xfId="0" applyFont="1" applyBorder="1" applyAlignment="1" applyProtection="1">
      <alignment horizontal="right" vertical="center"/>
    </xf>
    <xf numFmtId="0" fontId="5" fillId="0" borderId="0" xfId="0" applyFont="1" applyAlignment="1" applyProtection="1">
      <alignment horizontal="left" vertical="center" wrapText="1"/>
    </xf>
    <xf numFmtId="0" fontId="5" fillId="0" borderId="64" xfId="0" applyFont="1" applyBorder="1" applyAlignment="1" applyProtection="1">
      <alignment horizontal="center" vertical="center" wrapText="1"/>
    </xf>
    <xf numFmtId="0" fontId="0" fillId="0" borderId="0" xfId="0" applyAlignment="1" applyProtection="1">
      <alignment horizontal="center" vertical="center"/>
      <protection locked="0"/>
    </xf>
    <xf numFmtId="0" fontId="3" fillId="0" borderId="0" xfId="0" applyFont="1" applyAlignment="1" applyProtection="1">
      <alignment horizontal="center" vertical="center"/>
      <protection locked="0"/>
    </xf>
    <xf numFmtId="0" fontId="0" fillId="0" borderId="19" xfId="0" applyBorder="1" applyAlignment="1" applyProtection="1">
      <alignment horizontal="center" vertical="center"/>
      <protection locked="0"/>
    </xf>
    <xf numFmtId="1" fontId="2" fillId="16" borderId="19" xfId="0" applyNumberFormat="1" applyFont="1" applyFill="1" applyBorder="1" applyAlignment="1" applyProtection="1">
      <alignment horizontal="center" vertical="center"/>
      <protection locked="0"/>
    </xf>
    <xf numFmtId="0" fontId="0" fillId="27" borderId="3" xfId="0" applyFill="1" applyBorder="1" applyAlignment="1" applyProtection="1">
      <alignment horizontal="center" vertical="center"/>
      <protection locked="0"/>
    </xf>
    <xf numFmtId="0" fontId="0" fillId="0" borderId="0" xfId="0" applyAlignment="1" applyProtection="1">
      <alignment horizontal="center" vertical="center"/>
      <protection locked="0"/>
    </xf>
    <xf numFmtId="0" fontId="25" fillId="0" borderId="0" xfId="0" applyFont="1" applyBorder="1" applyAlignment="1" applyProtection="1">
      <alignment vertical="top" textRotation="180"/>
    </xf>
    <xf numFmtId="1" fontId="0" fillId="0" borderId="0" xfId="0" applyNumberFormat="1" applyAlignment="1" applyProtection="1">
      <alignment horizontal="center" vertical="center"/>
      <protection locked="0"/>
    </xf>
    <xf numFmtId="0" fontId="0" fillId="27" borderId="3" xfId="0" applyFill="1" applyBorder="1" applyAlignment="1" applyProtection="1">
      <alignment horizontal="left" vertical="center"/>
      <protection locked="0"/>
    </xf>
    <xf numFmtId="164" fontId="0" fillId="27" borderId="4" xfId="0" applyNumberFormat="1" applyFill="1" applyBorder="1" applyAlignment="1" applyProtection="1">
      <alignment horizontal="left" vertical="center"/>
      <protection locked="0"/>
    </xf>
    <xf numFmtId="1" fontId="0" fillId="16" borderId="1" xfId="0" applyNumberFormat="1" applyFont="1" applyFill="1" applyBorder="1" applyAlignment="1" applyProtection="1">
      <alignment horizontal="center" vertical="center"/>
      <protection locked="0"/>
    </xf>
    <xf numFmtId="164" fontId="37" fillId="0" borderId="1" xfId="0" applyNumberFormat="1" applyFont="1" applyBorder="1" applyAlignment="1" applyProtection="1">
      <alignment horizontal="center" vertical="center"/>
      <protection locked="0"/>
    </xf>
    <xf numFmtId="0" fontId="0" fillId="29" borderId="1" xfId="0" applyFill="1" applyBorder="1" applyAlignment="1" applyProtection="1">
      <alignment horizontal="center" vertical="center"/>
      <protection locked="0"/>
    </xf>
    <xf numFmtId="0" fontId="0" fillId="27" borderId="4" xfId="0" applyFill="1" applyBorder="1" applyAlignment="1" applyProtection="1">
      <alignment horizontal="center" vertical="center"/>
      <protection locked="0"/>
    </xf>
    <xf numFmtId="0" fontId="0" fillId="0" borderId="8" xfId="0" applyBorder="1" applyAlignment="1" applyProtection="1">
      <alignment horizontal="center" vertical="center"/>
      <protection locked="0"/>
    </xf>
    <xf numFmtId="164" fontId="37" fillId="0" borderId="8" xfId="0" applyNumberFormat="1" applyFont="1" applyBorder="1" applyAlignment="1" applyProtection="1">
      <alignment horizontal="center" vertical="center"/>
      <protection locked="0"/>
    </xf>
    <xf numFmtId="0" fontId="34" fillId="0" borderId="0" xfId="0" applyFont="1" applyAlignment="1" applyProtection="1">
      <alignment vertical="center" wrapText="1"/>
      <protection locked="0"/>
    </xf>
    <xf numFmtId="0" fontId="10" fillId="0" borderId="65" xfId="0" applyFont="1" applyBorder="1" applyAlignment="1" applyProtection="1">
      <alignment horizontal="center" vertical="center" wrapText="1"/>
    </xf>
    <xf numFmtId="0" fontId="38" fillId="0" borderId="66" xfId="0" applyFont="1" applyBorder="1" applyAlignment="1" applyProtection="1">
      <alignment vertical="center" wrapText="1"/>
    </xf>
    <xf numFmtId="0" fontId="38" fillId="0" borderId="40" xfId="0" applyFont="1" applyBorder="1" applyAlignment="1" applyProtection="1">
      <alignment horizontal="center" vertical="center"/>
    </xf>
    <xf numFmtId="0" fontId="38" fillId="0" borderId="37" xfId="0" applyFont="1" applyBorder="1" applyAlignment="1" applyProtection="1">
      <alignment horizontal="center" vertical="center" wrapText="1"/>
    </xf>
    <xf numFmtId="0" fontId="38" fillId="0" borderId="47" xfId="0" applyFont="1" applyBorder="1" applyAlignment="1" applyProtection="1">
      <alignment horizontal="center" vertical="center" wrapText="1"/>
    </xf>
    <xf numFmtId="0" fontId="38" fillId="0" borderId="69" xfId="0" applyFont="1" applyBorder="1" applyAlignment="1" applyProtection="1">
      <alignment horizontal="center" vertical="center" wrapText="1"/>
    </xf>
    <xf numFmtId="0" fontId="38" fillId="0" borderId="67" xfId="0" applyFont="1" applyBorder="1" applyAlignment="1" applyProtection="1">
      <alignment horizontal="center" vertical="center" wrapText="1"/>
    </xf>
    <xf numFmtId="0" fontId="38" fillId="0" borderId="68" xfId="0" applyFont="1" applyBorder="1" applyAlignment="1" applyProtection="1">
      <alignment horizontal="center" vertical="center" wrapText="1"/>
    </xf>
    <xf numFmtId="0" fontId="38" fillId="0" borderId="53" xfId="0" applyFont="1" applyBorder="1" applyAlignment="1" applyProtection="1">
      <alignment horizontal="center" vertical="center" wrapText="1"/>
    </xf>
    <xf numFmtId="0" fontId="39" fillId="0" borderId="64" xfId="0" applyFont="1" applyBorder="1" applyAlignment="1">
      <alignment horizontal="center" vertical="center"/>
    </xf>
    <xf numFmtId="0" fontId="4" fillId="16" borderId="0" xfId="0" applyFont="1" applyFill="1" applyBorder="1" applyAlignment="1" applyProtection="1">
      <alignment vertical="center" wrapText="1"/>
    </xf>
    <xf numFmtId="0" fontId="5" fillId="0" borderId="0" xfId="0" applyFont="1" applyFill="1" applyBorder="1" applyAlignment="1" applyProtection="1">
      <alignment horizontal="center" vertical="center"/>
      <protection locked="0"/>
    </xf>
    <xf numFmtId="0" fontId="38" fillId="0" borderId="37" xfId="0" applyFont="1" applyFill="1" applyBorder="1" applyAlignment="1" applyProtection="1">
      <alignment horizontal="center" vertical="center" wrapText="1"/>
    </xf>
    <xf numFmtId="0" fontId="40" fillId="0" borderId="0" xfId="0" applyFont="1"/>
    <xf numFmtId="0" fontId="5" fillId="0" borderId="0" xfId="0" applyFont="1" applyAlignment="1">
      <alignment horizontal="center" vertical="center" wrapText="1"/>
    </xf>
    <xf numFmtId="0" fontId="41" fillId="0" borderId="0" xfId="0" applyFont="1" applyAlignment="1">
      <alignment horizontal="center" vertical="center" wrapText="1"/>
    </xf>
    <xf numFmtId="0" fontId="5" fillId="16" borderId="0" xfId="0" applyFont="1" applyFill="1" applyAlignment="1">
      <alignment horizontal="center" vertical="center" wrapText="1"/>
    </xf>
    <xf numFmtId="1" fontId="37" fillId="0" borderId="70" xfId="0" applyNumberFormat="1" applyFont="1" applyBorder="1" applyAlignment="1">
      <alignment horizontal="center" vertical="center" wrapText="1"/>
    </xf>
    <xf numFmtId="1" fontId="37" fillId="0" borderId="67" xfId="0" applyNumberFormat="1" applyFont="1" applyBorder="1" applyAlignment="1">
      <alignment horizontal="center" vertical="center" wrapText="1"/>
    </xf>
    <xf numFmtId="0" fontId="44" fillId="0" borderId="36" xfId="0" quotePrefix="1" applyNumberFormat="1" applyFont="1" applyBorder="1" applyAlignment="1">
      <alignment horizontal="center" vertical="center" wrapText="1"/>
    </xf>
    <xf numFmtId="0" fontId="44" fillId="0" borderId="71" xfId="0" quotePrefix="1" applyNumberFormat="1" applyFont="1" applyBorder="1" applyAlignment="1">
      <alignment horizontal="center" vertical="center" wrapText="1"/>
    </xf>
    <xf numFmtId="0" fontId="44" fillId="0" borderId="49" xfId="0" quotePrefix="1" applyNumberFormat="1" applyFont="1" applyBorder="1" applyAlignment="1">
      <alignment horizontal="center" vertical="center" wrapText="1"/>
    </xf>
    <xf numFmtId="0" fontId="43" fillId="0" borderId="49" xfId="0" applyFont="1" applyBorder="1" applyAlignment="1">
      <alignment vertical="center"/>
    </xf>
    <xf numFmtId="0" fontId="43" fillId="0" borderId="71" xfId="0" applyFont="1" applyBorder="1" applyAlignment="1">
      <alignment vertical="center"/>
    </xf>
    <xf numFmtId="0" fontId="45" fillId="0" borderId="37" xfId="0" applyFont="1" applyBorder="1" applyAlignment="1">
      <alignment vertical="center" wrapText="1"/>
    </xf>
    <xf numFmtId="0" fontId="0" fillId="0" borderId="49" xfId="0" applyBorder="1" applyAlignment="1">
      <alignment vertical="center"/>
    </xf>
    <xf numFmtId="0" fontId="0" fillId="0" borderId="0" xfId="0" applyNumberFormat="1" applyBorder="1" applyAlignment="1">
      <alignment horizontal="center" vertical="center" wrapText="1"/>
    </xf>
    <xf numFmtId="0" fontId="0" fillId="0" borderId="0" xfId="0" applyBorder="1"/>
    <xf numFmtId="0" fontId="45" fillId="0" borderId="49" xfId="0" applyFont="1" applyBorder="1" applyAlignment="1">
      <alignment vertical="center"/>
    </xf>
    <xf numFmtId="0" fontId="45" fillId="0" borderId="71" xfId="0" applyFont="1" applyBorder="1" applyAlignment="1">
      <alignment vertical="center"/>
    </xf>
    <xf numFmtId="0" fontId="0" fillId="0" borderId="0" xfId="0" applyNumberFormat="1" applyBorder="1" applyAlignment="1">
      <alignment vertical="center" wrapText="1"/>
    </xf>
    <xf numFmtId="0" fontId="0" fillId="0" borderId="0" xfId="0" applyBorder="1" applyAlignment="1">
      <alignment vertical="center"/>
    </xf>
    <xf numFmtId="0" fontId="38" fillId="16" borderId="37" xfId="0" applyFont="1" applyFill="1" applyBorder="1" applyAlignment="1" applyProtection="1">
      <alignment horizontal="center" vertical="center" wrapText="1"/>
    </xf>
    <xf numFmtId="0" fontId="2" fillId="0" borderId="0" xfId="0" applyFont="1" applyAlignment="1">
      <alignment horizontal="center" vertical="center"/>
    </xf>
    <xf numFmtId="0" fontId="4" fillId="0" borderId="49" xfId="0" applyFont="1" applyBorder="1" applyAlignment="1" applyProtection="1">
      <alignment horizontal="left" vertical="top" wrapText="1"/>
    </xf>
    <xf numFmtId="0" fontId="39" fillId="0" borderId="70" xfId="0" applyFont="1" applyBorder="1" applyAlignment="1">
      <alignment horizontal="center" vertical="center"/>
    </xf>
    <xf numFmtId="0" fontId="12" fillId="0" borderId="71" xfId="0" applyFont="1" applyBorder="1" applyAlignment="1" applyProtection="1">
      <alignment horizontal="left" vertical="top" wrapText="1"/>
    </xf>
    <xf numFmtId="0" fontId="39" fillId="0" borderId="72" xfId="0" applyFont="1" applyBorder="1" applyAlignment="1">
      <alignment horizontal="center" vertical="center"/>
    </xf>
    <xf numFmtId="0" fontId="5" fillId="0" borderId="71" xfId="0" applyFont="1" applyBorder="1" applyAlignment="1">
      <alignment horizontal="left" vertical="top" wrapText="1"/>
    </xf>
    <xf numFmtId="0" fontId="0" fillId="0" borderId="0" xfId="0" applyAlignment="1" applyProtection="1">
      <alignment vertical="center" wrapText="1"/>
      <protection locked="0"/>
    </xf>
    <xf numFmtId="0" fontId="0" fillId="0" borderId="0" xfId="0" applyAlignment="1" applyProtection="1">
      <alignment vertical="center"/>
      <protection locked="0"/>
    </xf>
    <xf numFmtId="0" fontId="4" fillId="0" borderId="75" xfId="0" applyFont="1" applyBorder="1" applyAlignment="1" applyProtection="1">
      <alignment horizontal="left" vertical="center" wrapText="1"/>
    </xf>
    <xf numFmtId="0" fontId="27" fillId="0" borderId="75" xfId="0" applyFont="1" applyBorder="1" applyAlignment="1" applyProtection="1">
      <alignment horizontal="left" vertical="center" wrapText="1"/>
    </xf>
    <xf numFmtId="0" fontId="4" fillId="0" borderId="76" xfId="0" applyFont="1" applyBorder="1" applyAlignment="1" applyProtection="1">
      <alignment horizontal="left" vertical="center" wrapText="1"/>
    </xf>
    <xf numFmtId="0" fontId="4" fillId="0" borderId="77" xfId="0" applyFont="1" applyBorder="1" applyAlignment="1" applyProtection="1">
      <alignment horizontal="center" vertical="center"/>
    </xf>
    <xf numFmtId="0" fontId="4" fillId="0" borderId="78" xfId="0" applyFont="1" applyBorder="1" applyAlignment="1" applyProtection="1">
      <alignment horizontal="center" vertical="center"/>
    </xf>
    <xf numFmtId="0" fontId="4" fillId="0" borderId="69" xfId="0" applyFont="1" applyBorder="1" applyAlignment="1" applyProtection="1">
      <alignment horizontal="center" vertical="center"/>
    </xf>
    <xf numFmtId="0" fontId="4" fillId="0" borderId="79" xfId="0" applyFont="1" applyBorder="1" applyAlignment="1" applyProtection="1">
      <alignment horizontal="center" vertical="center"/>
    </xf>
    <xf numFmtId="0" fontId="4" fillId="0" borderId="80" xfId="0" applyFont="1" applyBorder="1" applyAlignment="1" applyProtection="1">
      <alignment horizontal="center" vertical="center"/>
    </xf>
    <xf numFmtId="0" fontId="4" fillId="0" borderId="81" xfId="0" applyFont="1" applyBorder="1" applyAlignment="1" applyProtection="1">
      <alignment horizontal="center" vertical="center"/>
    </xf>
    <xf numFmtId="0" fontId="5" fillId="0" borderId="82" xfId="0" applyFont="1" applyBorder="1" applyAlignment="1" applyProtection="1">
      <alignment horizontal="left" vertical="center" wrapText="1"/>
    </xf>
    <xf numFmtId="0" fontId="4" fillId="0" borderId="82" xfId="0" applyFont="1" applyBorder="1" applyAlignment="1" applyProtection="1">
      <alignment horizontal="left" vertical="center" wrapText="1"/>
    </xf>
    <xf numFmtId="0" fontId="4" fillId="0" borderId="83" xfId="0" applyFont="1" applyBorder="1" applyAlignment="1" applyProtection="1">
      <alignment horizontal="left" vertical="center" wrapText="1"/>
    </xf>
    <xf numFmtId="0" fontId="4" fillId="0" borderId="84" xfId="0" applyFont="1" applyBorder="1" applyAlignment="1" applyProtection="1">
      <alignment horizontal="center" vertical="center"/>
    </xf>
    <xf numFmtId="0" fontId="27" fillId="0" borderId="85" xfId="0" applyFont="1" applyBorder="1" applyAlignment="1" applyProtection="1">
      <alignment horizontal="left" vertical="center" wrapText="1"/>
    </xf>
    <xf numFmtId="0" fontId="4" fillId="0" borderId="86" xfId="0" applyFont="1" applyBorder="1" applyAlignment="1" applyProtection="1">
      <alignment horizontal="left" vertical="center" wrapText="1"/>
    </xf>
    <xf numFmtId="0" fontId="5" fillId="0" borderId="86" xfId="0" applyFont="1" applyBorder="1" applyAlignment="1" applyProtection="1">
      <alignment horizontal="left" vertical="center" wrapText="1"/>
    </xf>
    <xf numFmtId="0" fontId="4" fillId="0" borderId="87" xfId="0" applyFont="1" applyBorder="1" applyAlignment="1" applyProtection="1">
      <alignment horizontal="left" vertical="center" wrapText="1"/>
    </xf>
    <xf numFmtId="0" fontId="4" fillId="0" borderId="88" xfId="0" applyFont="1" applyBorder="1" applyAlignment="1" applyProtection="1">
      <alignment horizontal="left" vertical="center" wrapText="1"/>
    </xf>
    <xf numFmtId="0" fontId="4" fillId="0" borderId="89" xfId="0" applyFont="1" applyBorder="1" applyAlignment="1" applyProtection="1">
      <alignment horizontal="center" vertical="center"/>
    </xf>
    <xf numFmtId="0" fontId="4" fillId="0" borderId="90" xfId="0" applyFont="1" applyBorder="1" applyAlignment="1" applyProtection="1">
      <alignment horizontal="center" vertical="center"/>
    </xf>
    <xf numFmtId="0" fontId="5" fillId="0" borderId="88" xfId="0" applyFont="1" applyBorder="1" applyAlignment="1" applyProtection="1">
      <alignment horizontal="left" vertical="center" wrapText="1"/>
    </xf>
    <xf numFmtId="0" fontId="4" fillId="0" borderId="91" xfId="0" applyFont="1" applyBorder="1" applyAlignment="1" applyProtection="1">
      <alignment horizontal="left" vertical="center" wrapText="1"/>
    </xf>
    <xf numFmtId="0" fontId="4" fillId="0" borderId="92" xfId="0" applyFont="1" applyBorder="1" applyAlignment="1" applyProtection="1">
      <alignment horizontal="center" vertical="center"/>
    </xf>
    <xf numFmtId="0" fontId="4" fillId="0" borderId="68" xfId="0" applyFont="1" applyBorder="1" applyAlignment="1" applyProtection="1">
      <alignment horizontal="center" vertical="center"/>
    </xf>
    <xf numFmtId="0" fontId="38" fillId="0" borderId="93" xfId="0" applyFont="1" applyBorder="1" applyAlignment="1" applyProtection="1">
      <alignment horizontal="center" vertical="center"/>
    </xf>
    <xf numFmtId="0" fontId="38" fillId="0" borderId="80" xfId="0" applyFont="1" applyBorder="1" applyAlignment="1" applyProtection="1">
      <alignment horizontal="center" vertical="center"/>
    </xf>
    <xf numFmtId="0" fontId="38" fillId="0" borderId="96" xfId="0" applyFont="1" applyBorder="1" applyAlignment="1" applyProtection="1">
      <alignment horizontal="center" vertical="center"/>
    </xf>
    <xf numFmtId="0" fontId="47" fillId="0" borderId="95" xfId="0" applyFont="1" applyBorder="1" applyAlignment="1" applyProtection="1">
      <alignment horizontal="center" vertical="center" wrapText="1"/>
    </xf>
    <xf numFmtId="0" fontId="38" fillId="0" borderId="54" xfId="0" applyFont="1" applyBorder="1" applyAlignment="1" applyProtection="1">
      <alignment horizontal="center" vertical="center" wrapText="1"/>
    </xf>
    <xf numFmtId="0" fontId="4" fillId="0" borderId="54" xfId="0" applyFont="1" applyBorder="1" applyAlignment="1" applyProtection="1">
      <alignment horizontal="center" vertical="center" wrapText="1"/>
    </xf>
    <xf numFmtId="0" fontId="4" fillId="0" borderId="98" xfId="0" applyFont="1" applyBorder="1" applyAlignment="1" applyProtection="1">
      <alignment horizontal="left" vertical="center" wrapText="1"/>
    </xf>
    <xf numFmtId="0" fontId="47" fillId="0" borderId="100" xfId="0" applyFont="1" applyBorder="1" applyAlignment="1" applyProtection="1">
      <alignment horizontal="center" vertical="center" wrapText="1"/>
    </xf>
    <xf numFmtId="0" fontId="5" fillId="0" borderId="101" xfId="0" applyFont="1" applyBorder="1" applyAlignment="1" applyProtection="1">
      <alignment horizontal="left" vertical="center" wrapText="1"/>
    </xf>
    <xf numFmtId="0" fontId="4" fillId="0" borderId="102" xfId="0" applyFont="1" applyBorder="1" applyAlignment="1" applyProtection="1">
      <alignment horizontal="left" vertical="center" wrapText="1"/>
    </xf>
    <xf numFmtId="0" fontId="5" fillId="0" borderId="102" xfId="0" applyFont="1" applyBorder="1" applyAlignment="1" applyProtection="1">
      <alignment horizontal="left" vertical="center" wrapText="1"/>
    </xf>
    <xf numFmtId="0" fontId="5" fillId="0" borderId="103" xfId="0" applyFont="1" applyBorder="1" applyAlignment="1" applyProtection="1">
      <alignment horizontal="left" vertical="center" wrapText="1"/>
    </xf>
    <xf numFmtId="0" fontId="4" fillId="0" borderId="103" xfId="0" applyFont="1" applyBorder="1" applyAlignment="1" applyProtection="1">
      <alignment horizontal="left" vertical="center" wrapText="1"/>
    </xf>
    <xf numFmtId="0" fontId="5" fillId="0" borderId="104" xfId="0" applyFont="1" applyBorder="1" applyAlignment="1" applyProtection="1">
      <alignment horizontal="left" vertical="center" wrapText="1"/>
    </xf>
    <xf numFmtId="0" fontId="4" fillId="0" borderId="105" xfId="0" applyFont="1" applyBorder="1" applyAlignment="1" applyProtection="1">
      <alignment horizontal="left" vertical="center" wrapText="1"/>
    </xf>
    <xf numFmtId="0" fontId="4" fillId="0" borderId="52" xfId="0" applyFont="1" applyBorder="1" applyAlignment="1" applyProtection="1">
      <alignment horizontal="center" vertical="center" wrapText="1"/>
    </xf>
    <xf numFmtId="0" fontId="47" fillId="0" borderId="97" xfId="0" applyFont="1" applyBorder="1" applyAlignment="1" applyProtection="1">
      <alignment horizontal="center" vertical="center" wrapText="1"/>
    </xf>
    <xf numFmtId="0" fontId="4" fillId="0" borderId="92" xfId="0" applyFont="1" applyBorder="1" applyAlignment="1" applyProtection="1">
      <alignment horizontal="center" vertical="center" wrapText="1"/>
    </xf>
    <xf numFmtId="0" fontId="38" fillId="0" borderId="93" xfId="0" applyFont="1" applyBorder="1" applyAlignment="1" applyProtection="1">
      <alignment horizontal="center" vertical="center" wrapText="1"/>
    </xf>
    <xf numFmtId="0" fontId="47" fillId="0" borderId="17" xfId="0" applyFont="1" applyBorder="1" applyAlignment="1" applyProtection="1">
      <alignment horizontal="center" vertical="center" wrapText="1"/>
    </xf>
    <xf numFmtId="0" fontId="4" fillId="0" borderId="68" xfId="0" applyFont="1" applyBorder="1" applyAlignment="1" applyProtection="1">
      <alignment horizontal="center" vertical="center" wrapText="1"/>
    </xf>
    <xf numFmtId="0" fontId="46" fillId="0" borderId="17" xfId="0" applyFont="1" applyBorder="1" applyAlignment="1" applyProtection="1">
      <alignment horizontal="center" vertical="center" wrapText="1"/>
    </xf>
    <xf numFmtId="0" fontId="4" fillId="0" borderId="106" xfId="0" applyFont="1" applyBorder="1" applyAlignment="1" applyProtection="1">
      <alignment horizontal="center" vertical="center"/>
    </xf>
    <xf numFmtId="0" fontId="38" fillId="0" borderId="93" xfId="0" applyFont="1" applyBorder="1" applyAlignment="1" applyProtection="1">
      <alignment vertical="center" wrapText="1"/>
    </xf>
    <xf numFmtId="0" fontId="46" fillId="0" borderId="97" xfId="0" applyFont="1" applyBorder="1" applyAlignment="1" applyProtection="1">
      <alignment horizontal="center" vertical="center" wrapText="1"/>
    </xf>
    <xf numFmtId="0" fontId="47" fillId="0" borderId="94" xfId="0" applyFont="1" applyBorder="1" applyAlignment="1" applyProtection="1">
      <alignment horizontal="center" vertical="center" wrapText="1"/>
    </xf>
    <xf numFmtId="0" fontId="4" fillId="0" borderId="107" xfId="0" applyFont="1" applyBorder="1" applyAlignment="1" applyProtection="1">
      <alignment horizontal="left" vertical="center" wrapText="1"/>
    </xf>
    <xf numFmtId="0" fontId="26" fillId="0" borderId="71" xfId="0" applyFont="1" applyBorder="1" applyAlignment="1" applyProtection="1">
      <alignment horizontal="center" vertical="center" wrapText="1"/>
    </xf>
    <xf numFmtId="0" fontId="48" fillId="0" borderId="72" xfId="0" applyFont="1" applyBorder="1" applyAlignment="1" applyProtection="1">
      <alignment vertical="center" wrapText="1"/>
    </xf>
    <xf numFmtId="0" fontId="38" fillId="0" borderId="109" xfId="0" applyFont="1" applyBorder="1" applyAlignment="1" applyProtection="1">
      <alignment vertical="center" wrapText="1"/>
    </xf>
    <xf numFmtId="0" fontId="47" fillId="0" borderId="24" xfId="0" applyFont="1" applyBorder="1" applyAlignment="1" applyProtection="1">
      <alignment horizontal="center" vertical="center" wrapText="1"/>
    </xf>
    <xf numFmtId="0" fontId="47" fillId="0" borderId="108" xfId="0" applyFont="1" applyBorder="1" applyAlignment="1" applyProtection="1">
      <alignment horizontal="center" vertical="center" wrapText="1"/>
    </xf>
    <xf numFmtId="0" fontId="47" fillId="0" borderId="12" xfId="0" applyFont="1" applyBorder="1" applyAlignment="1" applyProtection="1">
      <alignment horizontal="center" vertical="center" wrapText="1"/>
      <protection locked="0"/>
    </xf>
    <xf numFmtId="0" fontId="26" fillId="0" borderId="99" xfId="0" applyFont="1" applyBorder="1" applyAlignment="1" applyProtection="1">
      <alignment horizontal="center" vertical="center" wrapText="1"/>
      <protection locked="0"/>
    </xf>
    <xf numFmtId="0" fontId="4" fillId="0" borderId="35" xfId="0" applyFont="1" applyBorder="1" applyAlignment="1">
      <alignment horizontal="center" vertical="center"/>
    </xf>
    <xf numFmtId="0" fontId="4" fillId="0" borderId="110" xfId="0" applyFont="1" applyBorder="1" applyAlignment="1">
      <alignment horizontal="center" vertical="center"/>
    </xf>
    <xf numFmtId="0" fontId="47" fillId="0" borderId="99" xfId="0" applyFont="1" applyBorder="1" applyAlignment="1" applyProtection="1">
      <alignment horizontal="center" vertical="center" wrapText="1"/>
    </xf>
    <xf numFmtId="0" fontId="26" fillId="0" borderId="111" xfId="0" applyFont="1" applyBorder="1" applyAlignment="1" applyProtection="1">
      <alignment horizontal="center" vertical="center" wrapText="1"/>
    </xf>
    <xf numFmtId="0" fontId="38" fillId="0" borderId="112" xfId="0" applyFont="1" applyBorder="1" applyAlignment="1" applyProtection="1">
      <alignment horizontal="center" vertical="center" wrapText="1"/>
    </xf>
    <xf numFmtId="0" fontId="5" fillId="0" borderId="99" xfId="0" applyFont="1" applyBorder="1" applyAlignment="1" applyProtection="1">
      <alignment horizontal="right" vertical="center" wrapText="1"/>
      <protection locked="0"/>
    </xf>
    <xf numFmtId="0" fontId="26" fillId="0" borderId="17" xfId="0" applyFont="1" applyBorder="1" applyAlignment="1" applyProtection="1">
      <alignment horizontal="center" vertical="center" wrapText="1"/>
    </xf>
    <xf numFmtId="0" fontId="5" fillId="0" borderId="7" xfId="0" quotePrefix="1" applyFont="1" applyBorder="1" applyAlignment="1" applyProtection="1">
      <alignment horizontal="right" vertical="center" wrapText="1"/>
    </xf>
    <xf numFmtId="0" fontId="47" fillId="0" borderId="113" xfId="0" applyFont="1" applyBorder="1" applyAlignment="1" applyProtection="1">
      <alignment horizontal="center" vertical="center" wrapText="1"/>
    </xf>
    <xf numFmtId="0" fontId="38" fillId="0" borderId="114" xfId="0" applyFont="1" applyBorder="1" applyAlignment="1" applyProtection="1">
      <alignment vertical="center" wrapText="1"/>
    </xf>
    <xf numFmtId="0" fontId="38" fillId="0" borderId="35" xfId="0" applyFont="1" applyBorder="1" applyAlignment="1">
      <alignment horizontal="center" vertical="center"/>
    </xf>
    <xf numFmtId="0" fontId="38" fillId="16" borderId="0" xfId="0" applyFont="1" applyFill="1" applyBorder="1" applyAlignment="1" applyProtection="1">
      <alignment vertical="center" wrapText="1"/>
    </xf>
    <xf numFmtId="1" fontId="37" fillId="0" borderId="116" xfId="0" applyNumberFormat="1" applyFont="1" applyBorder="1" applyAlignment="1">
      <alignment horizontal="center" vertical="center" wrapText="1"/>
    </xf>
    <xf numFmtId="0" fontId="32" fillId="9" borderId="0" xfId="0" applyFont="1" applyFill="1" applyBorder="1" applyAlignment="1" applyProtection="1">
      <alignment horizontal="center" textRotation="90" wrapText="1"/>
    </xf>
    <xf numFmtId="0" fontId="1" fillId="9" borderId="0" xfId="0" applyFont="1" applyFill="1" applyBorder="1" applyAlignment="1" applyProtection="1">
      <alignment horizontal="center" vertical="center" wrapText="1"/>
    </xf>
    <xf numFmtId="0" fontId="31" fillId="26" borderId="0" xfId="0" applyFont="1" applyFill="1" applyBorder="1" applyAlignment="1" applyProtection="1">
      <alignment horizontal="center" vertical="center" wrapText="1"/>
    </xf>
    <xf numFmtId="0" fontId="2" fillId="8" borderId="0" xfId="0" applyFont="1" applyFill="1" applyBorder="1" applyAlignment="1" applyProtection="1">
      <alignment horizontal="center" textRotation="90"/>
    </xf>
    <xf numFmtId="0" fontId="8" fillId="6" borderId="0" xfId="0" applyFont="1" applyFill="1" applyAlignment="1" applyProtection="1">
      <alignment horizontal="center"/>
    </xf>
    <xf numFmtId="0" fontId="8" fillId="6" borderId="0" xfId="0" applyFont="1" applyFill="1" applyBorder="1" applyAlignment="1" applyProtection="1">
      <alignment horizontal="center"/>
    </xf>
    <xf numFmtId="0" fontId="2" fillId="6" borderId="0" xfId="0" applyFont="1" applyFill="1" applyBorder="1" applyAlignment="1" applyProtection="1">
      <alignment horizontal="center" vertical="center"/>
    </xf>
    <xf numFmtId="0" fontId="0" fillId="6" borderId="0" xfId="0" applyFill="1" applyBorder="1" applyAlignment="1" applyProtection="1">
      <alignment horizontal="center" vertical="top"/>
    </xf>
    <xf numFmtId="0" fontId="2" fillId="6" borderId="0" xfId="0" applyFont="1" applyFill="1" applyBorder="1" applyAlignment="1" applyProtection="1">
      <alignment horizontal="center" vertical="top"/>
    </xf>
    <xf numFmtId="0" fontId="2" fillId="6" borderId="0" xfId="0" applyFont="1" applyFill="1" applyAlignment="1" applyProtection="1">
      <alignment horizontal="center" vertical="center"/>
    </xf>
    <xf numFmtId="0" fontId="0" fillId="6" borderId="0" xfId="0" applyFill="1" applyAlignment="1" applyProtection="1">
      <alignment horizontal="center" vertical="top"/>
    </xf>
    <xf numFmtId="0" fontId="2" fillId="6" borderId="0" xfId="0" applyFont="1" applyFill="1" applyAlignment="1" applyProtection="1">
      <alignment horizontal="center" vertical="top"/>
    </xf>
    <xf numFmtId="0" fontId="0" fillId="0" borderId="0" xfId="0" applyBorder="1" applyProtection="1"/>
    <xf numFmtId="0" fontId="2" fillId="6" borderId="0" xfId="0" applyFont="1" applyFill="1" applyAlignment="1" applyProtection="1">
      <alignment horizontal="center" vertical="top"/>
      <protection locked="0"/>
    </xf>
    <xf numFmtId="0" fontId="0" fillId="0" borderId="0" xfId="0" applyBorder="1" applyProtection="1">
      <protection locked="0"/>
    </xf>
    <xf numFmtId="0" fontId="0" fillId="6" borderId="0" xfId="0" applyFont="1" applyFill="1" applyAlignment="1" applyProtection="1">
      <alignment horizontal="center" vertical="center"/>
    </xf>
    <xf numFmtId="0" fontId="0" fillId="6" borderId="0" xfId="0" applyFont="1" applyFill="1" applyBorder="1" applyAlignment="1" applyProtection="1">
      <alignment horizontal="center" vertical="center"/>
    </xf>
    <xf numFmtId="17" fontId="0" fillId="6" borderId="0" xfId="0" quotePrefix="1" applyNumberFormat="1" applyFill="1" applyAlignment="1" applyProtection="1">
      <alignment horizontal="center" vertical="top"/>
      <protection locked="0"/>
    </xf>
    <xf numFmtId="0" fontId="0" fillId="6" borderId="0" xfId="0" applyFill="1" applyBorder="1" applyAlignment="1" applyProtection="1">
      <alignment horizontal="center" vertical="top"/>
      <protection locked="0"/>
    </xf>
    <xf numFmtId="0" fontId="2" fillId="8" borderId="19" xfId="0" applyFont="1" applyFill="1" applyBorder="1" applyAlignment="1" applyProtection="1">
      <alignment horizontal="center" textRotation="90"/>
    </xf>
    <xf numFmtId="0" fontId="2" fillId="6" borderId="0" xfId="0" applyFont="1" applyFill="1" applyAlignment="1" applyProtection="1">
      <alignment horizontal="center" vertical="center"/>
      <protection locked="0"/>
    </xf>
    <xf numFmtId="0" fontId="2" fillId="6" borderId="0" xfId="0" applyFont="1" applyFill="1" applyBorder="1" applyAlignment="1" applyProtection="1">
      <alignment horizontal="center" vertical="center"/>
      <protection locked="0"/>
    </xf>
    <xf numFmtId="0" fontId="32" fillId="9" borderId="0" xfId="0" applyFont="1" applyFill="1" applyAlignment="1">
      <alignment horizontal="center" textRotation="90" wrapText="1"/>
    </xf>
    <xf numFmtId="0" fontId="31" fillId="25" borderId="0" xfId="0" applyFont="1" applyFill="1" applyAlignment="1">
      <alignment horizontal="center" vertical="center" wrapText="1"/>
    </xf>
    <xf numFmtId="0" fontId="2" fillId="8" borderId="0" xfId="0" applyFont="1" applyFill="1" applyAlignment="1">
      <alignment horizontal="center" textRotation="90"/>
    </xf>
    <xf numFmtId="0" fontId="2" fillId="15" borderId="0" xfId="0" applyFont="1" applyFill="1" applyAlignment="1">
      <alignment horizontal="center" vertical="center"/>
    </xf>
    <xf numFmtId="0" fontId="3" fillId="9" borderId="0" xfId="0" applyFont="1" applyFill="1" applyAlignment="1">
      <alignment horizontal="center" vertical="center" wrapText="1"/>
    </xf>
    <xf numFmtId="0" fontId="8" fillId="15" borderId="0" xfId="0" applyFont="1" applyFill="1" applyAlignment="1">
      <alignment horizontal="center"/>
    </xf>
    <xf numFmtId="0" fontId="0" fillId="15" borderId="0" xfId="0" applyFill="1" applyAlignment="1">
      <alignment horizontal="center" vertical="top"/>
    </xf>
    <xf numFmtId="0" fontId="2" fillId="15" borderId="0" xfId="0" applyFont="1" applyFill="1" applyBorder="1" applyAlignment="1">
      <alignment horizontal="center" vertical="top"/>
    </xf>
    <xf numFmtId="0" fontId="1" fillId="9" borderId="0" xfId="0" applyFont="1" applyFill="1" applyAlignment="1">
      <alignment horizontal="center" textRotation="90" wrapText="1"/>
    </xf>
    <xf numFmtId="0" fontId="2" fillId="19" borderId="0" xfId="0" applyFont="1" applyFill="1" applyAlignment="1">
      <alignment horizontal="center" vertical="center"/>
    </xf>
    <xf numFmtId="0" fontId="0" fillId="19" borderId="0" xfId="0" applyFill="1" applyAlignment="1">
      <alignment horizontal="center" vertical="top"/>
    </xf>
    <xf numFmtId="0" fontId="2" fillId="19" borderId="0" xfId="0" applyFont="1" applyFill="1" applyBorder="1" applyAlignment="1">
      <alignment horizontal="center" vertical="top"/>
    </xf>
    <xf numFmtId="0" fontId="8" fillId="19" borderId="0" xfId="0" applyFont="1" applyFill="1" applyAlignment="1">
      <alignment horizontal="center" vertical="center" wrapText="1"/>
    </xf>
    <xf numFmtId="0" fontId="8" fillId="19" borderId="0" xfId="0" applyFont="1" applyFill="1" applyAlignment="1" applyProtection="1">
      <alignment horizontal="center" vertical="center" wrapText="1"/>
    </xf>
    <xf numFmtId="0" fontId="25" fillId="0" borderId="0" xfId="0" applyFont="1" applyBorder="1" applyAlignment="1" applyProtection="1">
      <alignment horizontal="center" vertical="top" textRotation="180"/>
    </xf>
    <xf numFmtId="0" fontId="25" fillId="0" borderId="0" xfId="0" applyFont="1" applyBorder="1" applyAlignment="1" applyProtection="1">
      <alignment horizontal="center" vertical="top" textRotation="180" wrapText="1"/>
    </xf>
    <xf numFmtId="0" fontId="23" fillId="24" borderId="0" xfId="0" applyFont="1" applyFill="1" applyBorder="1" applyAlignment="1" applyProtection="1">
      <alignment horizontal="center" vertical="center"/>
      <protection locked="0"/>
    </xf>
    <xf numFmtId="0" fontId="14" fillId="20" borderId="0" xfId="0" applyFont="1" applyFill="1" applyBorder="1" applyAlignment="1" applyProtection="1">
      <alignment horizontal="center" vertical="center"/>
    </xf>
    <xf numFmtId="0" fontId="25" fillId="0" borderId="36" xfId="0" applyFont="1" applyBorder="1" applyAlignment="1" applyProtection="1">
      <alignment horizontal="center" vertical="top" textRotation="180" wrapText="1"/>
    </xf>
    <xf numFmtId="0" fontId="45" fillId="0" borderId="0" xfId="0" applyFont="1" applyBorder="1" applyAlignment="1">
      <alignment horizontal="center" vertical="center"/>
    </xf>
    <xf numFmtId="0" fontId="45" fillId="0" borderId="37" xfId="0" applyFont="1" applyBorder="1" applyAlignment="1">
      <alignment horizontal="center" vertical="center"/>
    </xf>
    <xf numFmtId="1" fontId="37" fillId="29" borderId="74" xfId="0" applyNumberFormat="1" applyFont="1" applyFill="1" applyBorder="1" applyAlignment="1">
      <alignment horizontal="center" vertical="center" wrapText="1"/>
    </xf>
    <xf numFmtId="1" fontId="37" fillId="29" borderId="60" xfId="0" applyNumberFormat="1" applyFont="1" applyFill="1" applyBorder="1" applyAlignment="1">
      <alignment horizontal="center" vertical="center" wrapText="1"/>
    </xf>
    <xf numFmtId="0" fontId="37" fillId="0" borderId="73" xfId="0" applyNumberFormat="1" applyFont="1" applyBorder="1" applyAlignment="1">
      <alignment horizontal="center" vertical="center" wrapText="1"/>
    </xf>
    <xf numFmtId="0" fontId="37" fillId="0" borderId="0" xfId="0" applyNumberFormat="1" applyFont="1" applyBorder="1" applyAlignment="1">
      <alignment horizontal="center" vertical="center" wrapText="1"/>
    </xf>
    <xf numFmtId="0" fontId="37" fillId="0" borderId="37" xfId="0" applyNumberFormat="1" applyFont="1" applyBorder="1" applyAlignment="1">
      <alignment horizontal="center" vertical="center" wrapText="1"/>
    </xf>
    <xf numFmtId="0" fontId="0" fillId="0" borderId="49" xfId="0" applyBorder="1" applyAlignment="1">
      <alignment horizontal="center" vertical="center"/>
    </xf>
    <xf numFmtId="0" fontId="0" fillId="0" borderId="36" xfId="0" applyBorder="1" applyAlignment="1">
      <alignment horizontal="center" vertical="center"/>
    </xf>
    <xf numFmtId="0" fontId="0" fillId="0" borderId="71" xfId="0" applyBorder="1" applyAlignment="1">
      <alignment horizontal="center" vertical="center"/>
    </xf>
    <xf numFmtId="0" fontId="37" fillId="30" borderId="73" xfId="0" applyNumberFormat="1" applyFont="1" applyFill="1" applyBorder="1" applyAlignment="1">
      <alignment horizontal="center" vertical="center" wrapText="1"/>
    </xf>
    <xf numFmtId="0" fontId="37" fillId="30" borderId="0" xfId="0" applyNumberFormat="1" applyFont="1" applyFill="1" applyBorder="1" applyAlignment="1">
      <alignment horizontal="center" vertical="center" wrapText="1"/>
    </xf>
    <xf numFmtId="0" fontId="37" fillId="30" borderId="37" xfId="0" applyNumberFormat="1" applyFont="1" applyFill="1" applyBorder="1" applyAlignment="1">
      <alignment horizontal="center" vertical="center" wrapText="1"/>
    </xf>
    <xf numFmtId="0" fontId="37" fillId="30" borderId="49" xfId="0" applyNumberFormat="1" applyFont="1" applyFill="1" applyBorder="1" applyAlignment="1">
      <alignment horizontal="center" vertical="center" wrapText="1"/>
    </xf>
    <xf numFmtId="0" fontId="37" fillId="30" borderId="36" xfId="0" applyNumberFormat="1" applyFont="1" applyFill="1" applyBorder="1" applyAlignment="1">
      <alignment horizontal="center" vertical="center" wrapText="1"/>
    </xf>
    <xf numFmtId="0" fontId="37" fillId="30" borderId="71" xfId="0" applyNumberFormat="1" applyFont="1" applyFill="1" applyBorder="1" applyAlignment="1">
      <alignment horizontal="center" vertical="center" wrapText="1"/>
    </xf>
    <xf numFmtId="0" fontId="37" fillId="0" borderId="49" xfId="0" applyNumberFormat="1" applyFont="1" applyBorder="1" applyAlignment="1">
      <alignment horizontal="center" vertical="center" wrapText="1"/>
    </xf>
    <xf numFmtId="0" fontId="37" fillId="0" borderId="36" xfId="0" applyNumberFormat="1" applyFont="1" applyBorder="1" applyAlignment="1">
      <alignment horizontal="center" vertical="center" wrapText="1"/>
    </xf>
    <xf numFmtId="0" fontId="37" fillId="0" borderId="71" xfId="0" applyNumberFormat="1" applyFont="1" applyBorder="1" applyAlignment="1">
      <alignment horizontal="center" vertical="center" wrapText="1"/>
    </xf>
    <xf numFmtId="0" fontId="37" fillId="30" borderId="70" xfId="0" applyNumberFormat="1" applyFont="1" applyFill="1" applyBorder="1" applyAlignment="1">
      <alignment horizontal="center" vertical="center" wrapText="1"/>
    </xf>
    <xf numFmtId="0" fontId="37" fillId="30" borderId="67" xfId="0" applyNumberFormat="1" applyFont="1" applyFill="1" applyBorder="1" applyAlignment="1">
      <alignment horizontal="center" vertical="center" wrapText="1"/>
    </xf>
    <xf numFmtId="0" fontId="37" fillId="30" borderId="72" xfId="0" applyNumberFormat="1" applyFont="1" applyFill="1" applyBorder="1" applyAlignment="1">
      <alignment horizontal="center" vertical="center" wrapText="1"/>
    </xf>
    <xf numFmtId="0" fontId="37" fillId="0" borderId="70" xfId="0" applyNumberFormat="1" applyFont="1" applyBorder="1" applyAlignment="1">
      <alignment horizontal="center" vertical="center" wrapText="1"/>
    </xf>
    <xf numFmtId="0" fontId="37" fillId="0" borderId="67" xfId="0" applyNumberFormat="1" applyFont="1" applyBorder="1" applyAlignment="1">
      <alignment horizontal="center" vertical="center" wrapText="1"/>
    </xf>
    <xf numFmtId="0" fontId="37" fillId="0" borderId="72" xfId="0" applyNumberFormat="1" applyFont="1" applyBorder="1" applyAlignment="1">
      <alignment horizontal="center" vertical="center" wrapText="1"/>
    </xf>
    <xf numFmtId="0" fontId="42" fillId="30" borderId="73" xfId="0" applyNumberFormat="1" applyFont="1" applyFill="1" applyBorder="1" applyAlignment="1">
      <alignment horizontal="center" vertical="center" wrapText="1"/>
    </xf>
    <xf numFmtId="0" fontId="42" fillId="30" borderId="0" xfId="0" applyNumberFormat="1" applyFont="1" applyFill="1" applyBorder="1" applyAlignment="1">
      <alignment horizontal="center" vertical="center" wrapText="1"/>
    </xf>
    <xf numFmtId="0" fontId="42" fillId="30" borderId="37" xfId="0" applyNumberFormat="1" applyFont="1" applyFill="1" applyBorder="1" applyAlignment="1">
      <alignment horizontal="center" vertical="center" wrapText="1"/>
    </xf>
    <xf numFmtId="0" fontId="42" fillId="0" borderId="73" xfId="0" applyNumberFormat="1" applyFont="1" applyBorder="1" applyAlignment="1">
      <alignment horizontal="center" vertical="center" wrapText="1"/>
    </xf>
    <xf numFmtId="0" fontId="42" fillId="0" borderId="0" xfId="0" applyNumberFormat="1" applyFont="1" applyBorder="1" applyAlignment="1">
      <alignment horizontal="center" vertical="center" wrapText="1"/>
    </xf>
    <xf numFmtId="0" fontId="42" fillId="0" borderId="37" xfId="0" applyNumberFormat="1" applyFont="1" applyBorder="1" applyAlignment="1">
      <alignment horizontal="center" vertical="center" wrapText="1"/>
    </xf>
    <xf numFmtId="0" fontId="2" fillId="0" borderId="11" xfId="0" applyFont="1" applyBorder="1" applyAlignment="1">
      <alignment horizontal="center" vertical="center" textRotation="90"/>
    </xf>
    <xf numFmtId="0" fontId="2" fillId="0" borderId="9" xfId="0" applyFont="1" applyBorder="1" applyAlignment="1">
      <alignment horizontal="center" vertical="center" textRotation="90"/>
    </xf>
    <xf numFmtId="0" fontId="2" fillId="0" borderId="12" xfId="0" applyFont="1" applyBorder="1" applyAlignment="1">
      <alignment horizontal="center" vertical="center" textRotation="90"/>
    </xf>
    <xf numFmtId="0" fontId="2" fillId="0" borderId="1" xfId="0" applyFont="1" applyBorder="1" applyAlignment="1">
      <alignment horizontal="center" vertical="center" textRotation="90"/>
    </xf>
    <xf numFmtId="0" fontId="2" fillId="0" borderId="13" xfId="0" applyFont="1" applyBorder="1" applyAlignment="1">
      <alignment horizontal="center" vertical="center" textRotation="90"/>
    </xf>
    <xf numFmtId="0" fontId="2" fillId="0" borderId="10" xfId="0" applyFont="1" applyBorder="1" applyAlignment="1">
      <alignment horizontal="center" vertical="center" textRotation="90"/>
    </xf>
    <xf numFmtId="0" fontId="18" fillId="0" borderId="3" xfId="0" applyFont="1" applyBorder="1" applyAlignment="1" applyProtection="1">
      <alignment horizontal="center" vertical="center" wrapText="1"/>
      <protection locked="0"/>
    </xf>
    <xf numFmtId="0" fontId="18" fillId="0" borderId="4" xfId="0" applyFont="1" applyBorder="1" applyAlignment="1" applyProtection="1">
      <alignment horizontal="center" vertical="center" wrapText="1"/>
      <protection locked="0"/>
    </xf>
    <xf numFmtId="0" fontId="18" fillId="0" borderId="1" xfId="0" applyFont="1" applyBorder="1" applyAlignment="1" applyProtection="1">
      <alignment horizontal="center" vertical="center" wrapText="1"/>
      <protection locked="0"/>
    </xf>
    <xf numFmtId="0" fontId="20" fillId="23" borderId="0" xfId="0" applyFont="1" applyFill="1" applyAlignment="1" applyProtection="1">
      <alignment horizontal="center" vertical="center" wrapText="1"/>
    </xf>
    <xf numFmtId="0" fontId="18" fillId="0" borderId="0" xfId="0" applyFont="1" applyAlignment="1" applyProtection="1">
      <alignment horizontal="center" vertical="center" wrapText="1"/>
    </xf>
    <xf numFmtId="0" fontId="21" fillId="0" borderId="3" xfId="0" applyFont="1" applyBorder="1" applyAlignment="1" applyProtection="1">
      <alignment horizontal="center" vertical="center" wrapText="1"/>
    </xf>
    <xf numFmtId="0" fontId="21" fillId="0" borderId="4" xfId="0" applyFont="1" applyBorder="1" applyAlignment="1" applyProtection="1">
      <alignment horizontal="center" vertical="center" wrapText="1"/>
    </xf>
    <xf numFmtId="0" fontId="21" fillId="0" borderId="1" xfId="0" applyFont="1" applyBorder="1" applyAlignment="1" applyProtection="1">
      <alignment horizontal="center" vertical="center" wrapText="1"/>
    </xf>
    <xf numFmtId="0" fontId="5" fillId="0" borderId="1" xfId="0" applyFont="1" applyBorder="1" applyAlignment="1" applyProtection="1">
      <alignment horizontal="center" vertical="center" wrapText="1"/>
    </xf>
    <xf numFmtId="0" fontId="18" fillId="0" borderId="0" xfId="0" applyFont="1" applyAlignment="1" applyProtection="1">
      <alignment horizontal="left" vertical="center" wrapText="1"/>
    </xf>
    <xf numFmtId="0" fontId="19" fillId="0" borderId="15" xfId="0" applyFont="1" applyBorder="1" applyAlignment="1" applyProtection="1">
      <alignment horizontal="center" vertical="center" wrapText="1"/>
      <protection locked="0"/>
    </xf>
    <xf numFmtId="0" fontId="22" fillId="0" borderId="15" xfId="0" applyFont="1" applyBorder="1" applyAlignment="1" applyProtection="1">
      <alignment horizontal="center" vertical="center" wrapText="1"/>
    </xf>
    <xf numFmtId="0" fontId="0" fillId="27" borderId="3" xfId="0" applyFill="1" applyBorder="1" applyAlignment="1" applyProtection="1">
      <alignment horizontal="center" vertical="center"/>
      <protection locked="0"/>
    </xf>
    <xf numFmtId="0" fontId="0" fillId="27" borderId="4" xfId="0" applyFill="1" applyBorder="1" applyAlignment="1" applyProtection="1">
      <alignment horizontal="center" vertical="center"/>
      <protection locked="0"/>
    </xf>
    <xf numFmtId="0" fontId="6" fillId="0" borderId="0" xfId="0" applyFont="1" applyAlignment="1" applyProtection="1">
      <alignment horizontal="center" vertical="center" wrapText="1"/>
      <protection locked="0"/>
    </xf>
    <xf numFmtId="0" fontId="6" fillId="0" borderId="5" xfId="0" applyFont="1" applyBorder="1" applyAlignment="1" applyProtection="1">
      <alignment horizontal="center" vertical="center" wrapText="1"/>
      <protection locked="0"/>
    </xf>
    <xf numFmtId="0" fontId="6" fillId="0" borderId="15" xfId="0" applyFont="1" applyBorder="1" applyAlignment="1" applyProtection="1">
      <alignment horizontal="center" vertical="center"/>
      <protection locked="0"/>
    </xf>
    <xf numFmtId="0" fontId="6" fillId="0" borderId="2" xfId="0" applyFont="1" applyBorder="1" applyAlignment="1" applyProtection="1">
      <alignment horizontal="center" vertical="center"/>
      <protection locked="0"/>
    </xf>
    <xf numFmtId="0" fontId="0" fillId="0" borderId="0" xfId="0" applyFont="1" applyAlignment="1" applyProtection="1">
      <alignment horizontal="center" vertical="center" wrapText="1"/>
      <protection locked="0"/>
    </xf>
    <xf numFmtId="0" fontId="0" fillId="0" borderId="15" xfId="0" applyFont="1" applyBorder="1" applyAlignment="1" applyProtection="1">
      <alignment horizontal="center" vertical="center" wrapText="1"/>
      <protection locked="0"/>
    </xf>
    <xf numFmtId="0" fontId="0" fillId="29" borderId="1" xfId="0" applyFill="1" applyBorder="1" applyAlignment="1" applyProtection="1">
      <alignment horizontal="center" vertical="center"/>
      <protection locked="0"/>
    </xf>
    <xf numFmtId="0" fontId="0" fillId="24" borderId="19" xfId="0" applyFill="1" applyBorder="1" applyAlignment="1" applyProtection="1">
      <alignment horizontal="center" vertical="center"/>
      <protection locked="0"/>
    </xf>
    <xf numFmtId="0" fontId="0" fillId="24" borderId="0" xfId="0" applyFill="1" applyBorder="1" applyAlignment="1" applyProtection="1">
      <alignment horizontal="center" vertical="center"/>
      <protection locked="0"/>
    </xf>
    <xf numFmtId="0" fontId="0" fillId="27" borderId="7" xfId="0" applyFill="1" applyBorder="1" applyAlignment="1" applyProtection="1">
      <alignment horizontal="center" vertical="center"/>
      <protection locked="0"/>
    </xf>
    <xf numFmtId="0" fontId="0" fillId="27" borderId="2" xfId="0" applyFill="1" applyBorder="1" applyAlignment="1" applyProtection="1">
      <alignment horizontal="center" vertical="center"/>
      <protection locked="0"/>
    </xf>
    <xf numFmtId="0" fontId="0" fillId="27" borderId="61" xfId="0" applyFill="1" applyBorder="1" applyAlignment="1" applyProtection="1">
      <alignment horizontal="center" vertical="center"/>
      <protection locked="0"/>
    </xf>
    <xf numFmtId="0" fontId="0" fillId="27" borderId="3" xfId="0" applyFont="1" applyFill="1" applyBorder="1" applyAlignment="1" applyProtection="1">
      <alignment horizontal="center" vertical="center"/>
      <protection locked="0"/>
    </xf>
    <xf numFmtId="0" fontId="0" fillId="27" borderId="61" xfId="0" applyFont="1" applyFill="1" applyBorder="1" applyAlignment="1" applyProtection="1">
      <alignment horizontal="center" vertical="center"/>
      <protection locked="0"/>
    </xf>
    <xf numFmtId="0" fontId="2" fillId="0" borderId="0" xfId="0" applyFont="1" applyAlignment="1" applyProtection="1">
      <alignment horizontal="center" vertical="center" wrapText="1"/>
      <protection locked="0"/>
    </xf>
    <xf numFmtId="0" fontId="0" fillId="0" borderId="0" xfId="0" applyAlignment="1" applyProtection="1">
      <alignment horizontal="center" vertical="center"/>
      <protection locked="0"/>
    </xf>
    <xf numFmtId="0" fontId="8" fillId="0" borderId="0" xfId="0" applyFont="1" applyAlignment="1">
      <alignment horizontal="center" vertical="center" wrapText="1"/>
    </xf>
    <xf numFmtId="0" fontId="25" fillId="0" borderId="36" xfId="0" applyFont="1" applyBorder="1" applyAlignment="1" applyProtection="1">
      <alignment horizontal="center" vertical="top" textRotation="180"/>
    </xf>
    <xf numFmtId="0" fontId="25" fillId="0" borderId="19" xfId="0" applyFont="1" applyBorder="1" applyAlignment="1" applyProtection="1">
      <alignment horizontal="center" vertical="top" textRotation="180"/>
    </xf>
    <xf numFmtId="0" fontId="25" fillId="0" borderId="0" xfId="0" applyFont="1" applyBorder="1" applyAlignment="1" applyProtection="1">
      <alignment horizontal="center" vertical="center" textRotation="180" wrapText="1"/>
    </xf>
    <xf numFmtId="0" fontId="4" fillId="16" borderId="0" xfId="0" applyFont="1" applyFill="1" applyBorder="1" applyAlignment="1" applyProtection="1">
      <alignment horizontal="right" vertical="center" wrapText="1"/>
    </xf>
    <xf numFmtId="0" fontId="42" fillId="30" borderId="115" xfId="0" applyNumberFormat="1" applyFont="1" applyFill="1" applyBorder="1" applyAlignment="1">
      <alignment horizontal="center" vertical="center" wrapText="1"/>
    </xf>
    <xf numFmtId="0" fontId="0" fillId="0" borderId="115" xfId="0" applyBorder="1" applyAlignment="1">
      <alignment horizontal="center" vertical="center"/>
    </xf>
    <xf numFmtId="0" fontId="0" fillId="0" borderId="0" xfId="0" applyBorder="1" applyAlignment="1">
      <alignment horizontal="center" vertical="center"/>
    </xf>
    <xf numFmtId="0" fontId="0" fillId="0" borderId="37" xfId="0" applyBorder="1" applyAlignment="1">
      <alignment horizontal="center" vertical="center"/>
    </xf>
    <xf numFmtId="0" fontId="37" fillId="30" borderId="116" xfId="0" applyNumberFormat="1" applyFont="1" applyFill="1" applyBorder="1" applyAlignment="1">
      <alignment horizontal="center" vertical="center" wrapText="1"/>
    </xf>
    <xf numFmtId="0" fontId="37" fillId="0" borderId="49" xfId="0" applyNumberFormat="1" applyFont="1" applyFill="1" applyBorder="1" applyAlignment="1">
      <alignment horizontal="center" vertical="center" wrapText="1"/>
    </xf>
    <xf numFmtId="0" fontId="37" fillId="0" borderId="36" xfId="0" applyNumberFormat="1" applyFont="1" applyFill="1" applyBorder="1" applyAlignment="1">
      <alignment horizontal="center" vertical="center" wrapText="1"/>
    </xf>
    <xf numFmtId="0" fontId="37" fillId="0" borderId="71" xfId="0" applyNumberFormat="1" applyFont="1" applyFill="1" applyBorder="1" applyAlignment="1">
      <alignment horizontal="center" vertical="center" wrapText="1"/>
    </xf>
    <xf numFmtId="0" fontId="42" fillId="0" borderId="115" xfId="0" applyNumberFormat="1" applyFont="1" applyFill="1" applyBorder="1" applyAlignment="1">
      <alignment horizontal="center" vertical="center" wrapText="1"/>
    </xf>
    <xf numFmtId="0" fontId="42" fillId="0" borderId="0" xfId="0" applyNumberFormat="1" applyFont="1" applyFill="1" applyBorder="1" applyAlignment="1">
      <alignment horizontal="center" vertical="center" wrapText="1"/>
    </xf>
    <xf numFmtId="0" fontId="42" fillId="0" borderId="37" xfId="0" applyNumberFormat="1" applyFont="1" applyFill="1" applyBorder="1" applyAlignment="1">
      <alignment horizontal="center" vertical="center" wrapText="1"/>
    </xf>
    <xf numFmtId="0" fontId="37" fillId="0" borderId="116" xfId="0" applyNumberFormat="1" applyFont="1" applyFill="1" applyBorder="1" applyAlignment="1">
      <alignment horizontal="center" vertical="center" wrapText="1"/>
    </xf>
    <xf numFmtId="0" fontId="37" fillId="0" borderId="67" xfId="0" applyNumberFormat="1" applyFont="1" applyFill="1" applyBorder="1" applyAlignment="1">
      <alignment horizontal="center" vertical="center" wrapText="1"/>
    </xf>
    <xf numFmtId="0" fontId="37" fillId="0" borderId="72" xfId="0" applyNumberFormat="1" applyFont="1" applyFill="1" applyBorder="1" applyAlignment="1">
      <alignment horizontal="center" vertical="center" wrapText="1"/>
    </xf>
    <xf numFmtId="0" fontId="45" fillId="0" borderId="17" xfId="0" applyFont="1" applyBorder="1" applyAlignment="1">
      <alignment horizontal="center" vertical="center" wrapText="1"/>
    </xf>
    <xf numFmtId="0" fontId="45" fillId="0" borderId="117" xfId="0" applyFont="1" applyBorder="1" applyAlignment="1">
      <alignment horizontal="center" vertical="center" wrapText="1"/>
    </xf>
    <xf numFmtId="0" fontId="45" fillId="0" borderId="93" xfId="0" applyFont="1" applyBorder="1" applyAlignment="1">
      <alignment horizontal="center" vertical="center" wrapText="1"/>
    </xf>
  </cellXfs>
  <cellStyles count="6">
    <cellStyle name="Comma" xfId="4"/>
    <cellStyle name="Comma[0]" xfId="5"/>
    <cellStyle name="Currency" xfId="2"/>
    <cellStyle name="Currency[0]" xfId="3"/>
    <cellStyle name="Normal" xfId="0" builtinId="0"/>
    <cellStyle name="Percent" xfId="1"/>
  </cellStyles>
  <dxfs count="0"/>
  <tableStyles count="0" defaultTableStyle="TableStyleMedium9" defaultPivotStyle="PivotStyleLight16"/>
  <colors>
    <mruColors>
      <color rgb="FF0033CC"/>
      <color rgb="FF333333"/>
      <color rgb="FFFF9933"/>
    </mru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codeName="Feuil1"/>
  <dimension ref="A1:LP38"/>
  <sheetViews>
    <sheetView tabSelected="1" zoomScale="85" zoomScaleNormal="85" zoomScaleSheetLayoutView="55" zoomScalePageLayoutView="70" workbookViewId="0">
      <selection activeCell="L7" sqref="L7"/>
    </sheetView>
  </sheetViews>
  <sheetFormatPr baseColWidth="10" defaultColWidth="11.42578125" defaultRowHeight="15"/>
  <cols>
    <col min="1" max="1" width="22.5703125" style="84" customWidth="1"/>
    <col min="2" max="2" width="15.42578125" style="84" customWidth="1"/>
    <col min="3" max="22" width="4.7109375" style="84" customWidth="1"/>
    <col min="23" max="23" width="4.7109375" style="86" customWidth="1"/>
    <col min="24" max="25" width="17.7109375" style="84" customWidth="1"/>
    <col min="26" max="46" width="4.7109375" style="84" customWidth="1"/>
    <col min="47" max="48" width="17.7109375" style="84" customWidth="1"/>
    <col min="49" max="69" width="4.7109375" style="84" customWidth="1"/>
    <col min="70" max="71" width="17.7109375" style="84" customWidth="1"/>
    <col min="72" max="92" width="4.7109375" style="84" customWidth="1"/>
    <col min="93" max="94" width="17.7109375" style="84" customWidth="1"/>
    <col min="95" max="115" width="4.7109375" style="84" customWidth="1"/>
    <col min="116" max="117" width="17.7109375" style="84" customWidth="1"/>
    <col min="118" max="138" width="4.7109375" style="84" customWidth="1"/>
    <col min="139" max="140" width="17.7109375" style="84" customWidth="1"/>
    <col min="141" max="161" width="4.7109375" style="84" customWidth="1"/>
    <col min="162" max="163" width="17.7109375" style="84" customWidth="1"/>
    <col min="164" max="184" width="4.7109375" style="84" customWidth="1"/>
    <col min="185" max="186" width="17.7109375" style="84" customWidth="1"/>
    <col min="187" max="207" width="4.7109375" style="84" customWidth="1"/>
    <col min="208" max="209" width="17.7109375" style="84" customWidth="1"/>
    <col min="210" max="230" width="4.7109375" style="84" customWidth="1"/>
    <col min="231" max="232" width="17.7109375" style="84" customWidth="1"/>
    <col min="233" max="253" width="4.7109375" style="84" customWidth="1"/>
    <col min="254" max="255" width="17.7109375" style="84" customWidth="1"/>
    <col min="256" max="275" width="4.7109375" style="84" customWidth="1"/>
    <col min="276" max="276" width="4.7109375" style="86" customWidth="1"/>
    <col min="277" max="278" width="17.7109375" style="84" customWidth="1"/>
    <col min="279" max="299" width="4.7109375" style="84" customWidth="1"/>
    <col min="300" max="301" width="17.7109375" style="84" customWidth="1"/>
    <col min="302" max="322" width="4.7109375" style="84" customWidth="1"/>
    <col min="323" max="324" width="17.7109375" style="84" customWidth="1"/>
    <col min="325" max="328" width="4.7109375" style="84" customWidth="1"/>
    <col min="329" max="16384" width="11.42578125" style="84"/>
  </cols>
  <sheetData>
    <row r="1" spans="1:328" ht="41.25" customHeight="1">
      <c r="A1" s="388" t="s">
        <v>2</v>
      </c>
      <c r="B1" s="389"/>
      <c r="C1" s="403"/>
      <c r="D1" s="387"/>
      <c r="E1" s="384" t="str">
        <f>Livret1!$B9</f>
        <v>Prend la parole</v>
      </c>
      <c r="F1" s="384"/>
      <c r="G1" s="387"/>
      <c r="H1" s="387"/>
      <c r="I1" s="384" t="str">
        <f>Livret1!B10</f>
        <v>Raconte une histoire</v>
      </c>
      <c r="J1" s="384"/>
      <c r="K1" s="387"/>
      <c r="L1" s="387"/>
      <c r="M1" s="384" t="str">
        <f>Livret1!$B11</f>
        <v>S'exprime clairement à l'oral en utilisant un vocabulaire approprié</v>
      </c>
      <c r="N1" s="384"/>
      <c r="O1" s="387"/>
      <c r="P1" s="387"/>
      <c r="Q1" s="384" t="str">
        <f>Livret1!$B12</f>
        <v>Participe en classe à un échange en respectant les règles de la comunication</v>
      </c>
      <c r="R1" s="384"/>
      <c r="S1" s="387"/>
      <c r="T1" s="387"/>
      <c r="U1" s="384" t="str">
        <f>Livret1!$B13</f>
        <v>Dit de mémoire quelques textes en prose ou poèmes courts</v>
      </c>
      <c r="V1" s="384"/>
      <c r="W1" s="120"/>
      <c r="X1" s="388" t="str">
        <f ca="1">IF(AND(CELL("largeur",C6)=0,CELL("largeur",D6)=0,CELL("largeur",G6)=0,CELL("largeur",H6)=0,CELL("largeur",K6)=0,CELL("largeur",L6)=0,CELL("largeur",O6)=0,CELL("largeur",P6)=0,CELL("largeur",S6)=0,CELL("largeur",T6)=0),LEFT($A$1,8)&amp;" - "&amp;MID(A1,12,1),LEFT($A$1,8)&amp;" - "&amp;MID(A1,12,1)+1)</f>
        <v>Français - 2</v>
      </c>
      <c r="Y1" s="389"/>
      <c r="Z1" s="387"/>
      <c r="AA1" s="387"/>
      <c r="AB1" s="384" t="str">
        <f>Livret1!$B15</f>
        <v>Connaît les lettres de l'alphabet</v>
      </c>
      <c r="AC1" s="384"/>
      <c r="AD1" s="387"/>
      <c r="AE1" s="387"/>
      <c r="AF1" s="384" t="str">
        <f>Livret1!$B16</f>
        <v>Connaît le son de chaque lettre</v>
      </c>
      <c r="AG1" s="384"/>
      <c r="AH1" s="387"/>
      <c r="AI1" s="387"/>
      <c r="AJ1" s="384" t="str">
        <f>Livret1!$B17</f>
        <v>Tape les syllabes</v>
      </c>
      <c r="AK1" s="384"/>
      <c r="AL1" s="387"/>
      <c r="AM1" s="387"/>
      <c r="AN1" s="384" t="str">
        <f>Livret1!$B18</f>
        <v>Entend les sons étudiés dans un mot</v>
      </c>
      <c r="AO1" s="384"/>
      <c r="AP1" s="387"/>
      <c r="AQ1" s="387"/>
      <c r="AR1" s="384" t="str">
        <f>Livret1!$B19</f>
        <v>Trouve la place du son</v>
      </c>
      <c r="AS1" s="384"/>
      <c r="AU1" s="388" t="str">
        <f ca="1">IF(AND(CELL("largeur",Z6)=0,CELL("largeur",AA6)=0,CELL("largeur",AD6)=0,CELL("largeur",AE6)=0,CELL("largeur",AH6)=0,CELL("largeur",AI6)=0,CELL("largeur",AL6)=0,CELL("largeur",AM6)=0,CELL("largeur",AP6)=0,CELL("largeur",AQ6)=0),LEFT($A$1,8)&amp;" - "&amp;MID(X1,12,1),LEFT($A$1,8)&amp;" - "&amp;MID(X1,12,1)+1)</f>
        <v>Français - 3</v>
      </c>
      <c r="AV1" s="389"/>
      <c r="AW1" s="387"/>
      <c r="AX1" s="387"/>
      <c r="AY1" s="384" t="str">
        <f>Livret1!$B20</f>
        <v>Reconnaît la graphie des sons étudiés</v>
      </c>
      <c r="AZ1" s="384"/>
      <c r="BA1" s="387"/>
      <c r="BB1" s="387"/>
      <c r="BC1" s="384" t="str">
        <f>Livret1!$B21</f>
        <v>Lit des mots outils</v>
      </c>
      <c r="BD1" s="384"/>
      <c r="BE1" s="387"/>
      <c r="BF1" s="387"/>
      <c r="BG1" s="384" t="str">
        <f>Livret1!$B22</f>
        <v>lit des mots fréquents</v>
      </c>
      <c r="BH1" s="384"/>
      <c r="BI1" s="387"/>
      <c r="BJ1" s="387"/>
      <c r="BK1" s="384" t="str">
        <f>Livret1!$B23</f>
        <v>Lit des mots difficiles ou inconnus</v>
      </c>
      <c r="BL1" s="384"/>
      <c r="BM1" s="387"/>
      <c r="BN1" s="387"/>
      <c r="BO1" s="384" t="str">
        <f>Livret1!$B24</f>
        <v>Comprend et manifeste sa compréhension d'un texte étudié en classe</v>
      </c>
      <c r="BP1" s="384"/>
      <c r="BR1" s="388" t="str">
        <f ca="1">IF(AND(CELL("largeur",AW6)=0,CELL("largeur",AX6)=0,CELL("largeur",BA6)=0,CELL("largeur",BB6)=0,CELL("largeur",BE6)=0,CELL("largeur",BF6)=0,CELL("largeur",BI6)=0,CELL("largeur",BJ6)=0,CELL("largeur",BM6)=0,CELL("largeur",BN6)=0),LEFT($A$1,8)&amp;" - "&amp;MID(AU1,12,1),LEFT($A$1,8)&amp;" - "&amp;MID(AU1,12,1)+1)</f>
        <v>Français - 4</v>
      </c>
      <c r="BS1" s="389"/>
      <c r="BT1" s="387"/>
      <c r="BU1" s="387"/>
      <c r="BV1" s="384" t="str">
        <f>Livret1!$B25</f>
        <v xml:space="preserve">Comprend une phrase lue par l'adulte </v>
      </c>
      <c r="BW1" s="384"/>
      <c r="BX1" s="387"/>
      <c r="BY1" s="387"/>
      <c r="BZ1" s="384" t="str">
        <f>Livret1!$B26</f>
        <v>Comprend une phrase lue seul</v>
      </c>
      <c r="CA1" s="384"/>
      <c r="CB1" s="387"/>
      <c r="CC1" s="387"/>
      <c r="CD1" s="384" t="str">
        <f>Livret1!$B27</f>
        <v>Lit à haute voix en respectant la ponctuation</v>
      </c>
      <c r="CE1" s="384"/>
      <c r="CF1" s="387"/>
      <c r="CG1" s="387"/>
      <c r="CH1" s="384" t="str">
        <f>Livret1!$B28</f>
        <v>Lit à haute voix en mettant le ton</v>
      </c>
      <c r="CI1" s="384"/>
      <c r="CJ1" s="387"/>
      <c r="CK1" s="387"/>
      <c r="CL1" s="384" t="str">
        <f>Livret1!$B29</f>
        <v>Lit seul, à haute voix, un texte comprenant des mots connus et inconnus</v>
      </c>
      <c r="CM1" s="384"/>
      <c r="CO1" s="388" t="str">
        <f ca="1">IF(AND(CELL("largeur",BT6)=0,CELL("largeur",BU6)=0,CELL("largeur",BX6)=0,CELL("largeur",BY6)=0,CELL("largeur",CB6)=0,CELL("largeur",CC6)=0,CELL("largeur",CF6)=0,CELL("largeur",CG6)=0,CELL("largeur",CJ6)=0,CELL("largeur",CK6)=0),LEFT($A$1,8)&amp;" - "&amp;MID(BR1,12,1),LEFT($A$1,8)&amp;" - "&amp;MID(BR1,12,1)+1)</f>
        <v>Français - 5</v>
      </c>
      <c r="CP1" s="389"/>
      <c r="CQ1" s="387"/>
      <c r="CR1" s="387"/>
      <c r="CS1" s="384" t="str">
        <f>Livret1!$B30</f>
        <v>Prélève des informations explicites dans un texte</v>
      </c>
      <c r="CT1" s="384"/>
      <c r="CU1" s="387"/>
      <c r="CV1" s="387"/>
      <c r="CW1" s="384" t="str">
        <f>Livret1!$B31</f>
        <v>Lit seul et comprend un énoncé, une consigne simple</v>
      </c>
      <c r="CX1" s="384"/>
      <c r="CY1" s="387"/>
      <c r="CZ1" s="387"/>
      <c r="DA1" s="384" t="str">
        <f>Livret1!$B32</f>
        <v>Mets en relation des indices pour comprendre un texte</v>
      </c>
      <c r="DB1" s="384"/>
      <c r="DC1" s="387"/>
      <c r="DD1" s="387"/>
      <c r="DE1" s="384" t="str">
        <f>Livret1!$B33</f>
        <v>Lit silencieusement un texte en déchiffrant les mots inconnus et manifeste sa compréhension dans un résumé, une reformulation, des réponses à des questions</v>
      </c>
      <c r="DF1" s="384"/>
      <c r="DG1" s="387"/>
      <c r="DH1" s="387"/>
      <c r="DI1" s="384" t="str">
        <f>Livret1!$B35</f>
        <v>Forme correctement les lettres</v>
      </c>
      <c r="DJ1" s="384"/>
      <c r="DL1" s="388" t="str">
        <f ca="1">IF(AND(CELL("largeur",CQ6)=0,CELL("largeur",CR6)=0,CELL("largeur",CU6)=0,CELL("largeur",CV6)=0,CELL("largeur",CY6)=0,CELL("largeur",CZ6)=0,CELL("largeur",DC6)=0,CELL("largeur",DD6)=0,CELL("largeur",DG6)=0,CELL("largeur",DH6)=0),LEFT($A$1,8)&amp;" - "&amp;MID(CO1,12,1),LEFT($A$1,8)&amp;" - "&amp;MID(CO1,12,1)+1)</f>
        <v>Français - 6</v>
      </c>
      <c r="DM1" s="389"/>
      <c r="DN1" s="387"/>
      <c r="DO1" s="387"/>
      <c r="DP1" s="384" t="str">
        <f>Livret1!$B36</f>
        <v>Ecrit sur les lignes, entre les lignes</v>
      </c>
      <c r="DQ1" s="384"/>
      <c r="DR1" s="387"/>
      <c r="DS1" s="387"/>
      <c r="DT1" s="384" t="str">
        <f>Livret1!$B37</f>
        <v>Recopie un texte intégralement</v>
      </c>
      <c r="DU1" s="384"/>
      <c r="DV1" s="387"/>
      <c r="DW1" s="387"/>
      <c r="DX1" s="384" t="str">
        <f>Livret1!$B38</f>
        <v>Copie un texte court sans erreur dans une écriture cursive lisible et avec une présentation soignée</v>
      </c>
      <c r="DY1" s="384"/>
      <c r="DZ1" s="387"/>
      <c r="EA1" s="387"/>
      <c r="EB1" s="384" t="str">
        <f>Livret1!$B39</f>
        <v>Ecrit des syllabes</v>
      </c>
      <c r="EC1" s="384"/>
      <c r="ED1" s="387"/>
      <c r="EE1" s="387"/>
      <c r="EF1" s="384" t="str">
        <f>Livret1!$B40</f>
        <v>Ecrit un mot</v>
      </c>
      <c r="EG1" s="384"/>
      <c r="EI1" s="388" t="str">
        <f ca="1">IF(AND(CELL("largeur",DN6)=0,CELL("largeur",DO6)=0,CELL("largeur",DR6)=0,CELL("largeur",DS6)=0,CELL("largeur",DV6)=0,CELL("largeur",DW6)=0,CELL("largeur",DZ6)=0,CELL("largeur",EA6)=0,CELL("largeur",ED6)=0,CELL("largeur",EE6)=0),LEFT($A$1,8)&amp;" - "&amp;MID(DL1,12,1),LEFT($A$1,8)&amp;" - "&amp;MID(DL1,12,1)+1)</f>
        <v>Français - 7</v>
      </c>
      <c r="EJ1" s="389"/>
      <c r="EK1" s="387"/>
      <c r="EL1" s="387"/>
      <c r="EM1" s="384" t="str">
        <f>Livret1!$B41</f>
        <v>Ecrit une phrase</v>
      </c>
      <c r="EN1" s="384"/>
      <c r="EO1" s="387"/>
      <c r="EP1" s="387"/>
      <c r="EQ1" s="384" t="str">
        <f>Livret1!$B42</f>
        <v xml:space="preserve">Utilise ses connaissances pour mieux écrire un texte </v>
      </c>
      <c r="ER1" s="384"/>
      <c r="ES1" s="387"/>
      <c r="ET1" s="387"/>
      <c r="EU1" s="384" t="str">
        <f>Livret1!$B43</f>
        <v>Ecrit de manière autonome un texte de cinq à dix lignes</v>
      </c>
      <c r="EV1" s="384"/>
      <c r="EW1" s="387"/>
      <c r="EX1" s="387"/>
      <c r="EY1" s="384" t="str">
        <f>Livret1!$B45</f>
        <v>utilise des mots précis pour s'exprimer</v>
      </c>
      <c r="EZ1" s="384"/>
      <c r="FA1" s="387"/>
      <c r="FB1" s="387"/>
      <c r="FC1" s="384" t="str">
        <f>Livret1!$B46</f>
        <v>Donne des synonymes</v>
      </c>
      <c r="FD1" s="384"/>
      <c r="FF1" s="388" t="str">
        <f ca="1">IF(AND(CELL("largeur",EK6)=0,CELL("largeur",EL6)=0,CELL("largeur",EO6)=0,CELL("largeur",EP6)=0,CELL("largeur",ES6)=0,CELL("largeur",ET6)=0,CELL("largeur",EW6)=0,CELL("largeur",EX6)=0,CELL("largeur",FA6)=0,CELL("largeur",FB6)=0),LEFT($A$1,8)&amp;" - "&amp;MID(EI1,12,1),LEFT($A$1,8)&amp;" - "&amp;MID(EI1,12,1)+1)</f>
        <v>Français - 8</v>
      </c>
      <c r="FG1" s="389"/>
      <c r="FH1" s="387"/>
      <c r="FI1" s="387"/>
      <c r="FJ1" s="384" t="str">
        <f>Livret1!$B47</f>
        <v>Trouve un mot de sens opposé</v>
      </c>
      <c r="FK1" s="384"/>
      <c r="FL1" s="387"/>
      <c r="FM1" s="387"/>
      <c r="FN1" s="384" t="str">
        <f>Livret1!$B48</f>
        <v>Regroupe des mots par familles</v>
      </c>
      <c r="FO1" s="384"/>
      <c r="FP1" s="387"/>
      <c r="FQ1" s="387"/>
      <c r="FR1" s="384" t="str">
        <f>Livret1!$B49</f>
        <v>Connaît l'ordre alphabétique</v>
      </c>
      <c r="FS1" s="384"/>
      <c r="FT1" s="387"/>
      <c r="FU1" s="387"/>
      <c r="FV1" s="384" t="str">
        <f>Livret1!$B50</f>
        <v>Classe des mots dans l'ordre alphabétique</v>
      </c>
      <c r="FW1" s="384"/>
      <c r="FX1" s="387"/>
      <c r="FY1" s="387"/>
      <c r="FZ1" s="384" t="str">
        <f>Livret1!$B51</f>
        <v>Se sert d'un dictionnaire adapté à son âge</v>
      </c>
      <c r="GA1" s="384"/>
      <c r="GC1" s="388" t="str">
        <f ca="1">IF(AND(CELL("largeur",FH6)=0,CELL("largeur",FI6)=0,CELL("largeur",FL6)=0,CELL("largeur",FM6)=0,CELL("largeur",FP6)=0,CELL("largeur",FQ6)=0,CELL("largeur",FT6)=0,CELL("largeur",FU6)=0,CELL("largeur",FX6)=0,CELL("largeur",FY6)=0),LEFT($A$1,8)&amp;" - "&amp;MID(FF1,12,1),LEFT($A$1,8)&amp;" - "&amp;MID(FF1,12,1)+1)</f>
        <v>Français - 9</v>
      </c>
      <c r="GD1" s="389"/>
      <c r="GE1" s="387"/>
      <c r="GF1" s="387"/>
      <c r="GG1" s="384" t="str">
        <f>Livret1!$B52</f>
        <v>Commence à utiliser l'ordre alphabétique</v>
      </c>
      <c r="GH1" s="384"/>
      <c r="GI1" s="387"/>
      <c r="GJ1" s="387"/>
      <c r="GK1" s="384" t="str">
        <f>Livret1!$B54</f>
        <v>Identifie la phrase</v>
      </c>
      <c r="GL1" s="384"/>
      <c r="GM1" s="387"/>
      <c r="GN1" s="387"/>
      <c r="GO1" s="384" t="str">
        <f>Livret1!$B55</f>
        <v>Identifie le verbe</v>
      </c>
      <c r="GP1" s="384"/>
      <c r="GQ1" s="387"/>
      <c r="GR1" s="387"/>
      <c r="GS1" s="384" t="str">
        <f>Livret1!$B56</f>
        <v>Identifie le nom</v>
      </c>
      <c r="GT1" s="384"/>
      <c r="GU1" s="387"/>
      <c r="GV1" s="387"/>
      <c r="GW1" s="384" t="str">
        <f>Livret1!$B57</f>
        <v>Identifie l'article</v>
      </c>
      <c r="GX1" s="384"/>
      <c r="GZ1" s="388" t="str">
        <f ca="1">IF(AND(CELL("largeur",GE6)=0,CELL("largeur",GF6)=0,CELL("largeur",GI6)=0,CELL("largeur",GJ6)=0,CELL("largeur",GM6)=0,CELL("largeur",GN6)=0,CELL("largeur",GQ6)=0,CELL("largeur",GR6)=0,CELL("largeur",GU6)=0,CELL("largeur",GV6)=0),LEFT($A$1,8)&amp;" - "&amp;MID(GC1,12,1),LEFT($A$1,8)&amp;" - "&amp;MID(GC1,12,1)+1)</f>
        <v>Français - 10</v>
      </c>
      <c r="HA1" s="389"/>
      <c r="HB1" s="387"/>
      <c r="HC1" s="387"/>
      <c r="HD1" s="384" t="str">
        <f>Livret1!$B58</f>
        <v>Identifie l'adjectif qualificatif</v>
      </c>
      <c r="HE1" s="384"/>
      <c r="HF1" s="387"/>
      <c r="HG1" s="387"/>
      <c r="HH1" s="384" t="str">
        <f>Livret1!$B59</f>
        <v>Identifie le pronom personnel (sujet)</v>
      </c>
      <c r="HI1" s="384"/>
      <c r="HJ1" s="387"/>
      <c r="HK1" s="387"/>
      <c r="HL1" s="384" t="str">
        <f>Livret1!$B60</f>
        <v>Identifie la phrase, le verbe, le nom, l'article, l'adjectif qualificatif, le pronom personnel (sujet)</v>
      </c>
      <c r="HM1" s="384"/>
      <c r="HN1" s="387"/>
      <c r="HO1" s="387"/>
      <c r="HP1" s="384" t="str">
        <f>Livret1!$B61</f>
        <v>Repère le verbe d'une phrase et son sujet</v>
      </c>
      <c r="HQ1" s="384"/>
      <c r="HR1" s="387"/>
      <c r="HS1" s="387"/>
      <c r="HT1" s="384" t="str">
        <f>Livret1!$B62</f>
        <v>Trouve l'infinitif d'un verbe</v>
      </c>
      <c r="HU1" s="384"/>
      <c r="HW1" s="388" t="str">
        <f ca="1">IF(AND(CELL("largeur",HB6)=0,CELL("largeur",HC6)=0,CELL("largeur",HF6)=0,CELL("largeur",HG6)=0,CELL("largeur",HJ6)=0,CELL("largeur",HK6)=0,CELL("largeur",HN6)=0,CELL("largeur",HO6)=0,CELL("largeur",HR6)=0,CELL("largeur",HS6)=0),LEFT($A$1,8)&amp;" - "&amp;MID(GZ1,12,2),LEFT($A$1,8)&amp;" - "&amp;MID(GZ1,12,2)+1)</f>
        <v>Français - 11</v>
      </c>
      <c r="HX1" s="389"/>
      <c r="HY1" s="387"/>
      <c r="HZ1" s="387"/>
      <c r="IA1" s="384" t="str">
        <f>Livret1!$B63</f>
        <v>Conjugue les verbes du 1er groupe au présent</v>
      </c>
      <c r="IB1" s="384"/>
      <c r="IC1" s="387"/>
      <c r="ID1" s="387"/>
      <c r="IE1" s="384" t="str">
        <f>Livret1!$B64</f>
        <v>Conjugue le verbe  avoir au présent</v>
      </c>
      <c r="IF1" s="384"/>
      <c r="IG1" s="387"/>
      <c r="IH1" s="387"/>
      <c r="II1" s="384" t="str">
        <f>Livret1!$B65</f>
        <v>Conjugue le verbe être  au présent</v>
      </c>
      <c r="IJ1" s="384"/>
      <c r="IK1" s="387"/>
      <c r="IL1" s="387"/>
      <c r="IM1" s="384" t="str">
        <f>Livret1!$B66</f>
        <v>Conjugue le verbe faire au présent de l'indicatif</v>
      </c>
      <c r="IN1" s="384"/>
      <c r="IO1" s="387"/>
      <c r="IP1" s="387"/>
      <c r="IQ1" s="384" t="str">
        <f>Livret1!$B67</f>
        <v>Conjugue le verbe aller au présent de l'indicatif</v>
      </c>
      <c r="IR1" s="384"/>
      <c r="IT1" s="388" t="str">
        <f ca="1">IF(AND(CELL("largeur",HY6)=0,CELL("largeur",HZ6)=0,CELL("largeur",IC6)=0,CELL("largeur",ID6)=0,CELL("largeur",IG6)=0,CELL("largeur",IH6)=0,CELL("largeur",IK6)=0,CELL("largeur",IL6)=0,CELL("largeur",IO6)=0,CELL("largeur",IP6)=0),LEFT($A$1,8)&amp;" - "&amp;MID(HW1,12,2),LEFT($A$1,8)&amp;" - "&amp;MID(HW1,12,2)+1)</f>
        <v>Français - 12</v>
      </c>
      <c r="IU1" s="389"/>
      <c r="IV1" s="387"/>
      <c r="IW1" s="387"/>
      <c r="IX1" s="384" t="str">
        <f>Livret1!$B68</f>
        <v>Conjugue le verbe dire au présent de l'indicatif</v>
      </c>
      <c r="IY1" s="384"/>
      <c r="IZ1" s="387"/>
      <c r="JA1" s="387"/>
      <c r="JB1" s="384" t="str">
        <f>Livret1!$B69</f>
        <v>Conjugue le verbe venir au présent de l'indicatif</v>
      </c>
      <c r="JC1" s="384"/>
      <c r="JD1" s="387"/>
      <c r="JE1" s="387"/>
      <c r="JF1" s="384" t="str">
        <f>Livret1!$B70</f>
        <v>Conjugue les verbes du 1er groupe au futur</v>
      </c>
      <c r="JG1" s="384"/>
      <c r="JH1" s="387"/>
      <c r="JI1" s="387"/>
      <c r="JJ1" s="384" t="str">
        <f>Livret1!$B71</f>
        <v>Conjugue le verbe  avoir au futur</v>
      </c>
      <c r="JK1" s="384"/>
      <c r="JL1" s="387"/>
      <c r="JM1" s="387"/>
      <c r="JN1" s="384" t="str">
        <f>Livret1!$B72</f>
        <v>Conjugue le verbe être  au futur</v>
      </c>
      <c r="JO1" s="384"/>
      <c r="JP1" s="83"/>
      <c r="JQ1" s="388" t="str">
        <f ca="1">IF(AND(CELL("largeur",IV6)=0,CELL("largeur",IW6)=0,CELL("largeur",IZ6)=0,CELL("largeur",JA6)=0,CELL("largeur",JD6)=0,CELL("largeur",JE6)=0,CELL("largeur",JH6)=0,CELL("largeur",JI6)=0,CELL("largeur",JL6)=0,CELL("largeur",JM6)=0),LEFT($A$1,8)&amp;" - "&amp;MID(IT1,12,2),LEFT($A$1,8)&amp;" - "&amp;MID(IT1,12,2)+1)</f>
        <v>Français - 13</v>
      </c>
      <c r="JR1" s="389"/>
      <c r="JS1" s="387"/>
      <c r="JT1" s="387"/>
      <c r="JU1" s="384" t="str">
        <f>Livret1!$B73</f>
        <v>Conjugue les verbes du 1er groupe au passé-composé</v>
      </c>
      <c r="JV1" s="384"/>
      <c r="JW1" s="387"/>
      <c r="JX1" s="387"/>
      <c r="JY1" s="384" t="str">
        <f>Livret1!$B74</f>
        <v>Conjugue le verbe  avoir au passé-composé</v>
      </c>
      <c r="JZ1" s="384"/>
      <c r="KA1" s="387"/>
      <c r="KB1" s="387"/>
      <c r="KC1" s="384" t="str">
        <f>Livret1!$B75</f>
        <v>Conjugue le verbe être  au passé-composé</v>
      </c>
      <c r="KD1" s="384"/>
      <c r="KE1" s="387"/>
      <c r="KF1" s="387"/>
      <c r="KG1" s="384" t="str">
        <f>Livret1!$B76</f>
        <v>Conjugue les verbes du 1er groupe, être et avoir, au présent et au futur, au passé composé de l'indicatif ; conjuguer les verbes faire, aller, dire, venir au présent de l'indicatif</v>
      </c>
      <c r="KH1" s="384"/>
      <c r="KI1" s="387"/>
      <c r="KJ1" s="387"/>
      <c r="KK1" s="384" t="str">
        <f>Livret1!$B77</f>
        <v>Distingue le présent, du futur et du passé</v>
      </c>
      <c r="KL1" s="384"/>
      <c r="KN1" s="388" t="str">
        <f ca="1">IF(AND(CELL("largeur",JS6)=0,CELL("largeur",JT6)=0,CELL("largeur",JW6)=0,CELL("largeur",JX6)=0,CELL("largeur",KA6)=0,CELL("largeur",KB6)=0,CELL("largeur",KE6)=0,CELL("largeur",KF6)=0,CELL("largeur",KI6)=0,CELL("largeur",KJ6)=0),LEFT($A$1,8)&amp;" - "&amp;MID(JQ1,12,2),LEFT($A$1,8)&amp;" - "&amp;MID(JQ1,12,2)+1)</f>
        <v>Français - 14</v>
      </c>
      <c r="KO1" s="389"/>
      <c r="KP1" s="387"/>
      <c r="KQ1" s="387"/>
      <c r="KR1" s="384" t="str">
        <f>Livret1!$B79</f>
        <v>Ecrit en respectant les correspondances entre lettres et sons et les règles relatives à la valeur des lettres</v>
      </c>
      <c r="KS1" s="384"/>
      <c r="KT1" s="387"/>
      <c r="KU1" s="387"/>
      <c r="KV1" s="384" t="str">
        <f>Livret1!$B80</f>
        <v>Ecris sans erreur des mots mémorisés</v>
      </c>
      <c r="KW1" s="384"/>
      <c r="KX1" s="387"/>
      <c r="KY1" s="387"/>
      <c r="KZ1" s="384" t="str">
        <f>Livret1!$B81</f>
        <v>Accorde le verbe avec le sujet</v>
      </c>
      <c r="LA1" s="384"/>
      <c r="LB1" s="387"/>
      <c r="LC1" s="387"/>
      <c r="LD1" s="384" t="str">
        <f>Livret1!$B82</f>
        <v>Accorde le nom avec le déterminant</v>
      </c>
      <c r="LE1" s="384"/>
      <c r="LF1" s="387"/>
      <c r="LG1" s="387"/>
      <c r="LH1" s="384" t="str">
        <f>Livret1!$B83</f>
        <v>Effectue les accords déterminant-nom-adjectif</v>
      </c>
      <c r="LI1" s="384"/>
      <c r="LK1" s="388" t="str">
        <f ca="1">IF(AND(CELL("largeur",KP6)=0,CELL("largeur",KQ6)=0,CELL("largeur",KT6)=0,CELL("largeur",KU6)=0,CELL("largeur",KX6)=0,CELL("largeur",KY6)=0,CELL("largeur",LB6)=0,CELL("largeur",LC6)=0,CELL("largeur",LF6)=0,CELL("largeur",LG6)=0),LEFT($A$1,8)&amp;" - "&amp;MID(KN1,12,2),LEFT($A$1,8)&amp;" - "&amp;MID(KN1,12,2)+1)</f>
        <v>Français - 15</v>
      </c>
      <c r="LL1" s="389"/>
      <c r="LM1" s="387"/>
      <c r="LN1" s="387"/>
      <c r="LO1" s="384" t="str">
        <f>Livret1!$B84</f>
        <v>Orthographie correctement des formes conjugués, respecte l'accord entre le sujet et le verbe, ainsi que les accords en genre et en nombre dans le groupe nominal</v>
      </c>
      <c r="LP1" s="384"/>
    </row>
    <row r="2" spans="1:328" ht="41.25" customHeight="1">
      <c r="A2" s="404" t="s">
        <v>416</v>
      </c>
      <c r="B2" s="405"/>
      <c r="C2" s="403"/>
      <c r="D2" s="387"/>
      <c r="E2" s="384"/>
      <c r="F2" s="384"/>
      <c r="G2" s="387"/>
      <c r="H2" s="387"/>
      <c r="I2" s="384"/>
      <c r="J2" s="384"/>
      <c r="K2" s="387"/>
      <c r="L2" s="387"/>
      <c r="M2" s="384"/>
      <c r="N2" s="384"/>
      <c r="O2" s="387"/>
      <c r="P2" s="387"/>
      <c r="Q2" s="384"/>
      <c r="R2" s="384"/>
      <c r="S2" s="387"/>
      <c r="T2" s="387"/>
      <c r="U2" s="384"/>
      <c r="V2" s="384"/>
      <c r="W2" s="83"/>
      <c r="X2" s="393" t="str">
        <f>A2</f>
        <v>classe + prof</v>
      </c>
      <c r="Y2" s="390"/>
      <c r="Z2" s="387"/>
      <c r="AA2" s="387"/>
      <c r="AB2" s="384"/>
      <c r="AC2" s="384"/>
      <c r="AD2" s="387"/>
      <c r="AE2" s="387"/>
      <c r="AF2" s="384"/>
      <c r="AG2" s="384"/>
      <c r="AH2" s="387"/>
      <c r="AI2" s="387"/>
      <c r="AJ2" s="384"/>
      <c r="AK2" s="384"/>
      <c r="AL2" s="387"/>
      <c r="AM2" s="387"/>
      <c r="AN2" s="384"/>
      <c r="AO2" s="384"/>
      <c r="AP2" s="387"/>
      <c r="AQ2" s="387"/>
      <c r="AR2" s="384"/>
      <c r="AS2" s="384"/>
      <c r="AU2" s="390" t="str">
        <f>A2</f>
        <v>classe + prof</v>
      </c>
      <c r="AV2" s="390"/>
      <c r="AW2" s="387"/>
      <c r="AX2" s="387"/>
      <c r="AY2" s="384"/>
      <c r="AZ2" s="384"/>
      <c r="BA2" s="387"/>
      <c r="BB2" s="387"/>
      <c r="BC2" s="384"/>
      <c r="BD2" s="384"/>
      <c r="BE2" s="387"/>
      <c r="BF2" s="387"/>
      <c r="BG2" s="384"/>
      <c r="BH2" s="384"/>
      <c r="BI2" s="387"/>
      <c r="BJ2" s="387"/>
      <c r="BK2" s="384"/>
      <c r="BL2" s="384"/>
      <c r="BM2" s="387"/>
      <c r="BN2" s="387"/>
      <c r="BO2" s="384"/>
      <c r="BP2" s="384"/>
      <c r="BR2" s="390" t="str">
        <f>A2</f>
        <v>classe + prof</v>
      </c>
      <c r="BS2" s="390"/>
      <c r="BT2" s="387"/>
      <c r="BU2" s="387"/>
      <c r="BV2" s="384"/>
      <c r="BW2" s="384"/>
      <c r="BX2" s="387"/>
      <c r="BY2" s="387"/>
      <c r="BZ2" s="384"/>
      <c r="CA2" s="384"/>
      <c r="CB2" s="387"/>
      <c r="CC2" s="387"/>
      <c r="CD2" s="384"/>
      <c r="CE2" s="384"/>
      <c r="CF2" s="387"/>
      <c r="CG2" s="387"/>
      <c r="CH2" s="384"/>
      <c r="CI2" s="384"/>
      <c r="CJ2" s="387"/>
      <c r="CK2" s="387"/>
      <c r="CL2" s="384"/>
      <c r="CM2" s="384"/>
      <c r="CO2" s="390" t="str">
        <f>A2</f>
        <v>classe + prof</v>
      </c>
      <c r="CP2" s="390"/>
      <c r="CQ2" s="387"/>
      <c r="CR2" s="387"/>
      <c r="CS2" s="384"/>
      <c r="CT2" s="384"/>
      <c r="CU2" s="387"/>
      <c r="CV2" s="387"/>
      <c r="CW2" s="384"/>
      <c r="CX2" s="384"/>
      <c r="CY2" s="387"/>
      <c r="CZ2" s="387"/>
      <c r="DA2" s="384"/>
      <c r="DB2" s="384"/>
      <c r="DC2" s="387"/>
      <c r="DD2" s="387"/>
      <c r="DE2" s="384"/>
      <c r="DF2" s="384"/>
      <c r="DG2" s="387"/>
      <c r="DH2" s="387"/>
      <c r="DI2" s="384"/>
      <c r="DJ2" s="384"/>
      <c r="DL2" s="390" t="str">
        <f>A2</f>
        <v>classe + prof</v>
      </c>
      <c r="DM2" s="390"/>
      <c r="DN2" s="387"/>
      <c r="DO2" s="387"/>
      <c r="DP2" s="384"/>
      <c r="DQ2" s="384"/>
      <c r="DR2" s="387"/>
      <c r="DS2" s="387"/>
      <c r="DT2" s="384"/>
      <c r="DU2" s="384"/>
      <c r="DV2" s="387"/>
      <c r="DW2" s="387"/>
      <c r="DX2" s="384"/>
      <c r="DY2" s="384"/>
      <c r="DZ2" s="387"/>
      <c r="EA2" s="387"/>
      <c r="EB2" s="384"/>
      <c r="EC2" s="384"/>
      <c r="ED2" s="387"/>
      <c r="EE2" s="387"/>
      <c r="EF2" s="384"/>
      <c r="EG2" s="384"/>
      <c r="EI2" s="390" t="str">
        <f>A2</f>
        <v>classe + prof</v>
      </c>
      <c r="EJ2" s="390"/>
      <c r="EK2" s="387"/>
      <c r="EL2" s="387"/>
      <c r="EM2" s="384"/>
      <c r="EN2" s="384"/>
      <c r="EO2" s="387"/>
      <c r="EP2" s="387"/>
      <c r="EQ2" s="384"/>
      <c r="ER2" s="384"/>
      <c r="ES2" s="387"/>
      <c r="ET2" s="387"/>
      <c r="EU2" s="384"/>
      <c r="EV2" s="384"/>
      <c r="EW2" s="387"/>
      <c r="EX2" s="387"/>
      <c r="EY2" s="384"/>
      <c r="EZ2" s="384"/>
      <c r="FA2" s="387"/>
      <c r="FB2" s="387"/>
      <c r="FC2" s="384"/>
      <c r="FD2" s="384"/>
      <c r="FF2" s="390" t="str">
        <f>A2</f>
        <v>classe + prof</v>
      </c>
      <c r="FG2" s="390"/>
      <c r="FH2" s="387"/>
      <c r="FI2" s="387"/>
      <c r="FJ2" s="384"/>
      <c r="FK2" s="384"/>
      <c r="FL2" s="387"/>
      <c r="FM2" s="387"/>
      <c r="FN2" s="384"/>
      <c r="FO2" s="384"/>
      <c r="FP2" s="387"/>
      <c r="FQ2" s="387"/>
      <c r="FR2" s="384"/>
      <c r="FS2" s="384"/>
      <c r="FT2" s="387"/>
      <c r="FU2" s="387"/>
      <c r="FV2" s="384"/>
      <c r="FW2" s="384"/>
      <c r="FX2" s="387"/>
      <c r="FY2" s="387"/>
      <c r="FZ2" s="384"/>
      <c r="GA2" s="384"/>
      <c r="GC2" s="390" t="str">
        <f>A2</f>
        <v>classe + prof</v>
      </c>
      <c r="GD2" s="390"/>
      <c r="GE2" s="387"/>
      <c r="GF2" s="387"/>
      <c r="GG2" s="384"/>
      <c r="GH2" s="384"/>
      <c r="GI2" s="387"/>
      <c r="GJ2" s="387"/>
      <c r="GK2" s="384"/>
      <c r="GL2" s="384"/>
      <c r="GM2" s="387"/>
      <c r="GN2" s="387"/>
      <c r="GO2" s="384"/>
      <c r="GP2" s="384"/>
      <c r="GQ2" s="387"/>
      <c r="GR2" s="387"/>
      <c r="GS2" s="384"/>
      <c r="GT2" s="384"/>
      <c r="GU2" s="387"/>
      <c r="GV2" s="387"/>
      <c r="GW2" s="384"/>
      <c r="GX2" s="384"/>
      <c r="GZ2" s="390" t="str">
        <f>A2</f>
        <v>classe + prof</v>
      </c>
      <c r="HA2" s="390"/>
      <c r="HB2" s="387"/>
      <c r="HC2" s="387"/>
      <c r="HD2" s="384"/>
      <c r="HE2" s="384"/>
      <c r="HF2" s="387"/>
      <c r="HG2" s="387"/>
      <c r="HH2" s="384"/>
      <c r="HI2" s="384"/>
      <c r="HJ2" s="387"/>
      <c r="HK2" s="387"/>
      <c r="HL2" s="384"/>
      <c r="HM2" s="384"/>
      <c r="HN2" s="387"/>
      <c r="HO2" s="387"/>
      <c r="HP2" s="384"/>
      <c r="HQ2" s="384"/>
      <c r="HR2" s="387"/>
      <c r="HS2" s="387"/>
      <c r="HT2" s="384"/>
      <c r="HU2" s="384"/>
      <c r="HW2" s="390" t="str">
        <f>A2</f>
        <v>classe + prof</v>
      </c>
      <c r="HX2" s="390"/>
      <c r="HY2" s="387"/>
      <c r="HZ2" s="387"/>
      <c r="IA2" s="384"/>
      <c r="IB2" s="384"/>
      <c r="IC2" s="387"/>
      <c r="ID2" s="387"/>
      <c r="IE2" s="384"/>
      <c r="IF2" s="384"/>
      <c r="IG2" s="387"/>
      <c r="IH2" s="387"/>
      <c r="II2" s="384"/>
      <c r="IJ2" s="384"/>
      <c r="IK2" s="387"/>
      <c r="IL2" s="387"/>
      <c r="IM2" s="384"/>
      <c r="IN2" s="384"/>
      <c r="IO2" s="387"/>
      <c r="IP2" s="387"/>
      <c r="IQ2" s="384"/>
      <c r="IR2" s="384"/>
      <c r="IT2" s="390" t="str">
        <f>A2</f>
        <v>classe + prof</v>
      </c>
      <c r="IU2" s="390"/>
      <c r="IV2" s="387"/>
      <c r="IW2" s="387"/>
      <c r="IX2" s="384"/>
      <c r="IY2" s="384"/>
      <c r="IZ2" s="387"/>
      <c r="JA2" s="387"/>
      <c r="JB2" s="384"/>
      <c r="JC2" s="384"/>
      <c r="JD2" s="387"/>
      <c r="JE2" s="387"/>
      <c r="JF2" s="384"/>
      <c r="JG2" s="384"/>
      <c r="JH2" s="387"/>
      <c r="JI2" s="387"/>
      <c r="JJ2" s="384"/>
      <c r="JK2" s="384"/>
      <c r="JL2" s="387"/>
      <c r="JM2" s="387"/>
      <c r="JN2" s="384"/>
      <c r="JO2" s="384"/>
      <c r="JP2" s="83"/>
      <c r="JQ2" s="390" t="str">
        <f>A2</f>
        <v>classe + prof</v>
      </c>
      <c r="JR2" s="390"/>
      <c r="JS2" s="387"/>
      <c r="JT2" s="387"/>
      <c r="JU2" s="384"/>
      <c r="JV2" s="384"/>
      <c r="JW2" s="387"/>
      <c r="JX2" s="387"/>
      <c r="JY2" s="384"/>
      <c r="JZ2" s="384"/>
      <c r="KA2" s="387"/>
      <c r="KB2" s="387"/>
      <c r="KC2" s="384"/>
      <c r="KD2" s="384"/>
      <c r="KE2" s="387"/>
      <c r="KF2" s="387"/>
      <c r="KG2" s="384"/>
      <c r="KH2" s="384"/>
      <c r="KI2" s="387"/>
      <c r="KJ2" s="387"/>
      <c r="KK2" s="384"/>
      <c r="KL2" s="384"/>
      <c r="KN2" s="390" t="str">
        <f>A2</f>
        <v>classe + prof</v>
      </c>
      <c r="KO2" s="390"/>
      <c r="KP2" s="387"/>
      <c r="KQ2" s="387"/>
      <c r="KR2" s="384"/>
      <c r="KS2" s="384"/>
      <c r="KT2" s="387"/>
      <c r="KU2" s="387"/>
      <c r="KV2" s="384"/>
      <c r="KW2" s="384"/>
      <c r="KX2" s="387"/>
      <c r="KY2" s="387"/>
      <c r="KZ2" s="384"/>
      <c r="LA2" s="384"/>
      <c r="LB2" s="387"/>
      <c r="LC2" s="387"/>
      <c r="LD2" s="384"/>
      <c r="LE2" s="384"/>
      <c r="LF2" s="387"/>
      <c r="LG2" s="387"/>
      <c r="LH2" s="384"/>
      <c r="LI2" s="384"/>
      <c r="LK2" s="393" t="str">
        <f>A2</f>
        <v>classe + prof</v>
      </c>
      <c r="LL2" s="390"/>
      <c r="LM2" s="387"/>
      <c r="LN2" s="387"/>
      <c r="LO2" s="384"/>
      <c r="LP2" s="384"/>
    </row>
    <row r="3" spans="1:328" ht="19.5" customHeight="1">
      <c r="A3" s="401" t="s">
        <v>412</v>
      </c>
      <c r="B3" s="402"/>
      <c r="C3" s="403"/>
      <c r="D3" s="387"/>
      <c r="E3" s="384"/>
      <c r="F3" s="384"/>
      <c r="G3" s="387"/>
      <c r="H3" s="387"/>
      <c r="I3" s="384"/>
      <c r="J3" s="384"/>
      <c r="K3" s="387"/>
      <c r="L3" s="387"/>
      <c r="M3" s="384"/>
      <c r="N3" s="384"/>
      <c r="O3" s="387"/>
      <c r="P3" s="387"/>
      <c r="Q3" s="384"/>
      <c r="R3" s="384"/>
      <c r="S3" s="387"/>
      <c r="T3" s="387"/>
      <c r="U3" s="384"/>
      <c r="V3" s="384"/>
      <c r="W3" s="83"/>
      <c r="X3" s="399" t="str">
        <f>A3</f>
        <v>déc 2014</v>
      </c>
      <c r="Y3" s="400"/>
      <c r="Z3" s="387"/>
      <c r="AA3" s="387"/>
      <c r="AB3" s="384"/>
      <c r="AC3" s="384"/>
      <c r="AD3" s="387"/>
      <c r="AE3" s="387"/>
      <c r="AF3" s="384"/>
      <c r="AG3" s="384"/>
      <c r="AH3" s="387"/>
      <c r="AI3" s="387"/>
      <c r="AJ3" s="384"/>
      <c r="AK3" s="384"/>
      <c r="AL3" s="387"/>
      <c r="AM3" s="387"/>
      <c r="AN3" s="384"/>
      <c r="AO3" s="384"/>
      <c r="AP3" s="387"/>
      <c r="AQ3" s="387"/>
      <c r="AR3" s="384"/>
      <c r="AS3" s="384"/>
      <c r="AU3" s="391" t="str">
        <f>A3</f>
        <v>déc 2014</v>
      </c>
      <c r="AV3" s="391"/>
      <c r="AW3" s="387"/>
      <c r="AX3" s="387"/>
      <c r="AY3" s="384"/>
      <c r="AZ3" s="384"/>
      <c r="BA3" s="387"/>
      <c r="BB3" s="387"/>
      <c r="BC3" s="384"/>
      <c r="BD3" s="384"/>
      <c r="BE3" s="387"/>
      <c r="BF3" s="387"/>
      <c r="BG3" s="384"/>
      <c r="BH3" s="384"/>
      <c r="BI3" s="387"/>
      <c r="BJ3" s="387"/>
      <c r="BK3" s="384"/>
      <c r="BL3" s="384"/>
      <c r="BM3" s="387"/>
      <c r="BN3" s="387"/>
      <c r="BO3" s="384"/>
      <c r="BP3" s="384"/>
      <c r="BR3" s="391" t="str">
        <f>A3</f>
        <v>déc 2014</v>
      </c>
      <c r="BS3" s="391"/>
      <c r="BT3" s="387"/>
      <c r="BU3" s="387"/>
      <c r="BV3" s="384"/>
      <c r="BW3" s="384"/>
      <c r="BX3" s="387"/>
      <c r="BY3" s="387"/>
      <c r="BZ3" s="384"/>
      <c r="CA3" s="384"/>
      <c r="CB3" s="387"/>
      <c r="CC3" s="387"/>
      <c r="CD3" s="384"/>
      <c r="CE3" s="384"/>
      <c r="CF3" s="387"/>
      <c r="CG3" s="387"/>
      <c r="CH3" s="384"/>
      <c r="CI3" s="384"/>
      <c r="CJ3" s="387"/>
      <c r="CK3" s="387"/>
      <c r="CL3" s="384"/>
      <c r="CM3" s="384"/>
      <c r="CO3" s="391" t="str">
        <f>A3</f>
        <v>déc 2014</v>
      </c>
      <c r="CP3" s="391"/>
      <c r="CQ3" s="387"/>
      <c r="CR3" s="387"/>
      <c r="CS3" s="384"/>
      <c r="CT3" s="384"/>
      <c r="CU3" s="387"/>
      <c r="CV3" s="387"/>
      <c r="CW3" s="384"/>
      <c r="CX3" s="384"/>
      <c r="CY3" s="387"/>
      <c r="CZ3" s="387"/>
      <c r="DA3" s="384"/>
      <c r="DB3" s="384"/>
      <c r="DC3" s="387"/>
      <c r="DD3" s="387"/>
      <c r="DE3" s="384"/>
      <c r="DF3" s="384"/>
      <c r="DG3" s="387"/>
      <c r="DH3" s="387"/>
      <c r="DI3" s="384"/>
      <c r="DJ3" s="384"/>
      <c r="DL3" s="391" t="str">
        <f>A3</f>
        <v>déc 2014</v>
      </c>
      <c r="DM3" s="391"/>
      <c r="DN3" s="387"/>
      <c r="DO3" s="387"/>
      <c r="DP3" s="384"/>
      <c r="DQ3" s="384"/>
      <c r="DR3" s="387"/>
      <c r="DS3" s="387"/>
      <c r="DT3" s="384"/>
      <c r="DU3" s="384"/>
      <c r="DV3" s="387"/>
      <c r="DW3" s="387"/>
      <c r="DX3" s="384"/>
      <c r="DY3" s="384"/>
      <c r="DZ3" s="387"/>
      <c r="EA3" s="387"/>
      <c r="EB3" s="384"/>
      <c r="EC3" s="384"/>
      <c r="ED3" s="387"/>
      <c r="EE3" s="387"/>
      <c r="EF3" s="384"/>
      <c r="EG3" s="384"/>
      <c r="EI3" s="391" t="str">
        <f>A3</f>
        <v>déc 2014</v>
      </c>
      <c r="EJ3" s="391"/>
      <c r="EK3" s="387"/>
      <c r="EL3" s="387"/>
      <c r="EM3" s="384"/>
      <c r="EN3" s="384"/>
      <c r="EO3" s="387"/>
      <c r="EP3" s="387"/>
      <c r="EQ3" s="384"/>
      <c r="ER3" s="384"/>
      <c r="ES3" s="387"/>
      <c r="ET3" s="387"/>
      <c r="EU3" s="384"/>
      <c r="EV3" s="384"/>
      <c r="EW3" s="387"/>
      <c r="EX3" s="387"/>
      <c r="EY3" s="384"/>
      <c r="EZ3" s="384"/>
      <c r="FA3" s="387"/>
      <c r="FB3" s="387"/>
      <c r="FC3" s="384"/>
      <c r="FD3" s="384"/>
      <c r="FF3" s="391" t="str">
        <f>A3</f>
        <v>déc 2014</v>
      </c>
      <c r="FG3" s="391"/>
      <c r="FH3" s="387"/>
      <c r="FI3" s="387"/>
      <c r="FJ3" s="384"/>
      <c r="FK3" s="384"/>
      <c r="FL3" s="387"/>
      <c r="FM3" s="387"/>
      <c r="FN3" s="384"/>
      <c r="FO3" s="384"/>
      <c r="FP3" s="387"/>
      <c r="FQ3" s="387"/>
      <c r="FR3" s="384"/>
      <c r="FS3" s="384"/>
      <c r="FT3" s="387"/>
      <c r="FU3" s="387"/>
      <c r="FV3" s="384"/>
      <c r="FW3" s="384"/>
      <c r="FX3" s="387"/>
      <c r="FY3" s="387"/>
      <c r="FZ3" s="384"/>
      <c r="GA3" s="384"/>
      <c r="GC3" s="391" t="str">
        <f>A3</f>
        <v>déc 2014</v>
      </c>
      <c r="GD3" s="391"/>
      <c r="GE3" s="387"/>
      <c r="GF3" s="387"/>
      <c r="GG3" s="384"/>
      <c r="GH3" s="384"/>
      <c r="GI3" s="387"/>
      <c r="GJ3" s="387"/>
      <c r="GK3" s="384"/>
      <c r="GL3" s="384"/>
      <c r="GM3" s="387"/>
      <c r="GN3" s="387"/>
      <c r="GO3" s="384"/>
      <c r="GP3" s="384"/>
      <c r="GQ3" s="387"/>
      <c r="GR3" s="387"/>
      <c r="GS3" s="384"/>
      <c r="GT3" s="384"/>
      <c r="GU3" s="387"/>
      <c r="GV3" s="387"/>
      <c r="GW3" s="384"/>
      <c r="GX3" s="384"/>
      <c r="GZ3" s="390" t="str">
        <f>A3</f>
        <v>déc 2014</v>
      </c>
      <c r="HA3" s="390"/>
      <c r="HB3" s="387"/>
      <c r="HC3" s="387"/>
      <c r="HD3" s="384"/>
      <c r="HE3" s="384"/>
      <c r="HF3" s="387"/>
      <c r="HG3" s="387"/>
      <c r="HH3" s="384"/>
      <c r="HI3" s="384"/>
      <c r="HJ3" s="387"/>
      <c r="HK3" s="387"/>
      <c r="HL3" s="384"/>
      <c r="HM3" s="384"/>
      <c r="HN3" s="387"/>
      <c r="HO3" s="387"/>
      <c r="HP3" s="384"/>
      <c r="HQ3" s="384"/>
      <c r="HR3" s="387"/>
      <c r="HS3" s="387"/>
      <c r="HT3" s="384"/>
      <c r="HU3" s="384"/>
      <c r="HW3" s="390" t="str">
        <f>A3</f>
        <v>déc 2014</v>
      </c>
      <c r="HX3" s="390"/>
      <c r="HY3" s="387"/>
      <c r="HZ3" s="387"/>
      <c r="IA3" s="384"/>
      <c r="IB3" s="384"/>
      <c r="IC3" s="387"/>
      <c r="ID3" s="387"/>
      <c r="IE3" s="384"/>
      <c r="IF3" s="384"/>
      <c r="IG3" s="387"/>
      <c r="IH3" s="387"/>
      <c r="II3" s="384"/>
      <c r="IJ3" s="384"/>
      <c r="IK3" s="387"/>
      <c r="IL3" s="387"/>
      <c r="IM3" s="384"/>
      <c r="IN3" s="384"/>
      <c r="IO3" s="387"/>
      <c r="IP3" s="387"/>
      <c r="IQ3" s="384"/>
      <c r="IR3" s="384"/>
      <c r="IT3" s="390" t="str">
        <f>A3</f>
        <v>déc 2014</v>
      </c>
      <c r="IU3" s="390"/>
      <c r="IV3" s="387"/>
      <c r="IW3" s="387"/>
      <c r="IX3" s="384"/>
      <c r="IY3" s="384"/>
      <c r="IZ3" s="387"/>
      <c r="JA3" s="387"/>
      <c r="JB3" s="384"/>
      <c r="JC3" s="384"/>
      <c r="JD3" s="387"/>
      <c r="JE3" s="387"/>
      <c r="JF3" s="384"/>
      <c r="JG3" s="384"/>
      <c r="JH3" s="387"/>
      <c r="JI3" s="387"/>
      <c r="JJ3" s="384"/>
      <c r="JK3" s="384"/>
      <c r="JL3" s="387"/>
      <c r="JM3" s="387"/>
      <c r="JN3" s="384"/>
      <c r="JO3" s="384"/>
      <c r="JP3" s="83"/>
      <c r="JQ3" s="390" t="str">
        <f>A3</f>
        <v>déc 2014</v>
      </c>
      <c r="JR3" s="390"/>
      <c r="JS3" s="387"/>
      <c r="JT3" s="387"/>
      <c r="JU3" s="384"/>
      <c r="JV3" s="384"/>
      <c r="JW3" s="387"/>
      <c r="JX3" s="387"/>
      <c r="JY3" s="384"/>
      <c r="JZ3" s="384"/>
      <c r="KA3" s="387"/>
      <c r="KB3" s="387"/>
      <c r="KC3" s="384"/>
      <c r="KD3" s="384"/>
      <c r="KE3" s="387"/>
      <c r="KF3" s="387"/>
      <c r="KG3" s="384"/>
      <c r="KH3" s="384"/>
      <c r="KI3" s="387"/>
      <c r="KJ3" s="387"/>
      <c r="KK3" s="384"/>
      <c r="KL3" s="384"/>
      <c r="KN3" s="390" t="str">
        <f>A3</f>
        <v>déc 2014</v>
      </c>
      <c r="KO3" s="390"/>
      <c r="KP3" s="387"/>
      <c r="KQ3" s="387"/>
      <c r="KR3" s="384"/>
      <c r="KS3" s="384"/>
      <c r="KT3" s="387"/>
      <c r="KU3" s="387"/>
      <c r="KV3" s="384"/>
      <c r="KW3" s="384"/>
      <c r="KX3" s="387"/>
      <c r="KY3" s="387"/>
      <c r="KZ3" s="384"/>
      <c r="LA3" s="384"/>
      <c r="LB3" s="387"/>
      <c r="LC3" s="387"/>
      <c r="LD3" s="384"/>
      <c r="LE3" s="384"/>
      <c r="LF3" s="387"/>
      <c r="LG3" s="387"/>
      <c r="LH3" s="384"/>
      <c r="LI3" s="384"/>
      <c r="LK3" s="394" t="str">
        <f>A3</f>
        <v>déc 2014</v>
      </c>
      <c r="LL3" s="391"/>
      <c r="LM3" s="387"/>
      <c r="LN3" s="387"/>
      <c r="LO3" s="384"/>
      <c r="LP3" s="384"/>
    </row>
    <row r="4" spans="1:328" ht="18.75" customHeight="1">
      <c r="A4" s="397" t="s">
        <v>413</v>
      </c>
      <c r="B4" s="398"/>
      <c r="C4" s="403"/>
      <c r="D4" s="387"/>
      <c r="E4" s="385">
        <f>Livret1!$A9</f>
        <v>1</v>
      </c>
      <c r="F4" s="385"/>
      <c r="G4" s="387"/>
      <c r="H4" s="387"/>
      <c r="I4" s="386">
        <f>Livret1!A10</f>
        <v>2</v>
      </c>
      <c r="J4" s="386"/>
      <c r="K4" s="387"/>
      <c r="L4" s="387"/>
      <c r="M4" s="386">
        <f>Livret1!$A11</f>
        <v>3</v>
      </c>
      <c r="N4" s="386"/>
      <c r="O4" s="387"/>
      <c r="P4" s="387"/>
      <c r="Q4" s="385">
        <f>Livret1!$A12</f>
        <v>4</v>
      </c>
      <c r="R4" s="385"/>
      <c r="S4" s="387"/>
      <c r="T4" s="387"/>
      <c r="U4" s="385">
        <f>Livret1!$A13</f>
        <v>5</v>
      </c>
      <c r="V4" s="385"/>
      <c r="W4" s="83"/>
      <c r="X4" s="393" t="str">
        <f>A4</f>
        <v>1er  trimestre</v>
      </c>
      <c r="Y4" s="390"/>
      <c r="Z4" s="387"/>
      <c r="AA4" s="387"/>
      <c r="AB4" s="385">
        <f>Livret1!$A15</f>
        <v>6</v>
      </c>
      <c r="AC4" s="385"/>
      <c r="AD4" s="387"/>
      <c r="AE4" s="387"/>
      <c r="AF4" s="385">
        <f>Livret1!$A16</f>
        <v>7</v>
      </c>
      <c r="AG4" s="385"/>
      <c r="AH4" s="387"/>
      <c r="AI4" s="387"/>
      <c r="AJ4" s="386">
        <f>Livret1!$A17</f>
        <v>8</v>
      </c>
      <c r="AK4" s="386"/>
      <c r="AL4" s="387"/>
      <c r="AM4" s="387"/>
      <c r="AN4" s="385">
        <f>Livret1!$A18</f>
        <v>9</v>
      </c>
      <c r="AO4" s="385"/>
      <c r="AP4" s="387"/>
      <c r="AQ4" s="387"/>
      <c r="AR4" s="385">
        <f>Livret1!$A19</f>
        <v>10</v>
      </c>
      <c r="AS4" s="385"/>
      <c r="AU4" s="392" t="str">
        <f>A4</f>
        <v>1er  trimestre</v>
      </c>
      <c r="AV4" s="392"/>
      <c r="AW4" s="387"/>
      <c r="AX4" s="387"/>
      <c r="AY4" s="385">
        <f>Livret1!$A20</f>
        <v>11</v>
      </c>
      <c r="AZ4" s="385"/>
      <c r="BA4" s="387"/>
      <c r="BB4" s="387"/>
      <c r="BC4" s="386">
        <f>Livret1!$A21</f>
        <v>12</v>
      </c>
      <c r="BD4" s="386"/>
      <c r="BE4" s="387"/>
      <c r="BF4" s="387"/>
      <c r="BG4" s="385">
        <f>Livret1!$A22</f>
        <v>13</v>
      </c>
      <c r="BH4" s="385"/>
      <c r="BI4" s="387"/>
      <c r="BJ4" s="387"/>
      <c r="BK4" s="385">
        <f>Livret1!$A23</f>
        <v>14</v>
      </c>
      <c r="BL4" s="385"/>
      <c r="BM4" s="387"/>
      <c r="BN4" s="387"/>
      <c r="BO4" s="386">
        <f>Livret1!$A24</f>
        <v>15</v>
      </c>
      <c r="BP4" s="386"/>
      <c r="BR4" s="392" t="str">
        <f>A4</f>
        <v>1er  trimestre</v>
      </c>
      <c r="BS4" s="392"/>
      <c r="BT4" s="387"/>
      <c r="BU4" s="387"/>
      <c r="BV4" s="385">
        <f>Livret1!$A25</f>
        <v>16</v>
      </c>
      <c r="BW4" s="385"/>
      <c r="BX4" s="387"/>
      <c r="BY4" s="387"/>
      <c r="BZ4" s="385">
        <f>Livret1!$A26</f>
        <v>17</v>
      </c>
      <c r="CA4" s="385"/>
      <c r="CB4" s="387"/>
      <c r="CC4" s="387"/>
      <c r="CD4" s="385">
        <f>Livret1!$A27</f>
        <v>18</v>
      </c>
      <c r="CE4" s="385"/>
      <c r="CF4" s="387"/>
      <c r="CG4" s="387"/>
      <c r="CH4" s="385">
        <f>Livret1!$A28</f>
        <v>19</v>
      </c>
      <c r="CI4" s="385"/>
      <c r="CJ4" s="387"/>
      <c r="CK4" s="387"/>
      <c r="CL4" s="385">
        <f>Livret1!$A29</f>
        <v>20</v>
      </c>
      <c r="CM4" s="385"/>
      <c r="CO4" s="392" t="str">
        <f>A4</f>
        <v>1er  trimestre</v>
      </c>
      <c r="CP4" s="392"/>
      <c r="CQ4" s="387"/>
      <c r="CR4" s="387"/>
      <c r="CS4" s="386">
        <f>Livret1!$A30</f>
        <v>21</v>
      </c>
      <c r="CT4" s="386"/>
      <c r="CU4" s="387"/>
      <c r="CV4" s="387"/>
      <c r="CW4" s="386">
        <f>Livret1!$A31</f>
        <v>22</v>
      </c>
      <c r="CX4" s="386"/>
      <c r="CY4" s="387"/>
      <c r="CZ4" s="387"/>
      <c r="DA4" s="385">
        <f>Livret1!$A32</f>
        <v>23</v>
      </c>
      <c r="DB4" s="385"/>
      <c r="DC4" s="387"/>
      <c r="DD4" s="387"/>
      <c r="DE4" s="385">
        <f>Livret1!$A33</f>
        <v>24</v>
      </c>
      <c r="DF4" s="385"/>
      <c r="DG4" s="387"/>
      <c r="DH4" s="387"/>
      <c r="DI4" s="386">
        <f>Livret1!$A35</f>
        <v>25</v>
      </c>
      <c r="DJ4" s="386"/>
      <c r="DL4" s="392" t="str">
        <f>A4</f>
        <v>1er  trimestre</v>
      </c>
      <c r="DM4" s="392"/>
      <c r="DN4" s="387"/>
      <c r="DO4" s="387"/>
      <c r="DP4" s="385">
        <f>Livret1!$A36</f>
        <v>26</v>
      </c>
      <c r="DQ4" s="385"/>
      <c r="DR4" s="387"/>
      <c r="DS4" s="387"/>
      <c r="DT4" s="385">
        <f>Livret1!$A37</f>
        <v>27</v>
      </c>
      <c r="DU4" s="385"/>
      <c r="DV4" s="387"/>
      <c r="DW4" s="387"/>
      <c r="DX4" s="386">
        <f>Livret1!$A38</f>
        <v>28</v>
      </c>
      <c r="DY4" s="386"/>
      <c r="DZ4" s="387"/>
      <c r="EA4" s="387"/>
      <c r="EB4" s="385">
        <f>Livret1!$A39</f>
        <v>29</v>
      </c>
      <c r="EC4" s="385"/>
      <c r="ED4" s="387"/>
      <c r="EE4" s="387"/>
      <c r="EF4" s="386">
        <f>Livret1!$A40</f>
        <v>30</v>
      </c>
      <c r="EG4" s="386"/>
      <c r="EI4" s="392" t="str">
        <f>A4</f>
        <v>1er  trimestre</v>
      </c>
      <c r="EJ4" s="392"/>
      <c r="EK4" s="387"/>
      <c r="EL4" s="387"/>
      <c r="EM4" s="385">
        <f>Livret1!$A41</f>
        <v>31</v>
      </c>
      <c r="EN4" s="385"/>
      <c r="EO4" s="387"/>
      <c r="EP4" s="387"/>
      <c r="EQ4" s="386">
        <f>Livret1!$A42</f>
        <v>32</v>
      </c>
      <c r="ER4" s="386"/>
      <c r="ES4" s="387"/>
      <c r="ET4" s="387"/>
      <c r="EU4" s="385">
        <f>Livret1!$A43</f>
        <v>33</v>
      </c>
      <c r="EV4" s="385"/>
      <c r="EW4" s="387"/>
      <c r="EX4" s="387"/>
      <c r="EY4" s="386">
        <f>Livret1!$A45</f>
        <v>34</v>
      </c>
      <c r="EZ4" s="386"/>
      <c r="FA4" s="387"/>
      <c r="FB4" s="387"/>
      <c r="FC4" s="386">
        <f>Livret1!$A46</f>
        <v>35</v>
      </c>
      <c r="FD4" s="386"/>
      <c r="FF4" s="392" t="str">
        <f>A4</f>
        <v>1er  trimestre</v>
      </c>
      <c r="FG4" s="392"/>
      <c r="FH4" s="387"/>
      <c r="FI4" s="387"/>
      <c r="FJ4" s="386">
        <f>Livret1!$A47</f>
        <v>36</v>
      </c>
      <c r="FK4" s="386"/>
      <c r="FL4" s="387"/>
      <c r="FM4" s="387"/>
      <c r="FN4" s="386">
        <f>Livret1!$A48</f>
        <v>37</v>
      </c>
      <c r="FO4" s="386"/>
      <c r="FP4" s="387"/>
      <c r="FQ4" s="387"/>
      <c r="FR4" s="385">
        <f>Livret1!$A49</f>
        <v>38</v>
      </c>
      <c r="FS4" s="385"/>
      <c r="FT4" s="387"/>
      <c r="FU4" s="387"/>
      <c r="FV4" s="385">
        <f>Livret1!$A50</f>
        <v>39</v>
      </c>
      <c r="FW4" s="385"/>
      <c r="FX4" s="387"/>
      <c r="FY4" s="387"/>
      <c r="FZ4" s="385">
        <f>Livret1!$A51</f>
        <v>40</v>
      </c>
      <c r="GA4" s="385"/>
      <c r="GC4" s="392" t="str">
        <f>A4</f>
        <v>1er  trimestre</v>
      </c>
      <c r="GD4" s="392"/>
      <c r="GE4" s="387"/>
      <c r="GF4" s="387"/>
      <c r="GG4" s="385">
        <f>Livret1!$A52</f>
        <v>41</v>
      </c>
      <c r="GH4" s="385"/>
      <c r="GI4" s="387"/>
      <c r="GJ4" s="387"/>
      <c r="GK4" s="385">
        <f>Livret1!$A54</f>
        <v>42</v>
      </c>
      <c r="GL4" s="385"/>
      <c r="GM4" s="387"/>
      <c r="GN4" s="387"/>
      <c r="GO4" s="385">
        <f>Livret1!$A55</f>
        <v>43</v>
      </c>
      <c r="GP4" s="385"/>
      <c r="GQ4" s="387"/>
      <c r="GR4" s="387"/>
      <c r="GS4" s="385">
        <f>Livret1!$A56</f>
        <v>44</v>
      </c>
      <c r="GT4" s="385"/>
      <c r="GU4" s="387"/>
      <c r="GV4" s="387"/>
      <c r="GW4" s="386">
        <f>Livret1!$A57</f>
        <v>45</v>
      </c>
      <c r="GX4" s="386"/>
      <c r="GZ4" s="390" t="str">
        <f>A4</f>
        <v>1er  trimestre</v>
      </c>
      <c r="HA4" s="390"/>
      <c r="HB4" s="387"/>
      <c r="HC4" s="387"/>
      <c r="HD4" s="385">
        <f>Livret1!$A58</f>
        <v>46</v>
      </c>
      <c r="HE4" s="385"/>
      <c r="HF4" s="387"/>
      <c r="HG4" s="387"/>
      <c r="HH4" s="386">
        <f>Livret1!$A59</f>
        <v>47</v>
      </c>
      <c r="HI4" s="386"/>
      <c r="HJ4" s="387"/>
      <c r="HK4" s="387"/>
      <c r="HL4" s="386">
        <f>Livret1!$A60</f>
        <v>48</v>
      </c>
      <c r="HM4" s="386"/>
      <c r="HN4" s="387"/>
      <c r="HO4" s="387"/>
      <c r="HP4" s="386">
        <f>Livret1!$A61</f>
        <v>49</v>
      </c>
      <c r="HQ4" s="386"/>
      <c r="HR4" s="387"/>
      <c r="HS4" s="387"/>
      <c r="HT4" s="385">
        <f>Livret1!$A62</f>
        <v>50</v>
      </c>
      <c r="HU4" s="385"/>
      <c r="HW4" s="390" t="str">
        <f>A4</f>
        <v>1er  trimestre</v>
      </c>
      <c r="HX4" s="390"/>
      <c r="HY4" s="387"/>
      <c r="HZ4" s="387"/>
      <c r="IA4" s="385">
        <f>Livret1!$A63</f>
        <v>51</v>
      </c>
      <c r="IB4" s="385"/>
      <c r="IC4" s="387"/>
      <c r="ID4" s="387"/>
      <c r="IE4" s="385">
        <f>Livret1!$A64</f>
        <v>52</v>
      </c>
      <c r="IF4" s="385"/>
      <c r="IG4" s="387"/>
      <c r="IH4" s="387"/>
      <c r="II4" s="385">
        <f>Livret1!$A65</f>
        <v>53</v>
      </c>
      <c r="IJ4" s="385"/>
      <c r="IK4" s="387"/>
      <c r="IL4" s="387"/>
      <c r="IM4" s="385">
        <f>Livret1!$A66</f>
        <v>54</v>
      </c>
      <c r="IN4" s="385"/>
      <c r="IO4" s="387"/>
      <c r="IP4" s="387"/>
      <c r="IQ4" s="385">
        <f>Livret1!$A67</f>
        <v>55</v>
      </c>
      <c r="IR4" s="385"/>
      <c r="IT4" s="390" t="str">
        <f>A4</f>
        <v>1er  trimestre</v>
      </c>
      <c r="IU4" s="390"/>
      <c r="IV4" s="387"/>
      <c r="IW4" s="387"/>
      <c r="IX4" s="385">
        <f>Livret1!$A68</f>
        <v>56</v>
      </c>
      <c r="IY4" s="385"/>
      <c r="IZ4" s="387"/>
      <c r="JA4" s="387"/>
      <c r="JB4" s="385">
        <f>Livret1!$A69</f>
        <v>57</v>
      </c>
      <c r="JC4" s="385"/>
      <c r="JD4" s="387"/>
      <c r="JE4" s="387"/>
      <c r="JF4" s="385">
        <f>Livret1!$A70</f>
        <v>58</v>
      </c>
      <c r="JG4" s="385"/>
      <c r="JH4" s="387"/>
      <c r="JI4" s="387"/>
      <c r="JJ4" s="385">
        <f>Livret1!$A71</f>
        <v>59</v>
      </c>
      <c r="JK4" s="385"/>
      <c r="JL4" s="387"/>
      <c r="JM4" s="387"/>
      <c r="JN4" s="385">
        <f>Livret1!$A72</f>
        <v>60</v>
      </c>
      <c r="JO4" s="385"/>
      <c r="JP4" s="83"/>
      <c r="JQ4" s="390" t="str">
        <f>A4</f>
        <v>1er  trimestre</v>
      </c>
      <c r="JR4" s="390"/>
      <c r="JS4" s="387"/>
      <c r="JT4" s="387"/>
      <c r="JU4" s="385">
        <f>Livret1!$A73</f>
        <v>61</v>
      </c>
      <c r="JV4" s="385"/>
      <c r="JW4" s="387"/>
      <c r="JX4" s="387"/>
      <c r="JY4" s="386">
        <f>Livret1!$A74</f>
        <v>62</v>
      </c>
      <c r="JZ4" s="386"/>
      <c r="KA4" s="387"/>
      <c r="KB4" s="387"/>
      <c r="KC4" s="385">
        <f>Livret1!$A75</f>
        <v>63</v>
      </c>
      <c r="KD4" s="385"/>
      <c r="KE4" s="387"/>
      <c r="KF4" s="387"/>
      <c r="KG4" s="385">
        <f>Livret1!$A76</f>
        <v>64</v>
      </c>
      <c r="KH4" s="385"/>
      <c r="KI4" s="387"/>
      <c r="KJ4" s="387"/>
      <c r="KK4" s="385">
        <f>Livret1!$A77</f>
        <v>65</v>
      </c>
      <c r="KL4" s="385"/>
      <c r="KN4" s="390" t="str">
        <f>A4</f>
        <v>1er  trimestre</v>
      </c>
      <c r="KO4" s="390"/>
      <c r="KP4" s="387"/>
      <c r="KQ4" s="387"/>
      <c r="KR4" s="385">
        <f>Livret1!$A79</f>
        <v>66</v>
      </c>
      <c r="KS4" s="385"/>
      <c r="KT4" s="387"/>
      <c r="KU4" s="387"/>
      <c r="KV4" s="385">
        <f>Livret1!$A80</f>
        <v>67</v>
      </c>
      <c r="KW4" s="385"/>
      <c r="KX4" s="387"/>
      <c r="KY4" s="387"/>
      <c r="KZ4" s="386">
        <f>Livret1!$A81</f>
        <v>68</v>
      </c>
      <c r="LA4" s="386"/>
      <c r="LB4" s="387"/>
      <c r="LC4" s="387"/>
      <c r="LD4" s="385">
        <f>Livret1!$A82</f>
        <v>69</v>
      </c>
      <c r="LE4" s="385"/>
      <c r="LF4" s="387"/>
      <c r="LG4" s="387"/>
      <c r="LH4" s="385">
        <f>Livret1!$A83</f>
        <v>70</v>
      </c>
      <c r="LI4" s="385"/>
      <c r="LK4" s="395" t="str">
        <f>KN4</f>
        <v>1er  trimestre</v>
      </c>
      <c r="LL4" s="396"/>
      <c r="LM4" s="387"/>
      <c r="LN4" s="387"/>
      <c r="LO4" s="385">
        <f>Livret1!$A84</f>
        <v>71</v>
      </c>
      <c r="LP4" s="385"/>
    </row>
    <row r="5" spans="1:328">
      <c r="A5" s="46"/>
      <c r="B5" s="85" t="s">
        <v>0</v>
      </c>
      <c r="C5" s="79"/>
      <c r="D5" s="23"/>
      <c r="E5" s="46" t="s">
        <v>1</v>
      </c>
      <c r="F5" s="87"/>
      <c r="G5" s="22"/>
      <c r="H5" s="23"/>
      <c r="I5" s="46" t="s">
        <v>1</v>
      </c>
      <c r="J5" s="87"/>
      <c r="K5" s="22"/>
      <c r="L5" s="23"/>
      <c r="M5" s="46" t="s">
        <v>1</v>
      </c>
      <c r="N5" s="87"/>
      <c r="O5" s="22"/>
      <c r="P5" s="23"/>
      <c r="Q5" s="46" t="s">
        <v>1</v>
      </c>
      <c r="R5" s="87"/>
      <c r="S5" s="22"/>
      <c r="T5" s="23"/>
      <c r="U5" s="46" t="s">
        <v>1</v>
      </c>
      <c r="V5" s="46"/>
      <c r="X5" s="46"/>
      <c r="Y5" s="85" t="s">
        <v>0</v>
      </c>
      <c r="Z5" s="79"/>
      <c r="AA5" s="23"/>
      <c r="AB5" s="46" t="s">
        <v>1</v>
      </c>
      <c r="AC5" s="87"/>
      <c r="AD5" s="22"/>
      <c r="AE5" s="23"/>
      <c r="AF5" s="46" t="s">
        <v>1</v>
      </c>
      <c r="AG5" s="87"/>
      <c r="AH5" s="22"/>
      <c r="AI5" s="23"/>
      <c r="AJ5" s="46" t="s">
        <v>1</v>
      </c>
      <c r="AK5" s="87"/>
      <c r="AL5" s="22"/>
      <c r="AM5" s="23"/>
      <c r="AN5" s="46" t="s">
        <v>1</v>
      </c>
      <c r="AO5" s="87"/>
      <c r="AP5" s="22"/>
      <c r="AQ5" s="23"/>
      <c r="AR5" s="46" t="s">
        <v>1</v>
      </c>
      <c r="AS5" s="46"/>
      <c r="AU5" s="87"/>
      <c r="AV5" s="88" t="s">
        <v>0</v>
      </c>
      <c r="AW5" s="79"/>
      <c r="AX5" s="23"/>
      <c r="AY5" s="46" t="s">
        <v>1</v>
      </c>
      <c r="AZ5" s="87"/>
      <c r="BA5" s="22"/>
      <c r="BB5" s="23"/>
      <c r="BC5" s="46" t="s">
        <v>1</v>
      </c>
      <c r="BD5" s="87"/>
      <c r="BE5" s="22"/>
      <c r="BF5" s="23"/>
      <c r="BG5" s="46" t="s">
        <v>1</v>
      </c>
      <c r="BH5" s="87"/>
      <c r="BI5" s="22"/>
      <c r="BJ5" s="23"/>
      <c r="BK5" s="46" t="s">
        <v>1</v>
      </c>
      <c r="BL5" s="87"/>
      <c r="BM5" s="22"/>
      <c r="BN5" s="23"/>
      <c r="BO5" s="46" t="s">
        <v>1</v>
      </c>
      <c r="BP5" s="46"/>
      <c r="BR5" s="87"/>
      <c r="BS5" s="88" t="s">
        <v>0</v>
      </c>
      <c r="BT5" s="79"/>
      <c r="BU5" s="23"/>
      <c r="BV5" s="46" t="s">
        <v>1</v>
      </c>
      <c r="BW5" s="87"/>
      <c r="BX5" s="23"/>
      <c r="BY5" s="23"/>
      <c r="BZ5" s="46" t="s">
        <v>1</v>
      </c>
      <c r="CA5" s="87"/>
      <c r="CB5" s="22"/>
      <c r="CC5" s="23"/>
      <c r="CD5" s="46" t="s">
        <v>1</v>
      </c>
      <c r="CE5" s="87"/>
      <c r="CF5" s="22"/>
      <c r="CG5" s="23"/>
      <c r="CH5" s="46" t="s">
        <v>1</v>
      </c>
      <c r="CI5" s="87"/>
      <c r="CJ5" s="22"/>
      <c r="CK5" s="23"/>
      <c r="CL5" s="46" t="s">
        <v>1</v>
      </c>
      <c r="CM5" s="46"/>
      <c r="CO5" s="87"/>
      <c r="CP5" s="88" t="s">
        <v>0</v>
      </c>
      <c r="CQ5" s="79"/>
      <c r="CR5" s="23"/>
      <c r="CS5" s="46" t="s">
        <v>1</v>
      </c>
      <c r="CT5" s="87"/>
      <c r="CU5" s="22"/>
      <c r="CV5" s="23"/>
      <c r="CW5" s="46" t="s">
        <v>1</v>
      </c>
      <c r="CX5" s="87"/>
      <c r="CY5" s="22"/>
      <c r="CZ5" s="23"/>
      <c r="DA5" s="46" t="s">
        <v>1</v>
      </c>
      <c r="DB5" s="87"/>
      <c r="DC5" s="23"/>
      <c r="DD5" s="23"/>
      <c r="DE5" s="46" t="s">
        <v>1</v>
      </c>
      <c r="DF5" s="87"/>
      <c r="DG5" s="22"/>
      <c r="DH5" s="23"/>
      <c r="DI5" s="46" t="s">
        <v>1</v>
      </c>
      <c r="DJ5" s="46"/>
      <c r="DL5" s="87"/>
      <c r="DM5" s="88" t="s">
        <v>0</v>
      </c>
      <c r="DN5" s="79"/>
      <c r="DO5" s="23"/>
      <c r="DP5" s="46" t="s">
        <v>1</v>
      </c>
      <c r="DQ5" s="87"/>
      <c r="DR5" s="22"/>
      <c r="DS5" s="23"/>
      <c r="DT5" s="46" t="s">
        <v>1</v>
      </c>
      <c r="DU5" s="87"/>
      <c r="DV5" s="79"/>
      <c r="DW5" s="23"/>
      <c r="DX5" s="46" t="s">
        <v>1</v>
      </c>
      <c r="DY5" s="87"/>
      <c r="DZ5" s="79"/>
      <c r="EA5" s="23"/>
      <c r="EB5" s="46" t="s">
        <v>1</v>
      </c>
      <c r="EC5" s="87"/>
      <c r="ED5" s="22"/>
      <c r="EE5" s="23"/>
      <c r="EF5" s="46" t="s">
        <v>1</v>
      </c>
      <c r="EG5" s="46"/>
      <c r="EI5" s="87"/>
      <c r="EJ5" s="88" t="s">
        <v>0</v>
      </c>
      <c r="EK5" s="23"/>
      <c r="EL5" s="23"/>
      <c r="EM5" s="46" t="s">
        <v>1</v>
      </c>
      <c r="EN5" s="87"/>
      <c r="EO5" s="22"/>
      <c r="EP5" s="23"/>
      <c r="EQ5" s="46" t="s">
        <v>1</v>
      </c>
      <c r="ER5" s="87"/>
      <c r="ES5" s="22"/>
      <c r="ET5" s="23"/>
      <c r="EU5" s="46" t="s">
        <v>1</v>
      </c>
      <c r="EV5" s="87"/>
      <c r="EW5" s="79"/>
      <c r="EX5" s="23"/>
      <c r="EY5" s="46" t="s">
        <v>1</v>
      </c>
      <c r="EZ5" s="87"/>
      <c r="FA5" s="22"/>
      <c r="FB5" s="23"/>
      <c r="FC5" s="46" t="s">
        <v>1</v>
      </c>
      <c r="FD5" s="46"/>
      <c r="FF5" s="87"/>
      <c r="FG5" s="88" t="s">
        <v>0</v>
      </c>
      <c r="FH5" s="79"/>
      <c r="FI5" s="23"/>
      <c r="FJ5" s="46" t="s">
        <v>1</v>
      </c>
      <c r="FK5" s="87"/>
      <c r="FL5" s="22"/>
      <c r="FM5" s="23"/>
      <c r="FN5" s="46" t="s">
        <v>1</v>
      </c>
      <c r="FO5" s="87"/>
      <c r="FP5" s="79"/>
      <c r="FQ5" s="23"/>
      <c r="FR5" s="46" t="s">
        <v>1</v>
      </c>
      <c r="FS5" s="87"/>
      <c r="FT5" s="23"/>
      <c r="FU5" s="23"/>
      <c r="FV5" s="46" t="s">
        <v>1</v>
      </c>
      <c r="FW5" s="87"/>
      <c r="FX5" s="22"/>
      <c r="FY5" s="23"/>
      <c r="FZ5" s="46" t="s">
        <v>1</v>
      </c>
      <c r="GA5" s="46"/>
      <c r="GC5" s="87"/>
      <c r="GD5" s="88" t="s">
        <v>0</v>
      </c>
      <c r="GE5" s="79"/>
      <c r="GF5" s="23"/>
      <c r="GG5" s="46" t="s">
        <v>1</v>
      </c>
      <c r="GH5" s="87"/>
      <c r="GI5" s="22"/>
      <c r="GJ5" s="23"/>
      <c r="GK5" s="46" t="s">
        <v>1</v>
      </c>
      <c r="GL5" s="87"/>
      <c r="GM5" s="79"/>
      <c r="GN5" s="23"/>
      <c r="GO5" s="46" t="s">
        <v>1</v>
      </c>
      <c r="GP5" s="87"/>
      <c r="GQ5" s="23"/>
      <c r="GR5" s="23"/>
      <c r="GS5" s="46" t="s">
        <v>1</v>
      </c>
      <c r="GT5" s="87"/>
      <c r="GU5" s="22"/>
      <c r="GV5" s="23"/>
      <c r="GW5" s="46" t="s">
        <v>1</v>
      </c>
      <c r="GX5" s="46"/>
      <c r="GZ5" s="87"/>
      <c r="HA5" s="88" t="s">
        <v>0</v>
      </c>
      <c r="HB5" s="79"/>
      <c r="HC5" s="23"/>
      <c r="HD5" s="46" t="s">
        <v>1</v>
      </c>
      <c r="HE5" s="87"/>
      <c r="HF5" s="22"/>
      <c r="HG5" s="23"/>
      <c r="HH5" s="46" t="s">
        <v>1</v>
      </c>
      <c r="HI5" s="87"/>
      <c r="HJ5" s="22"/>
      <c r="HK5" s="23"/>
      <c r="HL5" s="46" t="s">
        <v>1</v>
      </c>
      <c r="HM5" s="87"/>
      <c r="HN5" s="23"/>
      <c r="HO5" s="23"/>
      <c r="HP5" s="46" t="s">
        <v>1</v>
      </c>
      <c r="HQ5" s="87"/>
      <c r="HR5" s="22"/>
      <c r="HS5" s="23"/>
      <c r="HT5" s="46" t="s">
        <v>1</v>
      </c>
      <c r="HU5" s="46"/>
      <c r="HW5" s="87"/>
      <c r="HX5" s="88" t="s">
        <v>0</v>
      </c>
      <c r="HY5" s="79"/>
      <c r="HZ5" s="23"/>
      <c r="IA5" s="46" t="s">
        <v>1</v>
      </c>
      <c r="IB5" s="87"/>
      <c r="IC5" s="22"/>
      <c r="ID5" s="23"/>
      <c r="IE5" s="46" t="s">
        <v>1</v>
      </c>
      <c r="IF5" s="87"/>
      <c r="IG5" s="22"/>
      <c r="IH5" s="23"/>
      <c r="II5" s="46" t="s">
        <v>1</v>
      </c>
      <c r="IJ5" s="87"/>
      <c r="IK5" s="23"/>
      <c r="IL5" s="23"/>
      <c r="IM5" s="46" t="s">
        <v>1</v>
      </c>
      <c r="IN5" s="87"/>
      <c r="IO5" s="23"/>
      <c r="IP5" s="23"/>
      <c r="IQ5" s="46" t="s">
        <v>1</v>
      </c>
      <c r="IR5" s="46"/>
      <c r="IT5" s="87"/>
      <c r="IU5" s="88" t="s">
        <v>0</v>
      </c>
      <c r="IV5" s="79"/>
      <c r="IW5" s="23"/>
      <c r="IX5" s="46" t="s">
        <v>1</v>
      </c>
      <c r="IY5" s="87"/>
      <c r="IZ5" s="22"/>
      <c r="JA5" s="23"/>
      <c r="JB5" s="46" t="s">
        <v>1</v>
      </c>
      <c r="JC5" s="87"/>
      <c r="JD5" s="22"/>
      <c r="JE5" s="23"/>
      <c r="JF5" s="46" t="s">
        <v>1</v>
      </c>
      <c r="JG5" s="87"/>
      <c r="JH5" s="23"/>
      <c r="JI5" s="23"/>
      <c r="JJ5" s="46" t="s">
        <v>1</v>
      </c>
      <c r="JK5" s="87"/>
      <c r="JL5" s="22"/>
      <c r="JM5" s="23"/>
      <c r="JN5" s="46" t="s">
        <v>1</v>
      </c>
      <c r="JO5" s="46"/>
      <c r="JQ5" s="87"/>
      <c r="JR5" s="88" t="s">
        <v>0</v>
      </c>
      <c r="JS5" s="79"/>
      <c r="JT5" s="23"/>
      <c r="JU5" s="46" t="s">
        <v>1</v>
      </c>
      <c r="JV5" s="87"/>
      <c r="JW5" s="22"/>
      <c r="JX5" s="23"/>
      <c r="JY5" s="46" t="s">
        <v>1</v>
      </c>
      <c r="JZ5" s="87"/>
      <c r="KA5" s="79"/>
      <c r="KB5" s="23"/>
      <c r="KC5" s="46" t="s">
        <v>1</v>
      </c>
      <c r="KD5" s="87"/>
      <c r="KE5" s="79"/>
      <c r="KF5" s="23"/>
      <c r="KG5" s="46" t="s">
        <v>1</v>
      </c>
      <c r="KH5" s="87"/>
      <c r="KI5" s="22"/>
      <c r="KJ5" s="23"/>
      <c r="KK5" s="46" t="s">
        <v>1</v>
      </c>
      <c r="KL5" s="46"/>
      <c r="KN5" s="87"/>
      <c r="KO5" s="88" t="s">
        <v>0</v>
      </c>
      <c r="KP5" s="79"/>
      <c r="KQ5" s="23"/>
      <c r="KR5" s="46" t="s">
        <v>1</v>
      </c>
      <c r="KS5" s="87"/>
      <c r="KT5" s="79"/>
      <c r="KU5" s="23"/>
      <c r="KV5" s="46" t="s">
        <v>1</v>
      </c>
      <c r="KW5" s="87"/>
      <c r="KX5" s="79"/>
      <c r="KY5" s="23"/>
      <c r="KZ5" s="46" t="s">
        <v>1</v>
      </c>
      <c r="LA5" s="87"/>
      <c r="LB5" s="23"/>
      <c r="LC5" s="23"/>
      <c r="LD5" s="46" t="s">
        <v>1</v>
      </c>
      <c r="LE5" s="87"/>
      <c r="LF5" s="22"/>
      <c r="LG5" s="23"/>
      <c r="LH5" s="46" t="s">
        <v>1</v>
      </c>
      <c r="LI5" s="46"/>
      <c r="LK5" s="46"/>
      <c r="LL5" s="85" t="s">
        <v>0</v>
      </c>
      <c r="LM5" s="79"/>
      <c r="LN5" s="23"/>
      <c r="LO5" s="46" t="s">
        <v>1</v>
      </c>
      <c r="LP5" s="87"/>
    </row>
    <row r="6" spans="1:328" ht="15.75">
      <c r="A6" s="114"/>
      <c r="B6" s="113"/>
      <c r="C6" s="80"/>
      <c r="D6" s="24"/>
      <c r="E6" s="2" t="str">
        <f>IF(OR(AND(ISBLANK(D6),ISBLANK(C6)),AND(ISBLANK(D$5),ISBLANK(C$5)))," ",IF(OR(AND(ISNUMBER(C6),C6&gt;C$5),AND(ISNUMBER(D6),D6&gt;D$5)),"E",IF(OR(AND(C6="abs",D6="abs"),AND(ISBLANK(C6),D6="abs"),AND(ISBLANK(D6),C6="abs")),"abs",IF(OR(AND(D6="abs",C6&gt;C$5),AND(C6="abs",D6&gt;D$5)),"E",IF(OR(C6="abs",ISBLANK(C6)),D6/D$5*100,IF(OR(ISBLANK(D6),D6="abs"),C6/C$5*100,IF(OR(C6&gt;C$5,D6&gt;D$5),"E",(C6+D6)/(C$5+D$5)*100)))))))</f>
        <v xml:space="preserve"> </v>
      </c>
      <c r="F6" s="94" t="str">
        <f t="shared" ref="F6:F35" si="0">IF(OR(AND(ISBLANK(C6),D6="abs"),AND(ISBLANK(D6),C6="abs"),AND(C6="abs",D6="abs")),"abs",IF(E6=" "," ",IF(E6="E"," ",IF(E6&gt;=75,"X",IF(E6&gt;=50,"/",".")))))</f>
        <v xml:space="preserve"> </v>
      </c>
      <c r="G6" s="24"/>
      <c r="H6" s="24"/>
      <c r="I6" s="2" t="str">
        <f>IF(OR(AND(ISBLANK(H6),ISBLANK(G6)),AND(ISBLANK(H$5),ISBLANK(G$5)))," ",IF(OR(AND(ISNUMBER(G6),G6&gt;G$5),AND(ISNUMBER(H6),H6&gt;H$5)),"E",IF(OR(AND(G6="abs",H6="abs"),AND(ISBLANK(G6),H6="abs"),AND(ISBLANK(H6),G6="abs")),"abs",IF(OR(AND(H6="abs",G6&gt;G$5),AND(G6="abs",H6&gt;H$5)),"E",IF(OR(G6="abs",ISBLANK(G6)),H6/H$5*100,IF(OR(ISBLANK(H6),H6="abs"),G6/G$5*100,IF(OR(G6&gt;G$5,H6&gt;H$5),"E",(G6+H6)/(G$5+H$5)*100)))))))</f>
        <v xml:space="preserve"> </v>
      </c>
      <c r="J6" s="94" t="str">
        <f>IF(OR(AND(ISBLANK(G6),H6="abs"),AND(ISBLANK(H6),G6="abs"),AND(G6="abs",H6="abs")),"abs",IF(I6=" "," ",IF(I6="E"," ",IF(I6&gt;=75,"X",IF(I6&gt;=50,"/",".")))))</f>
        <v xml:space="preserve"> </v>
      </c>
      <c r="K6" s="24"/>
      <c r="L6" s="24"/>
      <c r="M6" s="2" t="str">
        <f t="shared" ref="M6:M35" si="1">IF(OR(AND(ISBLANK(L6),ISBLANK(K6)),AND(ISBLANK(L$5),ISBLANK(K$5)))," ",IF(OR(AND(ISNUMBER(K6),K6&gt;K$5),AND(ISNUMBER(L6),L6&gt;L$5)),"E",IF(OR(AND(K6="abs",L6="abs"),AND(ISBLANK(K6),L6="abs"),AND(ISBLANK(L6),K6="abs")),"abs",IF(OR(AND(L6="abs",K6&gt;K$5),AND(K6="abs",L6&gt;L$5)),"E",IF(OR(K6="abs",ISBLANK(K6)),L6/L$5*100,IF(OR(ISBLANK(L6),L6="abs"),K6/K$5*100,IF(OR(K6&gt;K$5,L6&gt;L$5),"E",(K6+L6)/(K$5+L$5)*100)))))))</f>
        <v xml:space="preserve"> </v>
      </c>
      <c r="N6" s="94" t="str">
        <f t="shared" ref="N6:N35" si="2">IF(OR(AND(ISBLANK(K6),L6="abs"),AND(ISBLANK(L6),K6="abs"),AND(K6="abs",L6="abs")),"abs",IF(M6=" "," ",IF(M6="E"," ",IF(M6&gt;=75,"X",IF(M6&gt;=50,"/",".")))))</f>
        <v xml:space="preserve"> </v>
      </c>
      <c r="O6" s="24"/>
      <c r="P6" s="24"/>
      <c r="Q6" s="2" t="str">
        <f t="shared" ref="Q6:Q35" si="3">IF(OR(AND(ISBLANK(P6),ISBLANK(O6)),AND(ISBLANK(P$5),ISBLANK(O$5)))," ",IF(OR(AND(ISNUMBER(O6),O6&gt;O$5),AND(ISNUMBER(P6),P6&gt;P$5)),"E",IF(OR(AND(O6="abs",P6="abs"),AND(ISBLANK(O6),P6="abs"),AND(ISBLANK(P6),O6="abs")),"abs",IF(OR(AND(P6="abs",O6&gt;O$5),AND(O6="abs",P6&gt;P$5)),"E",IF(OR(O6="abs",ISBLANK(O6)),P6/P$5*100,IF(OR(ISBLANK(P6),P6="abs"),O6/O$5*100,IF(OR(O6&gt;O$5,P6&gt;P$5),"E",(O6+P6)/(O$5+P$5)*100)))))))</f>
        <v xml:space="preserve"> </v>
      </c>
      <c r="R6" s="94" t="str">
        <f t="shared" ref="R6:R35" si="4">IF(OR(AND(ISBLANK(O6),P6="abs"),AND(ISBLANK(P6),O6="abs"),AND(O6="abs",P6="abs")),"abs",IF(Q6=" "," ",IF(Q6="E"," ",IF(Q6&gt;=75,"X",IF(Q6&gt;=50,"/",".")))))</f>
        <v xml:space="preserve"> </v>
      </c>
      <c r="S6" s="24"/>
      <c r="T6" s="24"/>
      <c r="U6" s="2" t="str">
        <f t="shared" ref="U6:U35" si="5">IF(OR(AND(ISBLANK(T6),ISBLANK(S6)),AND(ISBLANK(T$5),ISBLANK(S$5)))," ",IF(OR(AND(ISNUMBER(S6),S6&gt;S$5),AND(ISNUMBER(T6),T6&gt;T$5)),"E",IF(OR(AND(S6="abs",T6="abs"),AND(ISBLANK(S6),T6="abs"),AND(ISBLANK(T6),S6="abs")),"abs",IF(OR(AND(T6="abs",S6&gt;S$5),AND(S6="abs",T6&gt;T$5)),"E",IF(OR(S6="abs",ISBLANK(S6)),T6/T$5*100,IF(OR(ISBLANK(T6),T6="abs"),S6/S$5*100,IF(OR(S6&gt;S$5,T6&gt;T$5),"E",(S6+T6)/(S$5+T$5)*100)))))))</f>
        <v xml:space="preserve"> </v>
      </c>
      <c r="V6" s="94" t="str">
        <f t="shared" ref="V6:V35" si="6">IF(OR(AND(ISBLANK(S6),T6="abs"),AND(ISBLANK(T6),S6="abs"),AND(S6="abs",T6="abs")),"abs",IF(U6=" "," ",IF(U6="E"," ",IF(U6&gt;=75,"X",IF(U6&gt;=50,"/",".")))))</f>
        <v xml:space="preserve"> </v>
      </c>
      <c r="W6" s="91"/>
      <c r="X6" s="89" t="str">
        <f>IF(ISBLANK(A6)," ",A6)</f>
        <v xml:space="preserve"> </v>
      </c>
      <c r="Y6" s="90" t="str">
        <f>IF(ISBLANK(B6)," ",B6)</f>
        <v xml:space="preserve"> </v>
      </c>
      <c r="Z6" s="80"/>
      <c r="AA6" s="24"/>
      <c r="AB6" s="2" t="str">
        <f>IF(OR(AND(ISBLANK(AA6),ISBLANK(Z6)),AND(ISBLANK(AA$5),ISBLANK(Z$5)))," ",IF(OR(AND(ISNUMBER(Z6),Z6&gt;Z$5),AND(ISNUMBER(AA6),AA6&gt;AA$5)),"E",IF(OR(AND(Z6="abs",AA6="abs"),AND(ISBLANK(Z6),AA6="abs"),AND(ISBLANK(AA6),Z6="abs")),"abs",IF(OR(AND(AA6="abs",Z6&gt;Z$5),AND(Z6="abs",AA6&gt;AA$5)),"E",IF(OR(Z6="abs",ISBLANK(Z6)),AA6/AA$5*100,IF(OR(ISBLANK(AA6),AA6="abs"),Z6/Z$5*100,IF(OR(Z6&gt;Z$5,AA6&gt;AA$5),"E",(Z6+AA6)/(Z$5+AA$5)*100)))))))</f>
        <v xml:space="preserve"> </v>
      </c>
      <c r="AC6" s="94" t="str">
        <f t="shared" ref="AC6:AC35" si="7">IF(OR(AND(ISBLANK(Z6),AA6="abs"),AND(ISBLANK(AA6),Z6="abs"),AND(Z6="abs",AA6="abs")),"abs",IF(AB6=" "," ",IF(AB6="E"," ",IF(AB6&gt;=75,"X",IF(AB6&gt;=50,"/",".")))))</f>
        <v xml:space="preserve"> </v>
      </c>
      <c r="AD6" s="24"/>
      <c r="AE6" s="24"/>
      <c r="AF6" s="2" t="str">
        <f t="shared" ref="AF6:AF35" si="8">IF(OR(AND(ISBLANK(AE6),ISBLANK(AD6)),AND(ISBLANK(AE$5),ISBLANK(AD$5)))," ",IF(OR(AND(ISNUMBER(AD6),AD6&gt;AD$5),AND(ISNUMBER(AE6),AE6&gt;AE$5)),"E",IF(OR(AND(AD6="abs",AE6="abs"),AND(ISBLANK(AD6),AE6="abs"),AND(ISBLANK(AE6),AD6="abs")),"abs",IF(OR(AND(AE6="abs",AD6&gt;AD$5),AND(AD6="abs",AE6&gt;AE$5)),"E",IF(OR(AD6="abs",ISBLANK(AD6)),AE6/AE$5*100,IF(OR(ISBLANK(AE6),AE6="abs"),AD6/AD$5*100,IF(OR(AD6&gt;AD$5,AE6&gt;AE$5),"E",(AD6+AE6)/(AD$5+AE$5)*100)))))))</f>
        <v xml:space="preserve"> </v>
      </c>
      <c r="AG6" s="94" t="str">
        <f t="shared" ref="AG6:AG35" si="9">IF(OR(AND(ISBLANK(AD6),AE6="abs"),AND(ISBLANK(AE6),AD6="abs"),AND(AD6="abs",AE6="abs")),"abs",IF(AF6=" "," ",IF(AF6="E"," ",IF(AF6&gt;=75,"X",IF(AF6&gt;=50,"/",".")))))</f>
        <v xml:space="preserve"> </v>
      </c>
      <c r="AH6" s="24"/>
      <c r="AI6" s="24"/>
      <c r="AJ6" s="2" t="str">
        <f t="shared" ref="AJ6:AJ35" si="10">IF(OR(AND(ISBLANK(AI6),ISBLANK(AH6)),AND(ISBLANK(AI$5),ISBLANK(AH$5)))," ",IF(OR(AND(ISNUMBER(AH6),AH6&gt;AH$5),AND(ISNUMBER(AI6),AI6&gt;AI$5)),"E",IF(OR(AND(AH6="abs",AI6="abs"),AND(ISBLANK(AH6),AI6="abs"),AND(ISBLANK(AI6),AH6="abs")),"abs",IF(OR(AND(AI6="abs",AH6&gt;AH$5),AND(AH6="abs",AI6&gt;AI$5)),"E",IF(OR(AH6="abs",ISBLANK(AH6)),AI6/AI$5*100,IF(OR(ISBLANK(AI6),AI6="abs"),AH6/AH$5*100,IF(OR(AH6&gt;AH$5,AI6&gt;AI$5),"E",(AH6+AI6)/(AH$5+AI$5)*100)))))))</f>
        <v xml:space="preserve"> </v>
      </c>
      <c r="AK6" s="94" t="str">
        <f t="shared" ref="AK6:AK35" si="11">IF(OR(AND(ISBLANK(AH6),AI6="abs"),AND(ISBLANK(AI6),AH6="abs"),AND(AH6="abs",AI6="abs")),"abs",IF(AJ6=" "," ",IF(AJ6="E"," ",IF(AJ6&gt;=75,"X",IF(AJ6&gt;=50,"/",".")))))</f>
        <v xml:space="preserve"> </v>
      </c>
      <c r="AL6" s="24"/>
      <c r="AM6" s="24"/>
      <c r="AN6" s="2" t="str">
        <f t="shared" ref="AN6:AN35" si="12">IF(OR(AND(ISBLANK(AM6),ISBLANK(AL6)),AND(ISBLANK(AM$5),ISBLANK(AL$5)))," ",IF(OR(AND(ISNUMBER(AL6),AL6&gt;AL$5),AND(ISNUMBER(AM6),AM6&gt;AM$5)),"E",IF(OR(AND(AL6="abs",AM6="abs"),AND(ISBLANK(AL6),AM6="abs"),AND(ISBLANK(AM6),AL6="abs")),"abs",IF(OR(AND(AM6="abs",AL6&gt;AL$5),AND(AL6="abs",AM6&gt;AM$5)),"E",IF(OR(AL6="abs",ISBLANK(AL6)),AM6/AM$5*100,IF(OR(ISBLANK(AM6),AM6="abs"),AL6/AL$5*100,IF(OR(AL6&gt;AL$5,AM6&gt;AM$5),"E",(AL6+AM6)/(AL$5+AM$5)*100)))))))</f>
        <v xml:space="preserve"> </v>
      </c>
      <c r="AO6" s="94" t="str">
        <f t="shared" ref="AO6:AO35" si="13">IF(OR(AND(ISBLANK(AL6),AM6="abs"),AND(ISBLANK(AM6),AL6="abs"),AND(AL6="abs",AM6="abs")),"abs",IF(AN6=" "," ",IF(AN6="E"," ",IF(AN6&gt;=75,"X",IF(AN6&gt;=50,"/",".")))))</f>
        <v xml:space="preserve"> </v>
      </c>
      <c r="AP6" s="24"/>
      <c r="AQ6" s="24"/>
      <c r="AR6" s="2" t="str">
        <f t="shared" ref="AR6:AR35" si="14">IF(OR(AND(ISBLANK(AQ6),ISBLANK(AP6)),AND(ISBLANK(AQ$5),ISBLANK(AP$5)))," ",IF(OR(AND(ISNUMBER(AP6),AP6&gt;AP$5),AND(ISNUMBER(AQ6),AQ6&gt;AQ$5)),"E",IF(OR(AND(AP6="abs",AQ6="abs"),AND(ISBLANK(AP6),AQ6="abs"),AND(ISBLANK(AQ6),AP6="abs")),"abs",IF(OR(AND(AQ6="abs",AP6&gt;AP$5),AND(AP6="abs",AQ6&gt;AQ$5)),"E",IF(OR(AP6="abs",ISBLANK(AP6)),AQ6/AQ$5*100,IF(OR(ISBLANK(AQ6),AQ6="abs"),AP6/AP$5*100,IF(OR(AP6&gt;AP$5,AQ6&gt;AQ$5),"E",(AP6+AQ6)/(AP$5+AQ$5)*100)))))))</f>
        <v xml:space="preserve"> </v>
      </c>
      <c r="AS6" s="94" t="str">
        <f t="shared" ref="AS6:AS35" si="15">IF(OR(AND(ISBLANK(AP6),AQ6="abs"),AND(ISBLANK(AQ6),AP6="abs"),AND(AP6="abs",AQ6="abs")),"abs",IF(AR6=" "," ",IF(AR6="E"," ",IF(AR6&gt;=75,"X",IF(AR6&gt;=50,"/",".")))))</f>
        <v xml:space="preserve"> </v>
      </c>
      <c r="AU6" s="89" t="str">
        <f>IF(ISBLANK(X6)," ",X6)</f>
        <v xml:space="preserve"> </v>
      </c>
      <c r="AV6" s="90" t="str">
        <f>IF(ISBLANK(Y6)," ",Y6)</f>
        <v xml:space="preserve"> </v>
      </c>
      <c r="AW6" s="80"/>
      <c r="AX6" s="24"/>
      <c r="AY6" s="2" t="str">
        <f>IF(OR(AND(ISBLANK(AX6),ISBLANK(AW6)),AND(ISBLANK(AX$5),ISBLANK(AW$5)))," ",IF(OR(AND(ISNUMBER(AW6),AW6&gt;AW$5),AND(ISNUMBER(AX6),AX6&gt;AX$5)),"E",IF(OR(AND(AW6="abs",AX6="abs"),AND(ISBLANK(AW6),AX6="abs"),AND(ISBLANK(AX6),AW6="abs")),"abs",IF(OR(AND(AX6="abs",AW6&gt;AW$5),AND(AW6="abs",AX6&gt;AX$5)),"E",IF(OR(AW6="abs",ISBLANK(AW6)),AX6/AX$5*100,IF(OR(ISBLANK(AX6),AX6="abs"),AW6/AW$5*100,IF(OR(AW6&gt;AW$5,AX6&gt;AX$5),"E",(AW6+AX6)/(AW$5+AX$5)*100)))))))</f>
        <v xml:space="preserve"> </v>
      </c>
      <c r="AZ6" s="94" t="str">
        <f t="shared" ref="AZ6:AZ35" si="16">IF(OR(AND(ISBLANK(AW6),AX6="abs"),AND(ISBLANK(AX6),AW6="abs"),AND(AW6="abs",AX6="abs")),"abs",IF(AY6=" "," ",IF(AY6="E"," ",IF(AY6&gt;=75,"X",IF(AY6&gt;=50,"/",".")))))</f>
        <v xml:space="preserve"> </v>
      </c>
      <c r="BA6" s="24"/>
      <c r="BB6" s="24"/>
      <c r="BC6" s="2" t="str">
        <f t="shared" ref="BC6:BC35" si="17">IF(OR(AND(ISBLANK(BB6),ISBLANK(BA6)),AND(ISBLANK(BB$5),ISBLANK(BA$5)))," ",IF(OR(AND(ISNUMBER(BA6),BA6&gt;BA$5),AND(ISNUMBER(BB6),BB6&gt;BB$5)),"E",IF(OR(AND(BA6="abs",BB6="abs"),AND(ISBLANK(BA6),BB6="abs"),AND(ISBLANK(BB6),BA6="abs")),"abs",IF(OR(AND(BB6="abs",BA6&gt;BA$5),AND(BA6="abs",BB6&gt;BB$5)),"E",IF(OR(BA6="abs",ISBLANK(BA6)),BB6/BB$5*100,IF(OR(ISBLANK(BB6),BB6="abs"),BA6/BA$5*100,IF(OR(BA6&gt;BA$5,BB6&gt;BB$5),"E",(BA6+BB6)/(BA$5+BB$5)*100)))))))</f>
        <v xml:space="preserve"> </v>
      </c>
      <c r="BD6" s="94" t="str">
        <f t="shared" ref="BD6:BD35" si="18">IF(OR(AND(ISBLANK(BA6),BB6="abs"),AND(ISBLANK(BB6),BA6="abs"),AND(BA6="abs",BB6="abs")),"abs",IF(BC6=" "," ",IF(BC6="E"," ",IF(BC6&gt;=75,"X",IF(BC6&gt;=50,"/",".")))))</f>
        <v xml:space="preserve"> </v>
      </c>
      <c r="BE6" s="24"/>
      <c r="BF6" s="24"/>
      <c r="BG6" s="2" t="str">
        <f t="shared" ref="BG6:BG35" si="19">IF(OR(AND(ISBLANK(BF6),ISBLANK(BE6)),AND(ISBLANK(BF$5),ISBLANK(BE$5)))," ",IF(OR(AND(ISNUMBER(BE6),BE6&gt;BE$5),AND(ISNUMBER(BF6),BF6&gt;BF$5)),"E",IF(OR(AND(BE6="abs",BF6="abs"),AND(ISBLANK(BE6),BF6="abs"),AND(ISBLANK(BF6),BE6="abs")),"abs",IF(OR(AND(BF6="abs",BE6&gt;BE$5),AND(BE6="abs",BF6&gt;BF$5)),"E",IF(OR(BE6="abs",ISBLANK(BE6)),BF6/BF$5*100,IF(OR(ISBLANK(BF6),BF6="abs"),BE6/BE$5*100,IF(OR(BE6&gt;BE$5,BF6&gt;BF$5),"E",(BE6+BF6)/(BE$5+BF$5)*100)))))))</f>
        <v xml:space="preserve"> </v>
      </c>
      <c r="BH6" s="94" t="str">
        <f t="shared" ref="BH6:BH35" si="20">IF(OR(AND(ISBLANK(BE6),BF6="abs"),AND(ISBLANK(BF6),BE6="abs"),AND(BE6="abs",BF6="abs")),"abs",IF(BG6=" "," ",IF(BG6="E"," ",IF(BG6&gt;=75,"X",IF(BG6&gt;=50,"/",".")))))</f>
        <v xml:space="preserve"> </v>
      </c>
      <c r="BI6" s="24"/>
      <c r="BJ6" s="24"/>
      <c r="BK6" s="2" t="str">
        <f t="shared" ref="BK6:BK35" si="21">IF(OR(AND(ISBLANK(BJ6),ISBLANK(BI6)),AND(ISBLANK(BJ$5),ISBLANK(BI$5)))," ",IF(OR(AND(ISNUMBER(BI6),BI6&gt;BI$5),AND(ISNUMBER(BJ6),BJ6&gt;BJ$5)),"E",IF(OR(AND(BI6="abs",BJ6="abs"),AND(ISBLANK(BI6),BJ6="abs"),AND(ISBLANK(BJ6),BI6="abs")),"abs",IF(OR(AND(BJ6="abs",BI6&gt;BI$5),AND(BI6="abs",BJ6&gt;BJ$5)),"E",IF(OR(BI6="abs",ISBLANK(BI6)),BJ6/BJ$5*100,IF(OR(ISBLANK(BJ6),BJ6="abs"),BI6/BI$5*100,IF(OR(BI6&gt;BI$5,BJ6&gt;BJ$5),"E",(BI6+BJ6)/(BI$5+BJ$5)*100)))))))</f>
        <v xml:space="preserve"> </v>
      </c>
      <c r="BL6" s="94" t="str">
        <f t="shared" ref="BL6:BL35" si="22">IF(OR(AND(ISBLANK(BI6),BJ6="abs"),AND(ISBLANK(BJ6),BI6="abs"),AND(BI6="abs",BJ6="abs")),"abs",IF(BK6=" "," ",IF(BK6="E"," ",IF(BK6&gt;=75,"X",IF(BK6&gt;=50,"/",".")))))</f>
        <v xml:space="preserve"> </v>
      </c>
      <c r="BM6" s="24"/>
      <c r="BN6" s="24"/>
      <c r="BO6" s="2" t="str">
        <f t="shared" ref="BO6:BO35" si="23">IF(OR(AND(ISBLANK(BN6),ISBLANK(BM6)),AND(ISBLANK(BN$5),ISBLANK(BM$5)))," ",IF(OR(AND(ISNUMBER(BM6),BM6&gt;BM$5),AND(ISNUMBER(BN6),BN6&gt;BN$5)),"E",IF(OR(AND(BM6="abs",BN6="abs"),AND(ISBLANK(BM6),BN6="abs"),AND(ISBLANK(BN6),BM6="abs")),"abs",IF(OR(AND(BN6="abs",BM6&gt;BM$5),AND(BM6="abs",BN6&gt;BN$5)),"E",IF(OR(BM6="abs",ISBLANK(BM6)),BN6/BN$5*100,IF(OR(ISBLANK(BN6),BN6="abs"),BM6/BM$5*100,IF(OR(BM6&gt;BM$5,BN6&gt;BN$5),"E",(BM6+BN6)/(BM$5+BN$5)*100)))))))</f>
        <v xml:space="preserve"> </v>
      </c>
      <c r="BP6" s="94" t="str">
        <f t="shared" ref="BP6:BP35" si="24">IF(OR(AND(ISBLANK(BM6),BN6="abs"),AND(ISBLANK(BN6),BM6="abs"),AND(BM6="abs",BN6="abs")),"abs",IF(BO6=" "," ",IF(BO6="E"," ",IF(BO6&gt;=75,"X",IF(BO6&gt;=50,"/",".")))))</f>
        <v xml:space="preserve"> </v>
      </c>
      <c r="BR6" s="89" t="str">
        <f>IF(ISBLANK(AU6)," ",AU6)</f>
        <v xml:space="preserve"> </v>
      </c>
      <c r="BS6" s="90" t="str">
        <f>IF(ISBLANK(AV6)," ",AV6)</f>
        <v xml:space="preserve"> </v>
      </c>
      <c r="BT6" s="80"/>
      <c r="BU6" s="24"/>
      <c r="BV6" s="2" t="str">
        <f>IF(OR(AND(ISBLANK(BU6),ISBLANK(BT6)),AND(ISBLANK(BU$5),ISBLANK(BT$5)))," ",IF(OR(AND(ISNUMBER(BT6),BT6&gt;BT$5),AND(ISNUMBER(BU6),BU6&gt;BU$5)),"E",IF(OR(AND(BT6="abs",BU6="abs"),AND(ISBLANK(BT6),BU6="abs"),AND(ISBLANK(BU6),BT6="abs")),"abs",IF(OR(AND(BU6="abs",BT6&gt;BT$5),AND(BT6="abs",BU6&gt;BU$5)),"E",IF(OR(BT6="abs",ISBLANK(BT6)),BU6/BU$5*100,IF(OR(ISBLANK(BU6),BU6="abs"),BT6/BT$5*100,IF(OR(BT6&gt;BT$5,BU6&gt;BU$5),"E",(BT6+BU6)/(BT$5+BU$5)*100)))))))</f>
        <v xml:space="preserve"> </v>
      </c>
      <c r="BW6" s="94" t="str">
        <f t="shared" ref="BW6:BW35" si="25">IF(OR(AND(ISBLANK(BT6),BU6="abs"),AND(ISBLANK(BU6),BT6="abs"),AND(BT6="abs",BU6="abs")),"abs",IF(BV6=" "," ",IF(BV6="E"," ",IF(BV6&gt;=75,"X",IF(BV6&gt;=50,"/",".")))))</f>
        <v xml:space="preserve"> </v>
      </c>
      <c r="BX6" s="24"/>
      <c r="BY6" s="24"/>
      <c r="BZ6" s="2" t="str">
        <f t="shared" ref="BZ6:BZ35" si="26">IF(OR(AND(ISBLANK(BY6),ISBLANK(BX6)),AND(ISBLANK(BY$5),ISBLANK(BX$5)))," ",IF(OR(AND(ISNUMBER(BX6),BX6&gt;BX$5),AND(ISNUMBER(BY6),BY6&gt;BY$5)),"E",IF(OR(AND(BX6="abs",BY6="abs"),AND(ISBLANK(BX6),BY6="abs"),AND(ISBLANK(BY6),BX6="abs")),"abs",IF(OR(AND(BY6="abs",BX6&gt;BX$5),AND(BX6="abs",BY6&gt;BY$5)),"E",IF(OR(BX6="abs",ISBLANK(BX6)),BY6/BY$5*100,IF(OR(ISBLANK(BY6),BY6="abs"),BX6/BX$5*100,IF(OR(BX6&gt;BX$5,BY6&gt;BY$5),"E",(BX6+BY6)/(BX$5+BY$5)*100)))))))</f>
        <v xml:space="preserve"> </v>
      </c>
      <c r="CA6" s="94" t="str">
        <f t="shared" ref="CA6:CA35" si="27">IF(OR(AND(ISBLANK(BX6),BY6="abs"),AND(ISBLANK(BY6),BX6="abs"),AND(BX6="abs",BY6="abs")),"abs",IF(BZ6=" "," ",IF(BZ6="E"," ",IF(BZ6&gt;=75,"X",IF(BZ6&gt;=50,"/",".")))))</f>
        <v xml:space="preserve"> </v>
      </c>
      <c r="CB6" s="24"/>
      <c r="CC6" s="24"/>
      <c r="CD6" s="2" t="str">
        <f t="shared" ref="CD6:CD35" si="28">IF(OR(AND(ISBLANK(CC6),ISBLANK(CB6)),AND(ISBLANK(CC$5),ISBLANK(CB$5)))," ",IF(OR(AND(ISNUMBER(CB6),CB6&gt;CB$5),AND(ISNUMBER(CC6),CC6&gt;CC$5)),"E",IF(OR(AND(CB6="abs",CC6="abs"),AND(ISBLANK(CB6),CC6="abs"),AND(ISBLANK(CC6),CB6="abs")),"abs",IF(OR(AND(CC6="abs",CB6&gt;CB$5),AND(CB6="abs",CC6&gt;CC$5)),"E",IF(OR(CB6="abs",ISBLANK(CB6)),CC6/CC$5*100,IF(OR(ISBLANK(CC6),CC6="abs"),CB6/CB$5*100,IF(OR(CB6&gt;CB$5,CC6&gt;CC$5),"E",(CB6+CC6)/(CB$5+CC$5)*100)))))))</f>
        <v xml:space="preserve"> </v>
      </c>
      <c r="CE6" s="94" t="str">
        <f t="shared" ref="CE6:CE35" si="29">IF(OR(AND(ISBLANK(CB6),CC6="abs"),AND(ISBLANK(CC6),CB6="abs"),AND(CB6="abs",CC6="abs")),"abs",IF(CD6=" "," ",IF(CD6="E"," ",IF(CD6&gt;=75,"X",IF(CD6&gt;=50,"/",".")))))</f>
        <v xml:space="preserve"> </v>
      </c>
      <c r="CF6" s="24"/>
      <c r="CG6" s="24"/>
      <c r="CH6" s="2" t="str">
        <f t="shared" ref="CH6:CH35" si="30">IF(OR(AND(ISBLANK(CG6),ISBLANK(CF6)),AND(ISBLANK(CG$5),ISBLANK(CF$5)))," ",IF(OR(AND(ISNUMBER(CF6),CF6&gt;CF$5),AND(ISNUMBER(CG6),CG6&gt;CG$5)),"E",IF(OR(AND(CF6="abs",CG6="abs"),AND(ISBLANK(CF6),CG6="abs"),AND(ISBLANK(CG6),CF6="abs")),"abs",IF(OR(AND(CG6="abs",CF6&gt;CF$5),AND(CF6="abs",CG6&gt;CG$5)),"E",IF(OR(CF6="abs",ISBLANK(CF6)),CG6/CG$5*100,IF(OR(ISBLANK(CG6),CG6="abs"),CF6/CF$5*100,IF(OR(CF6&gt;CF$5,CG6&gt;CG$5),"E",(CF6+CG6)/(CF$5+CG$5)*100)))))))</f>
        <v xml:space="preserve"> </v>
      </c>
      <c r="CI6" s="94" t="str">
        <f t="shared" ref="CI6:CI35" si="31">IF(OR(AND(ISBLANK(CF6),CG6="abs"),AND(ISBLANK(CG6),CF6="abs"),AND(CF6="abs",CG6="abs")),"abs",IF(CH6=" "," ",IF(CH6="E"," ",IF(CH6&gt;=75,"X",IF(CH6&gt;=50,"/",".")))))</f>
        <v xml:space="preserve"> </v>
      </c>
      <c r="CJ6" s="24"/>
      <c r="CK6" s="24"/>
      <c r="CL6" s="2" t="str">
        <f t="shared" ref="CL6:CL35" si="32">IF(OR(AND(ISBLANK(CK6),ISBLANK(CJ6)),AND(ISBLANK(CK$5),ISBLANK(CJ$5)))," ",IF(OR(AND(ISNUMBER(CJ6),CJ6&gt;CJ$5),AND(ISNUMBER(CK6),CK6&gt;CK$5)),"E",IF(OR(AND(CJ6="abs",CK6="abs"),AND(ISBLANK(CJ6),CK6="abs"),AND(ISBLANK(CK6),CJ6="abs")),"abs",IF(OR(AND(CK6="abs",CJ6&gt;CJ$5),AND(CJ6="abs",CK6&gt;CK$5)),"E",IF(OR(CJ6="abs",ISBLANK(CJ6)),CK6/CK$5*100,IF(OR(ISBLANK(CK6),CK6="abs"),CJ6/CJ$5*100,IF(OR(CJ6&gt;CJ$5,CK6&gt;CK$5),"E",(CJ6+CK6)/(CJ$5+CK$5)*100)))))))</f>
        <v xml:space="preserve"> </v>
      </c>
      <c r="CM6" s="94" t="str">
        <f t="shared" ref="CM6:CM35" si="33">IF(OR(AND(ISBLANK(CJ6),CK6="abs"),AND(ISBLANK(CK6),CJ6="abs"),AND(CJ6="abs",CK6="abs")),"abs",IF(CL6=" "," ",IF(CL6="E"," ",IF(CL6&gt;=75,"X",IF(CL6&gt;=50,"/",".")))))</f>
        <v xml:space="preserve"> </v>
      </c>
      <c r="CO6" s="89" t="str">
        <f>IF(ISBLANK(BR6)," ",BR6)</f>
        <v xml:space="preserve"> </v>
      </c>
      <c r="CP6" s="90" t="str">
        <f>IF(ISBLANK(BS6)," ",BS6)</f>
        <v xml:space="preserve"> </v>
      </c>
      <c r="CQ6" s="80"/>
      <c r="CR6" s="24"/>
      <c r="CS6" s="2" t="str">
        <f>IF(OR(AND(ISBLANK(CR6),ISBLANK(CQ6)),AND(ISBLANK(CR$5),ISBLANK(CQ$5)))," ",IF(OR(AND(ISNUMBER(CQ6),CQ6&gt;CQ$5),AND(ISNUMBER(CR6),CR6&gt;CR$5)),"E",IF(OR(AND(CQ6="abs",CR6="abs"),AND(ISBLANK(CQ6),CR6="abs"),AND(ISBLANK(CR6),CQ6="abs")),"abs",IF(OR(AND(CR6="abs",CQ6&gt;CQ$5),AND(CQ6="abs",CR6&gt;CR$5)),"E",IF(OR(CQ6="abs",ISBLANK(CQ6)),CR6/CR$5*100,IF(OR(ISBLANK(CR6),CR6="abs"),CQ6/CQ$5*100,IF(OR(CQ6&gt;CQ$5,CR6&gt;CR$5),"E",(CQ6+CR6)/(CQ$5+CR$5)*100)))))))</f>
        <v xml:space="preserve"> </v>
      </c>
      <c r="CT6" s="94" t="str">
        <f t="shared" ref="CT6:CT35" si="34">IF(OR(AND(ISBLANK(CQ6),CR6="abs"),AND(ISBLANK(CR6),CQ6="abs"),AND(CQ6="abs",CR6="abs")),"abs",IF(CS6=" "," ",IF(CS6="E"," ",IF(CS6&gt;=75,"X",IF(CS6&gt;=50,"/",".")))))</f>
        <v xml:space="preserve"> </v>
      </c>
      <c r="CU6" s="24"/>
      <c r="CV6" s="24"/>
      <c r="CW6" s="2" t="str">
        <f t="shared" ref="CW6:CW35" si="35">IF(OR(AND(ISBLANK(CV6),ISBLANK(CU6)),AND(ISBLANK(CV$5),ISBLANK(CU$5)))," ",IF(OR(AND(ISNUMBER(CU6),CU6&gt;CU$5),AND(ISNUMBER(CV6),CV6&gt;CV$5)),"E",IF(OR(AND(CU6="abs",CV6="abs"),AND(ISBLANK(CU6),CV6="abs"),AND(ISBLANK(CV6),CU6="abs")),"abs",IF(OR(AND(CV6="abs",CU6&gt;CU$5),AND(CU6="abs",CV6&gt;CV$5)),"E",IF(OR(CU6="abs",ISBLANK(CU6)),CV6/CV$5*100,IF(OR(ISBLANK(CV6),CV6="abs"),CU6/CU$5*100,IF(OR(CU6&gt;CU$5,CV6&gt;CV$5),"E",(CU6+CV6)/(CU$5+CV$5)*100)))))))</f>
        <v xml:space="preserve"> </v>
      </c>
      <c r="CX6" s="94" t="str">
        <f t="shared" ref="CX6:CX35" si="36">IF(OR(AND(ISBLANK(CU6),CV6="abs"),AND(ISBLANK(CV6),CU6="abs"),AND(CU6="abs",CV6="abs")),"abs",IF(CW6=" "," ",IF(CW6="E"," ",IF(CW6&gt;=75,"X",IF(CW6&gt;=50,"/",".")))))</f>
        <v xml:space="preserve"> </v>
      </c>
      <c r="CY6" s="24"/>
      <c r="CZ6" s="24"/>
      <c r="DA6" s="2" t="str">
        <f t="shared" ref="DA6:DA35" si="37">IF(OR(AND(ISBLANK(CZ6),ISBLANK(CY6)),AND(ISBLANK(CZ$5),ISBLANK(CY$5)))," ",IF(OR(AND(ISNUMBER(CY6),CY6&gt;CY$5),AND(ISNUMBER(CZ6),CZ6&gt;CZ$5)),"E",IF(OR(AND(CY6="abs",CZ6="abs"),AND(ISBLANK(CY6),CZ6="abs"),AND(ISBLANK(CZ6),CY6="abs")),"abs",IF(OR(AND(CZ6="abs",CY6&gt;CY$5),AND(CY6="abs",CZ6&gt;CZ$5)),"E",IF(OR(CY6="abs",ISBLANK(CY6)),CZ6/CZ$5*100,IF(OR(ISBLANK(CZ6),CZ6="abs"),CY6/CY$5*100,IF(OR(CY6&gt;CY$5,CZ6&gt;CZ$5),"E",(CY6+CZ6)/(CY$5+CZ$5)*100)))))))</f>
        <v xml:space="preserve"> </v>
      </c>
      <c r="DB6" s="94" t="str">
        <f t="shared" ref="DB6:DB35" si="38">IF(OR(AND(ISBLANK(CY6),CZ6="abs"),AND(ISBLANK(CZ6),CY6="abs"),AND(CY6="abs",CZ6="abs")),"abs",IF(DA6=" "," ",IF(DA6="E"," ",IF(DA6&gt;=75,"X",IF(DA6&gt;=50,"/",".")))))</f>
        <v xml:space="preserve"> </v>
      </c>
      <c r="DC6" s="24"/>
      <c r="DD6" s="24"/>
      <c r="DE6" s="2" t="str">
        <f t="shared" ref="DE6:DE35" si="39">IF(OR(AND(ISBLANK(DD6),ISBLANK(DC6)),AND(ISBLANK(DD$5),ISBLANK(DC$5)))," ",IF(OR(AND(ISNUMBER(DC6),DC6&gt;DC$5),AND(ISNUMBER(DD6),DD6&gt;DD$5)),"E",IF(OR(AND(DC6="abs",DD6="abs"),AND(ISBLANK(DC6),DD6="abs"),AND(ISBLANK(DD6),DC6="abs")),"abs",IF(OR(AND(DD6="abs",DC6&gt;DC$5),AND(DC6="abs",DD6&gt;DD$5)),"E",IF(OR(DC6="abs",ISBLANK(DC6)),DD6/DD$5*100,IF(OR(ISBLANK(DD6),DD6="abs"),DC6/DC$5*100,IF(OR(DC6&gt;DC$5,DD6&gt;DD$5),"E",(DC6+DD6)/(DC$5+DD$5)*100)))))))</f>
        <v xml:space="preserve"> </v>
      </c>
      <c r="DF6" s="94" t="str">
        <f t="shared" ref="DF6:DF35" si="40">IF(OR(AND(ISBLANK(DC6),DD6="abs"),AND(ISBLANK(DD6),DC6="abs"),AND(DC6="abs",DD6="abs")),"abs",IF(DE6=" "," ",IF(DE6="E"," ",IF(DE6&gt;=75,"X",IF(DE6&gt;=50,"/",".")))))</f>
        <v xml:space="preserve"> </v>
      </c>
      <c r="DG6" s="24"/>
      <c r="DH6" s="24"/>
      <c r="DI6" s="2" t="str">
        <f t="shared" ref="DI6:DI35" si="41">IF(OR(AND(ISBLANK(DH6),ISBLANK(DG6)),AND(ISBLANK(DH$5),ISBLANK(DG$5)))," ",IF(OR(AND(ISNUMBER(DG6),DG6&gt;DG$5),AND(ISNUMBER(DH6),DH6&gt;DH$5)),"E",IF(OR(AND(DG6="abs",DH6="abs"),AND(ISBLANK(DG6),DH6="abs"),AND(ISBLANK(DH6),DG6="abs")),"abs",IF(OR(AND(DH6="abs",DG6&gt;DG$5),AND(DG6="abs",DH6&gt;DH$5)),"E",IF(OR(DG6="abs",ISBLANK(DG6)),DH6/DH$5*100,IF(OR(ISBLANK(DH6),DH6="abs"),DG6/DG$5*100,IF(OR(DG6&gt;DG$5,DH6&gt;DH$5),"E",(DG6+DH6)/(DG$5+DH$5)*100)))))))</f>
        <v xml:space="preserve"> </v>
      </c>
      <c r="DJ6" s="94" t="str">
        <f t="shared" ref="DJ6:DJ35" si="42">IF(OR(AND(ISBLANK(DG6),DH6="abs"),AND(ISBLANK(DH6),DG6="abs"),AND(DG6="abs",DH6="abs")),"abs",IF(DI6=" "," ",IF(DI6="E"," ",IF(DI6&gt;=75,"X",IF(DI6&gt;=50,"/",".")))))</f>
        <v xml:space="preserve"> </v>
      </c>
      <c r="DL6" s="89" t="str">
        <f>IF(ISBLANK(CO6)," ",CO6)</f>
        <v xml:space="preserve"> </v>
      </c>
      <c r="DM6" s="90" t="str">
        <f>IF(ISBLANK(CP6)," ",CP6)</f>
        <v xml:space="preserve"> </v>
      </c>
      <c r="DN6" s="80"/>
      <c r="DO6" s="24"/>
      <c r="DP6" s="2" t="str">
        <f>IF(OR(AND(ISBLANK(DO6),ISBLANK(DN6)),AND(ISBLANK(DO$5),ISBLANK(DN$5)))," ",IF(OR(AND(ISNUMBER(DN6),DN6&gt;DN$5),AND(ISNUMBER(DO6),DO6&gt;DO$5)),"E",IF(OR(AND(DN6="abs",DO6="abs"),AND(ISBLANK(DN6),DO6="abs"),AND(ISBLANK(DO6),DN6="abs")),"abs",IF(OR(AND(DO6="abs",DN6&gt;DN$5),AND(DN6="abs",DO6&gt;DO$5)),"E",IF(OR(DN6="abs",ISBLANK(DN6)),DO6/DO$5*100,IF(OR(ISBLANK(DO6),DO6="abs"),DN6/DN$5*100,IF(OR(DN6&gt;DN$5,DO6&gt;DO$5),"E",(DN6+DO6)/(DN$5+DO$5)*100)))))))</f>
        <v xml:space="preserve"> </v>
      </c>
      <c r="DQ6" s="94" t="str">
        <f t="shared" ref="DQ6:DQ35" si="43">IF(OR(AND(ISBLANK(DN6),DO6="abs"),AND(ISBLANK(DO6),DN6="abs"),AND(DN6="abs",DO6="abs")),"abs",IF(DP6=" "," ",IF(DP6="E"," ",IF(DP6&gt;=75,"X",IF(DP6&gt;=50,"/",".")))))</f>
        <v xml:space="preserve"> </v>
      </c>
      <c r="DR6" s="24"/>
      <c r="DS6" s="24"/>
      <c r="DT6" s="2" t="str">
        <f t="shared" ref="DT6:DT35" si="44">IF(OR(AND(ISBLANK(DS6),ISBLANK(DR6)),AND(ISBLANK(DS$5),ISBLANK(DR$5)))," ",IF(OR(AND(ISNUMBER(DR6),DR6&gt;DR$5),AND(ISNUMBER(DS6),DS6&gt;DS$5)),"E",IF(OR(AND(DR6="abs",DS6="abs"),AND(ISBLANK(DR6),DS6="abs"),AND(ISBLANK(DS6),DR6="abs")),"abs",IF(OR(AND(DS6="abs",DR6&gt;DR$5),AND(DR6="abs",DS6&gt;DS$5)),"E",IF(OR(DR6="abs",ISBLANK(DR6)),DS6/DS$5*100,IF(OR(ISBLANK(DS6),DS6="abs"),DR6/DR$5*100,IF(OR(DR6&gt;DR$5,DS6&gt;DS$5),"E",(DR6+DS6)/(DR$5+DS$5)*100)))))))</f>
        <v xml:space="preserve"> </v>
      </c>
      <c r="DU6" s="94" t="str">
        <f t="shared" ref="DU6:DU35" si="45">IF(OR(AND(ISBLANK(DR6),DS6="abs"),AND(ISBLANK(DS6),DR6="abs"),AND(DR6="abs",DS6="abs")),"abs",IF(DT6=" "," ",IF(DT6="E"," ",IF(DT6&gt;=75,"X",IF(DT6&gt;=50,"/",".")))))</f>
        <v xml:space="preserve"> </v>
      </c>
      <c r="DV6" s="80"/>
      <c r="DW6" s="24"/>
      <c r="DX6" s="2" t="str">
        <f t="shared" ref="DX6:DX35" si="46">IF(OR(AND(ISBLANK(DW6),ISBLANK(DV6)),AND(ISBLANK(DW$5),ISBLANK(DV$5)))," ",IF(OR(AND(ISNUMBER(DV6),DV6&gt;DV$5),AND(ISNUMBER(DW6),DW6&gt;DW$5)),"E",IF(OR(AND(DV6="abs",DW6="abs"),AND(ISBLANK(DV6),DW6="abs"),AND(ISBLANK(DW6),DV6="abs")),"abs",IF(OR(AND(DW6="abs",DV6&gt;DV$5),AND(DV6="abs",DW6&gt;DW$5)),"E",IF(OR(DV6="abs",ISBLANK(DV6)),DW6/DW$5*100,IF(OR(ISBLANK(DW6),DW6="abs"),DV6/DV$5*100,IF(OR(DV6&gt;DV$5,DW6&gt;DW$5),"E",(DV6+DW6)/(DV$5+DW$5)*100)))))))</f>
        <v xml:space="preserve"> </v>
      </c>
      <c r="DY6" s="94" t="str">
        <f t="shared" ref="DY6:DY35" si="47">IF(OR(AND(ISBLANK(DV6),DW6="abs"),AND(ISBLANK(DW6),DV6="abs"),AND(DV6="abs",DW6="abs")),"abs",IF(DX6=" "," ",IF(DX6="E"," ",IF(DX6&gt;=75,"X",IF(DX6&gt;=50,"/",".")))))</f>
        <v xml:space="preserve"> </v>
      </c>
      <c r="DZ6" s="80"/>
      <c r="EA6" s="24"/>
      <c r="EB6" s="2" t="str">
        <f t="shared" ref="EB6:EB35" si="48">IF(OR(AND(ISBLANK(EA6),ISBLANK(DZ6)),AND(ISBLANK(EA$5),ISBLANK(DZ$5)))," ",IF(OR(AND(ISNUMBER(DZ6),DZ6&gt;DZ$5),AND(ISNUMBER(EA6),EA6&gt;EA$5)),"E",IF(OR(AND(DZ6="abs",EA6="abs"),AND(ISBLANK(DZ6),EA6="abs"),AND(ISBLANK(EA6),DZ6="abs")),"abs",IF(OR(AND(EA6="abs",DZ6&gt;DZ$5),AND(DZ6="abs",EA6&gt;EA$5)),"E",IF(OR(DZ6="abs",ISBLANK(DZ6)),EA6/EA$5*100,IF(OR(ISBLANK(EA6),EA6="abs"),DZ6/DZ$5*100,IF(OR(DZ6&gt;DZ$5,EA6&gt;EA$5),"E",(DZ6+EA6)/(DZ$5+EA$5)*100)))))))</f>
        <v xml:space="preserve"> </v>
      </c>
      <c r="EC6" s="94" t="str">
        <f t="shared" ref="EC6:EC35" si="49">IF(OR(AND(ISBLANK(DZ6),EA6="abs"),AND(ISBLANK(EA6),DZ6="abs"),AND(DZ6="abs",EA6="abs")),"abs",IF(EB6=" "," ",IF(EB6="E"," ",IF(EB6&gt;=75,"X",IF(EB6&gt;=50,"/",".")))))</f>
        <v xml:space="preserve"> </v>
      </c>
      <c r="ED6" s="24"/>
      <c r="EE6" s="24"/>
      <c r="EF6" s="2" t="str">
        <f t="shared" ref="EF6:EF35" si="50">IF(OR(AND(ISBLANK(EE6),ISBLANK(ED6)),AND(ISBLANK(EE$5),ISBLANK(ED$5)))," ",IF(OR(AND(ISNUMBER(ED6),ED6&gt;ED$5),AND(ISNUMBER(EE6),EE6&gt;EE$5)),"E",IF(OR(AND(ED6="abs",EE6="abs"),AND(ISBLANK(ED6),EE6="abs"),AND(ISBLANK(EE6),ED6="abs")),"abs",IF(OR(AND(EE6="abs",ED6&gt;ED$5),AND(ED6="abs",EE6&gt;EE$5)),"E",IF(OR(ED6="abs",ISBLANK(ED6)),EE6/EE$5*100,IF(OR(ISBLANK(EE6),EE6="abs"),ED6/ED$5*100,IF(OR(ED6&gt;ED$5,EE6&gt;EE$5),"E",(ED6+EE6)/(ED$5+EE$5)*100)))))))</f>
        <v xml:space="preserve"> </v>
      </c>
      <c r="EG6" s="94" t="str">
        <f t="shared" ref="EG6:EG35" si="51">IF(OR(AND(ISBLANK(ED6),EE6="abs"),AND(ISBLANK(EE6),ED6="abs"),AND(ED6="abs",EE6="abs")),"abs",IF(EF6=" "," ",IF(EF6="E"," ",IF(EF6&gt;=75,"X",IF(EF6&gt;=50,"/",".")))))</f>
        <v xml:space="preserve"> </v>
      </c>
      <c r="EI6" s="89" t="str">
        <f>IF(ISBLANK(DL6)," ",DL6)</f>
        <v xml:space="preserve"> </v>
      </c>
      <c r="EJ6" s="90" t="str">
        <f>IF(ISBLANK(DM6)," ",DM6)</f>
        <v xml:space="preserve"> </v>
      </c>
      <c r="EK6" s="24"/>
      <c r="EL6" s="24"/>
      <c r="EM6" s="2" t="str">
        <f>IF(OR(AND(ISBLANK(EL6),ISBLANK(EK6)),AND(ISBLANK(EL$5),ISBLANK(EK$5)))," ",IF(OR(AND(ISNUMBER(EK6),EK6&gt;EK$5),AND(ISNUMBER(EL6),EL6&gt;EL$5)),"E",IF(OR(AND(EK6="abs",EL6="abs"),AND(ISBLANK(EK6),EL6="abs"),AND(ISBLANK(EL6),EK6="abs")),"abs",IF(OR(AND(EL6="abs",EK6&gt;EK$5),AND(EK6="abs",EL6&gt;EL$5)),"E",IF(OR(EK6="abs",ISBLANK(EK6)),EL6/EL$5*100,IF(OR(ISBLANK(EL6),EL6="abs"),EK6/EK$5*100,IF(OR(EK6&gt;EK$5,EL6&gt;EL$5),"E",(EK6+EL6)/(EK$5+EL$5)*100)))))))</f>
        <v xml:space="preserve"> </v>
      </c>
      <c r="EN6" s="94" t="str">
        <f t="shared" ref="EN6:EN35" si="52">IF(OR(AND(ISBLANK(EK6),EL6="abs"),AND(ISBLANK(EL6),EK6="abs"),AND(EK6="abs",EL6="abs")),"abs",IF(EM6=" "," ",IF(EM6="E"," ",IF(EM6&gt;=75,"X",IF(EM6&gt;=50,"/",".")))))</f>
        <v xml:space="preserve"> </v>
      </c>
      <c r="EO6" s="24"/>
      <c r="EP6" s="24"/>
      <c r="EQ6" s="2" t="str">
        <f t="shared" ref="EQ6:EQ35" si="53">IF(OR(AND(ISBLANK(EP6),ISBLANK(EO6)),AND(ISBLANK(EP$5),ISBLANK(EO$5)))," ",IF(OR(AND(ISNUMBER(EO6),EO6&gt;EO$5),AND(ISNUMBER(EP6),EP6&gt;EP$5)),"E",IF(OR(AND(EO6="abs",EP6="abs"),AND(ISBLANK(EO6),EP6="abs"),AND(ISBLANK(EP6),EO6="abs")),"abs",IF(OR(AND(EP6="abs",EO6&gt;EO$5),AND(EO6="abs",EP6&gt;EP$5)),"E",IF(OR(EO6="abs",ISBLANK(EO6)),EP6/EP$5*100,IF(OR(ISBLANK(EP6),EP6="abs"),EO6/EO$5*100,IF(OR(EO6&gt;EO$5,EP6&gt;EP$5),"E",(EO6+EP6)/(EO$5+EP$5)*100)))))))</f>
        <v xml:space="preserve"> </v>
      </c>
      <c r="ER6" s="94" t="str">
        <f t="shared" ref="ER6:ER35" si="54">IF(OR(AND(ISBLANK(EO6),EP6="abs"),AND(ISBLANK(EP6),EO6="abs"),AND(EO6="abs",EP6="abs")),"abs",IF(EQ6=" "," ",IF(EQ6="E"," ",IF(EQ6&gt;=75,"X",IF(EQ6&gt;=50,"/",".")))))</f>
        <v xml:space="preserve"> </v>
      </c>
      <c r="ES6" s="24"/>
      <c r="ET6" s="24"/>
      <c r="EU6" s="2" t="str">
        <f t="shared" ref="EU6:EU35" si="55">IF(OR(AND(ISBLANK(ET6),ISBLANK(ES6)),AND(ISBLANK(ET$5),ISBLANK(ES$5)))," ",IF(OR(AND(ISNUMBER(ES6),ES6&gt;ES$5),AND(ISNUMBER(ET6),ET6&gt;ET$5)),"E",IF(OR(AND(ES6="abs",ET6="abs"),AND(ISBLANK(ES6),ET6="abs"),AND(ISBLANK(ET6),ES6="abs")),"abs",IF(OR(AND(ET6="abs",ES6&gt;ES$5),AND(ES6="abs",ET6&gt;ET$5)),"E",IF(OR(ES6="abs",ISBLANK(ES6)),ET6/ET$5*100,IF(OR(ISBLANK(ET6),ET6="abs"),ES6/ES$5*100,IF(OR(ES6&gt;ES$5,ET6&gt;ET$5),"E",(ES6+ET6)/(ES$5+ET$5)*100)))))))</f>
        <v xml:space="preserve"> </v>
      </c>
      <c r="EV6" s="94" t="str">
        <f t="shared" ref="EV6:EV35" si="56">IF(OR(AND(ISBLANK(ES6),ET6="abs"),AND(ISBLANK(ET6),ES6="abs"),AND(ES6="abs",ET6="abs")),"abs",IF(EU6=" "," ",IF(EU6="E"," ",IF(EU6&gt;=75,"X",IF(EU6&gt;=50,"/",".")))))</f>
        <v xml:space="preserve"> </v>
      </c>
      <c r="EW6" s="80"/>
      <c r="EX6" s="24"/>
      <c r="EY6" s="2" t="str">
        <f t="shared" ref="EY6:EY35" si="57">IF(OR(AND(ISBLANK(EX6),ISBLANK(EW6)),AND(ISBLANK(EX$5),ISBLANK(EW$5)))," ",IF(OR(AND(ISNUMBER(EW6),EW6&gt;EW$5),AND(ISNUMBER(EX6),EX6&gt;EX$5)),"E",IF(OR(AND(EW6="abs",EX6="abs"),AND(ISBLANK(EW6),EX6="abs"),AND(ISBLANK(EX6),EW6="abs")),"abs",IF(OR(AND(EX6="abs",EW6&gt;EW$5),AND(EW6="abs",EX6&gt;EX$5)),"E",IF(OR(EW6="abs",ISBLANK(EW6)),EX6/EX$5*100,IF(OR(ISBLANK(EX6),EX6="abs"),EW6/EW$5*100,IF(OR(EW6&gt;EW$5,EX6&gt;EX$5),"E",(EW6+EX6)/(EW$5+EX$5)*100)))))))</f>
        <v xml:space="preserve"> </v>
      </c>
      <c r="EZ6" s="94" t="str">
        <f t="shared" ref="EZ6:EZ35" si="58">IF(OR(AND(ISBLANK(EW6),EX6="abs"),AND(ISBLANK(EX6),EW6="abs"),AND(EW6="abs",EX6="abs")),"abs",IF(EY6=" "," ",IF(EY6="E"," ",IF(EY6&gt;=75,"X",IF(EY6&gt;=50,"/",".")))))</f>
        <v xml:space="preserve"> </v>
      </c>
      <c r="FA6" s="24"/>
      <c r="FB6" s="24"/>
      <c r="FC6" s="2" t="str">
        <f t="shared" ref="FC6:FC35" si="59">IF(OR(AND(ISBLANK(FB6),ISBLANK(FA6)),AND(ISBLANK(FB$5),ISBLANK(FA$5)))," ",IF(OR(AND(ISNUMBER(FA6),FA6&gt;FA$5),AND(ISNUMBER(FB6),FB6&gt;FB$5)),"E",IF(OR(AND(FA6="abs",FB6="abs"),AND(ISBLANK(FA6),FB6="abs"),AND(ISBLANK(FB6),FA6="abs")),"abs",IF(OR(AND(FB6="abs",FA6&gt;FA$5),AND(FA6="abs",FB6&gt;FB$5)),"E",IF(OR(FA6="abs",ISBLANK(FA6)),FB6/FB$5*100,IF(OR(ISBLANK(FB6),FB6="abs"),FA6/FA$5*100,IF(OR(FA6&gt;FA$5,FB6&gt;FB$5),"E",(FA6+FB6)/(FA$5+FB$5)*100)))))))</f>
        <v xml:space="preserve"> </v>
      </c>
      <c r="FD6" s="94" t="str">
        <f t="shared" ref="FD6:FD35" si="60">IF(OR(AND(ISBLANK(FA6),FB6="abs"),AND(ISBLANK(FB6),FA6="abs"),AND(FA6="abs",FB6="abs")),"abs",IF(FC6=" "," ",IF(FC6="E"," ",IF(FC6&gt;=75,"X",IF(FC6&gt;=50,"/",".")))))</f>
        <v xml:space="preserve"> </v>
      </c>
      <c r="FF6" s="89" t="str">
        <f>IF(ISBLANK(EI6)," ",EI6)</f>
        <v xml:space="preserve"> </v>
      </c>
      <c r="FG6" s="90" t="str">
        <f>IF(ISBLANK(EJ6)," ",EJ6)</f>
        <v xml:space="preserve"> </v>
      </c>
      <c r="FH6" s="80"/>
      <c r="FI6" s="24"/>
      <c r="FJ6" s="2" t="str">
        <f>IF(OR(AND(ISBLANK(FI6),ISBLANK(FH6)),AND(ISBLANK(FI$5),ISBLANK(FH$5)))," ",IF(OR(AND(ISNUMBER(FH6),FH6&gt;FH$5),AND(ISNUMBER(FI6),FI6&gt;FI$5)),"E",IF(OR(AND(FH6="abs",FI6="abs"),AND(ISBLANK(FH6),FI6="abs"),AND(ISBLANK(FI6),FH6="abs")),"abs",IF(OR(AND(FI6="abs",FH6&gt;FH$5),AND(FH6="abs",FI6&gt;FI$5)),"E",IF(OR(FH6="abs",ISBLANK(FH6)),FI6/FI$5*100,IF(OR(ISBLANK(FI6),FI6="abs"),FH6/FH$5*100,IF(OR(FH6&gt;FH$5,FI6&gt;FI$5),"E",(FH6+FI6)/(FH$5+FI$5)*100)))))))</f>
        <v xml:space="preserve"> </v>
      </c>
      <c r="FK6" s="94" t="str">
        <f t="shared" ref="FK6:FK35" si="61">IF(OR(AND(ISBLANK(FH6),FI6="abs"),AND(ISBLANK(FI6),FH6="abs"),AND(FH6="abs",FI6="abs")),"abs",IF(FJ6=" "," ",IF(FJ6="E"," ",IF(FJ6&gt;=75,"X",IF(FJ6&gt;=50,"/",".")))))</f>
        <v xml:space="preserve"> </v>
      </c>
      <c r="FL6" s="24"/>
      <c r="FM6" s="24"/>
      <c r="FN6" s="2" t="str">
        <f t="shared" ref="FN6:FN35" si="62">IF(OR(AND(ISBLANK(FM6),ISBLANK(FL6)),AND(ISBLANK(FM$5),ISBLANK(FL$5)))," ",IF(OR(AND(ISNUMBER(FL6),FL6&gt;FL$5),AND(ISNUMBER(FM6),FM6&gt;FM$5)),"E",IF(OR(AND(FL6="abs",FM6="abs"),AND(ISBLANK(FL6),FM6="abs"),AND(ISBLANK(FM6),FL6="abs")),"abs",IF(OR(AND(FM6="abs",FL6&gt;FL$5),AND(FL6="abs",FM6&gt;FM$5)),"E",IF(OR(FL6="abs",ISBLANK(FL6)),FM6/FM$5*100,IF(OR(ISBLANK(FM6),FM6="abs"),FL6/FL$5*100,IF(OR(FL6&gt;FL$5,FM6&gt;FM$5),"E",(FL6+FM6)/(FL$5+FM$5)*100)))))))</f>
        <v xml:space="preserve"> </v>
      </c>
      <c r="FO6" s="94" t="str">
        <f t="shared" ref="FO6:FO35" si="63">IF(OR(AND(ISBLANK(FL6),FM6="abs"),AND(ISBLANK(FM6),FL6="abs"),AND(FL6="abs",FM6="abs")),"abs",IF(FN6=" "," ",IF(FN6="E"," ",IF(FN6&gt;=75,"X",IF(FN6&gt;=50,"/",".")))))</f>
        <v xml:space="preserve"> </v>
      </c>
      <c r="FP6" s="80"/>
      <c r="FQ6" s="24"/>
      <c r="FR6" s="2" t="str">
        <f t="shared" ref="FR6:FR35" si="64">IF(OR(AND(ISBLANK(FQ6),ISBLANK(FP6)),AND(ISBLANK(FQ$5),ISBLANK(FP$5)))," ",IF(OR(AND(ISNUMBER(FP6),FP6&gt;FP$5),AND(ISNUMBER(FQ6),FQ6&gt;FQ$5)),"E",IF(OR(AND(FP6="abs",FQ6="abs"),AND(ISBLANK(FP6),FQ6="abs"),AND(ISBLANK(FQ6),FP6="abs")),"abs",IF(OR(AND(FQ6="abs",FP6&gt;FP$5),AND(FP6="abs",FQ6&gt;FQ$5)),"E",IF(OR(FP6="abs",ISBLANK(FP6)),FQ6/FQ$5*100,IF(OR(ISBLANK(FQ6),FQ6="abs"),FP6/FP$5*100,IF(OR(FP6&gt;FP$5,FQ6&gt;FQ$5),"E",(FP6+FQ6)/(FP$5+FQ$5)*100)))))))</f>
        <v xml:space="preserve"> </v>
      </c>
      <c r="FS6" s="94" t="str">
        <f t="shared" ref="FS6:FS35" si="65">IF(OR(AND(ISBLANK(FP6),FQ6="abs"),AND(ISBLANK(FQ6),FP6="abs"),AND(FP6="abs",FQ6="abs")),"abs",IF(FR6=" "," ",IF(FR6="E"," ",IF(FR6&gt;=75,"X",IF(FR6&gt;=50,"/",".")))))</f>
        <v xml:space="preserve"> </v>
      </c>
      <c r="FT6" s="24"/>
      <c r="FU6" s="24"/>
      <c r="FV6" s="2" t="str">
        <f t="shared" ref="FV6:FV35" si="66">IF(OR(AND(ISBLANK(FU6),ISBLANK(FT6)),AND(ISBLANK(FU$5),ISBLANK(FT$5)))," ",IF(OR(AND(ISNUMBER(FT6),FT6&gt;FT$5),AND(ISNUMBER(FU6),FU6&gt;FU$5)),"E",IF(OR(AND(FT6="abs",FU6="abs"),AND(ISBLANK(FT6),FU6="abs"),AND(ISBLANK(FU6),FT6="abs")),"abs",IF(OR(AND(FU6="abs",FT6&gt;FT$5),AND(FT6="abs",FU6&gt;FU$5)),"E",IF(OR(FT6="abs",ISBLANK(FT6)),FU6/FU$5*100,IF(OR(ISBLANK(FU6),FU6="abs"),FT6/FT$5*100,IF(OR(FT6&gt;FT$5,FU6&gt;FU$5),"E",(FT6+FU6)/(FT$5+FU$5)*100)))))))</f>
        <v xml:space="preserve"> </v>
      </c>
      <c r="FW6" s="94" t="str">
        <f t="shared" ref="FW6:FW35" si="67">IF(OR(AND(ISBLANK(FT6),FU6="abs"),AND(ISBLANK(FU6),FT6="abs"),AND(FT6="abs",FU6="abs")),"abs",IF(FV6=" "," ",IF(FV6="E"," ",IF(FV6&gt;=75,"X",IF(FV6&gt;=50,"/",".")))))</f>
        <v xml:space="preserve"> </v>
      </c>
      <c r="FX6" s="24"/>
      <c r="FY6" s="24"/>
      <c r="FZ6" s="2" t="str">
        <f t="shared" ref="FZ6:FZ35" si="68">IF(OR(AND(ISBLANK(FY6),ISBLANK(FX6)),AND(ISBLANK(FY$5),ISBLANK(FX$5)))," ",IF(OR(AND(ISNUMBER(FX6),FX6&gt;FX$5),AND(ISNUMBER(FY6),FY6&gt;FY$5)),"E",IF(OR(AND(FX6="abs",FY6="abs"),AND(ISBLANK(FX6),FY6="abs"),AND(ISBLANK(FY6),FX6="abs")),"abs",IF(OR(AND(FY6="abs",FX6&gt;FX$5),AND(FX6="abs",FY6&gt;FY$5)),"E",IF(OR(FX6="abs",ISBLANK(FX6)),FY6/FY$5*100,IF(OR(ISBLANK(FY6),FY6="abs"),FX6/FX$5*100,IF(OR(FX6&gt;FX$5,FY6&gt;FY$5),"E",(FX6+FY6)/(FX$5+FY$5)*100)))))))</f>
        <v xml:space="preserve"> </v>
      </c>
      <c r="GA6" s="94" t="str">
        <f t="shared" ref="GA6:GA35" si="69">IF(OR(AND(ISBLANK(FX6),FY6="abs"),AND(ISBLANK(FY6),FX6="abs"),AND(FX6="abs",FY6="abs")),"abs",IF(FZ6=" "," ",IF(FZ6="E"," ",IF(FZ6&gt;=75,"X",IF(FZ6&gt;=50,"/",".")))))</f>
        <v xml:space="preserve"> </v>
      </c>
      <c r="GC6" s="89" t="str">
        <f>IF(ISBLANK(FF6)," ",FF6)</f>
        <v xml:space="preserve"> </v>
      </c>
      <c r="GD6" s="90" t="str">
        <f>IF(ISBLANK(FG6)," ",FG6)</f>
        <v xml:space="preserve"> </v>
      </c>
      <c r="GE6" s="80"/>
      <c r="GF6" s="24"/>
      <c r="GG6" s="2" t="str">
        <f>IF(OR(AND(ISBLANK(GF6),ISBLANK(GE6)),AND(ISBLANK(GF$5),ISBLANK(GE$5)))," ",IF(OR(AND(ISNUMBER(GE6),GE6&gt;GE$5),AND(ISNUMBER(GF6),GF6&gt;GF$5)),"E",IF(OR(AND(GE6="abs",GF6="abs"),AND(ISBLANK(GE6),GF6="abs"),AND(ISBLANK(GF6),GE6="abs")),"abs",IF(OR(AND(GF6="abs",GE6&gt;GE$5),AND(GE6="abs",GF6&gt;GF$5)),"E",IF(OR(GE6="abs",ISBLANK(GE6)),GF6/GF$5*100,IF(OR(ISBLANK(GF6),GF6="abs"),GE6/GE$5*100,IF(OR(GE6&gt;GE$5,GF6&gt;GF$5),"E",(GE6+GF6)/(GE$5+GF$5)*100)))))))</f>
        <v xml:space="preserve"> </v>
      </c>
      <c r="GH6" s="94" t="str">
        <f t="shared" ref="GH6:GH35" si="70">IF(OR(AND(ISBLANK(GE6),GF6="abs"),AND(ISBLANK(GF6),GE6="abs"),AND(GE6="abs",GF6="abs")),"abs",IF(GG6=" "," ",IF(GG6="E"," ",IF(GG6&gt;=75,"X",IF(GG6&gt;=50,"/",".")))))</f>
        <v xml:space="preserve"> </v>
      </c>
      <c r="GI6" s="24"/>
      <c r="GJ6" s="24"/>
      <c r="GK6" s="2" t="str">
        <f t="shared" ref="GK6:GK35" si="71">IF(OR(AND(ISBLANK(GJ6),ISBLANK(GI6)),AND(ISBLANK(GJ$5),ISBLANK(GI$5)))," ",IF(OR(AND(ISNUMBER(GI6),GI6&gt;GI$5),AND(ISNUMBER(GJ6),GJ6&gt;GJ$5)),"E",IF(OR(AND(GI6="abs",GJ6="abs"),AND(ISBLANK(GI6),GJ6="abs"),AND(ISBLANK(GJ6),GI6="abs")),"abs",IF(OR(AND(GJ6="abs",GI6&gt;GI$5),AND(GI6="abs",GJ6&gt;GJ$5)),"E",IF(OR(GI6="abs",ISBLANK(GI6)),GJ6/GJ$5*100,IF(OR(ISBLANK(GJ6),GJ6="abs"),GI6/GI$5*100,IF(OR(GI6&gt;GI$5,GJ6&gt;GJ$5),"E",(GI6+GJ6)/(GI$5+GJ$5)*100)))))))</f>
        <v xml:space="preserve"> </v>
      </c>
      <c r="GL6" s="94" t="str">
        <f t="shared" ref="GL6:GL35" si="72">IF(OR(AND(ISBLANK(GI6),GJ6="abs"),AND(ISBLANK(GJ6),GI6="abs"),AND(GI6="abs",GJ6="abs")),"abs",IF(GK6=" "," ",IF(GK6="E"," ",IF(GK6&gt;=75,"X",IF(GK6&gt;=50,"/",".")))))</f>
        <v xml:space="preserve"> </v>
      </c>
      <c r="GM6" s="80"/>
      <c r="GN6" s="24"/>
      <c r="GO6" s="2" t="str">
        <f t="shared" ref="GO6:GO35" si="73">IF(OR(AND(ISBLANK(GN6),ISBLANK(GM6)),AND(ISBLANK(GN$5),ISBLANK(GM$5)))," ",IF(OR(AND(ISNUMBER(GM6),GM6&gt;GM$5),AND(ISNUMBER(GN6),GN6&gt;GN$5)),"E",IF(OR(AND(GM6="abs",GN6="abs"),AND(ISBLANK(GM6),GN6="abs"),AND(ISBLANK(GN6),GM6="abs")),"abs",IF(OR(AND(GN6="abs",GM6&gt;GM$5),AND(GM6="abs",GN6&gt;GN$5)),"E",IF(OR(GM6="abs",ISBLANK(GM6)),GN6/GN$5*100,IF(OR(ISBLANK(GN6),GN6="abs"),GM6/GM$5*100,IF(OR(GM6&gt;GM$5,GN6&gt;GN$5),"E",(GM6+GN6)/(GM$5+GN$5)*100)))))))</f>
        <v xml:space="preserve"> </v>
      </c>
      <c r="GP6" s="94" t="str">
        <f t="shared" ref="GP6:GP35" si="74">IF(OR(AND(ISBLANK(GM6),GN6="abs"),AND(ISBLANK(GN6),GM6="abs"),AND(GM6="abs",GN6="abs")),"abs",IF(GO6=" "," ",IF(GO6="E"," ",IF(GO6&gt;=75,"X",IF(GO6&gt;=50,"/",".")))))</f>
        <v xml:space="preserve"> </v>
      </c>
      <c r="GQ6" s="24"/>
      <c r="GR6" s="24"/>
      <c r="GS6" s="2" t="str">
        <f t="shared" ref="GS6:GS35" si="75">IF(OR(AND(ISBLANK(GR6),ISBLANK(GQ6)),AND(ISBLANK(GR$5),ISBLANK(GQ$5)))," ",IF(OR(AND(ISNUMBER(GQ6),GQ6&gt;GQ$5),AND(ISNUMBER(GR6),GR6&gt;GR$5)),"E",IF(OR(AND(GQ6="abs",GR6="abs"),AND(ISBLANK(GQ6),GR6="abs"),AND(ISBLANK(GR6),GQ6="abs")),"abs",IF(OR(AND(GR6="abs",GQ6&gt;GQ$5),AND(GQ6="abs",GR6&gt;GR$5)),"E",IF(OR(GQ6="abs",ISBLANK(GQ6)),GR6/GR$5*100,IF(OR(ISBLANK(GR6),GR6="abs"),GQ6/GQ$5*100,IF(OR(GQ6&gt;GQ$5,GR6&gt;GR$5),"E",(GQ6+GR6)/(GQ$5+GR$5)*100)))))))</f>
        <v xml:space="preserve"> </v>
      </c>
      <c r="GT6" s="94" t="str">
        <f t="shared" ref="GT6:GT35" si="76">IF(OR(AND(ISBLANK(GQ6),GR6="abs"),AND(ISBLANK(GR6),GQ6="abs"),AND(GQ6="abs",GR6="abs")),"abs",IF(GS6=" "," ",IF(GS6="E"," ",IF(GS6&gt;=75,"X",IF(GS6&gt;=50,"/",".")))))</f>
        <v xml:space="preserve"> </v>
      </c>
      <c r="GU6" s="24"/>
      <c r="GV6" s="24"/>
      <c r="GW6" s="2" t="str">
        <f t="shared" ref="GW6:GW35" si="77">IF(OR(AND(ISBLANK(GV6),ISBLANK(GU6)),AND(ISBLANK(GV$5),ISBLANK(GU$5)))," ",IF(OR(AND(ISNUMBER(GU6),GU6&gt;GU$5),AND(ISNUMBER(GV6),GV6&gt;GV$5)),"E",IF(OR(AND(GU6="abs",GV6="abs"),AND(ISBLANK(GU6),GV6="abs"),AND(ISBLANK(GV6),GU6="abs")),"abs",IF(OR(AND(GV6="abs",GU6&gt;GU$5),AND(GU6="abs",GV6&gt;GV$5)),"E",IF(OR(GU6="abs",ISBLANK(GU6)),GV6/GV$5*100,IF(OR(ISBLANK(GV6),GV6="abs"),GU6/GU$5*100,IF(OR(GU6&gt;GU$5,GV6&gt;GV$5),"E",(GU6+GV6)/(GU$5+GV$5)*100)))))))</f>
        <v xml:space="preserve"> </v>
      </c>
      <c r="GX6" s="94" t="str">
        <f t="shared" ref="GX6:GX35" si="78">IF(OR(AND(ISBLANK(GU6),GV6="abs"),AND(ISBLANK(GV6),GU6="abs"),AND(GU6="abs",GV6="abs")),"abs",IF(GW6=" "," ",IF(GW6="E"," ",IF(GW6&gt;=75,"X",IF(GW6&gt;=50,"/",".")))))</f>
        <v xml:space="preserve"> </v>
      </c>
      <c r="GZ6" s="89" t="str">
        <f>IF(ISBLANK(GC6)," ",GC6)</f>
        <v xml:space="preserve"> </v>
      </c>
      <c r="HA6" s="90" t="str">
        <f>IF(ISBLANK(GD6)," ",GD6)</f>
        <v xml:space="preserve"> </v>
      </c>
      <c r="HB6" s="80"/>
      <c r="HC6" s="24"/>
      <c r="HD6" s="2" t="str">
        <f>IF(OR(AND(ISBLANK(HC6),ISBLANK(HB6)),AND(ISBLANK(HC$5),ISBLANK(HB$5)))," ",IF(OR(AND(ISNUMBER(HB6),HB6&gt;HB$5),AND(ISNUMBER(HC6),HC6&gt;HC$5)),"E",IF(OR(AND(HB6="abs",HC6="abs"),AND(ISBLANK(HB6),HC6="abs"),AND(ISBLANK(HC6),HB6="abs")),"abs",IF(OR(AND(HC6="abs",HB6&gt;HB$5),AND(HB6="abs",HC6&gt;HC$5)),"E",IF(OR(HB6="abs",ISBLANK(HB6)),HC6/HC$5*100,IF(OR(ISBLANK(HC6),HC6="abs"),HB6/HB$5*100,IF(OR(HB6&gt;HB$5,HC6&gt;HC$5),"E",(HB6+HC6)/(HB$5+HC$5)*100)))))))</f>
        <v xml:space="preserve"> </v>
      </c>
      <c r="HE6" s="94" t="str">
        <f t="shared" ref="HE6:HE35" si="79">IF(OR(AND(ISBLANK(HB6),HC6="abs"),AND(ISBLANK(HC6),HB6="abs"),AND(HB6="abs",HC6="abs")),"abs",IF(HD6=" "," ",IF(HD6="E"," ",IF(HD6&gt;=75,"X",IF(HD6&gt;=50,"/",".")))))</f>
        <v xml:space="preserve"> </v>
      </c>
      <c r="HF6" s="24"/>
      <c r="HG6" s="24"/>
      <c r="HH6" s="2" t="str">
        <f t="shared" ref="HH6:HH35" si="80">IF(OR(AND(ISBLANK(HG6),ISBLANK(HF6)),AND(ISBLANK(HG$5),ISBLANK(HF$5)))," ",IF(OR(AND(ISNUMBER(HF6),HF6&gt;HF$5),AND(ISNUMBER(HG6),HG6&gt;HG$5)),"E",IF(OR(AND(HF6="abs",HG6="abs"),AND(ISBLANK(HF6),HG6="abs"),AND(ISBLANK(HG6),HF6="abs")),"abs",IF(OR(AND(HG6="abs",HF6&gt;HF$5),AND(HF6="abs",HG6&gt;HG$5)),"E",IF(OR(HF6="abs",ISBLANK(HF6)),HG6/HG$5*100,IF(OR(ISBLANK(HG6),HG6="abs"),HF6/HF$5*100,IF(OR(HF6&gt;HF$5,HG6&gt;HG$5),"E",(HF6+HG6)/(HF$5+HG$5)*100)))))))</f>
        <v xml:space="preserve"> </v>
      </c>
      <c r="HI6" s="94" t="str">
        <f t="shared" ref="HI6:HI35" si="81">IF(OR(AND(ISBLANK(HF6),HG6="abs"),AND(ISBLANK(HG6),HF6="abs"),AND(HF6="abs",HG6="abs")),"abs",IF(HH6=" "," ",IF(HH6="E"," ",IF(HH6&gt;=75,"X",IF(HH6&gt;=50,"/",".")))))</f>
        <v xml:space="preserve"> </v>
      </c>
      <c r="HJ6" s="24"/>
      <c r="HK6" s="24"/>
      <c r="HL6" s="2" t="str">
        <f t="shared" ref="HL6:HL35" si="82">IF(OR(AND(ISBLANK(HK6),ISBLANK(HJ6)),AND(ISBLANK(HK$5),ISBLANK(HJ$5)))," ",IF(OR(AND(ISNUMBER(HJ6),HJ6&gt;HJ$5),AND(ISNUMBER(HK6),HK6&gt;HK$5)),"E",IF(OR(AND(HJ6="abs",HK6="abs"),AND(ISBLANK(HJ6),HK6="abs"),AND(ISBLANK(HK6),HJ6="abs")),"abs",IF(OR(AND(HK6="abs",HJ6&gt;HJ$5),AND(HJ6="abs",HK6&gt;HK$5)),"E",IF(OR(HJ6="abs",ISBLANK(HJ6)),HK6/HK$5*100,IF(OR(ISBLANK(HK6),HK6="abs"),HJ6/HJ$5*100,IF(OR(HJ6&gt;HJ$5,HK6&gt;HK$5),"E",(HJ6+HK6)/(HJ$5+HK$5)*100)))))))</f>
        <v xml:space="preserve"> </v>
      </c>
      <c r="HM6" s="94" t="str">
        <f t="shared" ref="HM6:HM35" si="83">IF(OR(AND(ISBLANK(HJ6),HK6="abs"),AND(ISBLANK(HK6),HJ6="abs"),AND(HJ6="abs",HK6="abs")),"abs",IF(HL6=" "," ",IF(HL6="E"," ",IF(HL6&gt;=75,"X",IF(HL6&gt;=50,"/",".")))))</f>
        <v xml:space="preserve"> </v>
      </c>
      <c r="HN6" s="24"/>
      <c r="HO6" s="24"/>
      <c r="HP6" s="2" t="str">
        <f t="shared" ref="HP6:HP35" si="84">IF(OR(AND(ISBLANK(HO6),ISBLANK(HN6)),AND(ISBLANK(HO$5),ISBLANK(HN$5)))," ",IF(OR(AND(ISNUMBER(HN6),HN6&gt;HN$5),AND(ISNUMBER(HO6),HO6&gt;HO$5)),"E",IF(OR(AND(HN6="abs",HO6="abs"),AND(ISBLANK(HN6),HO6="abs"),AND(ISBLANK(HO6),HN6="abs")),"abs",IF(OR(AND(HO6="abs",HN6&gt;HN$5),AND(HN6="abs",HO6&gt;HO$5)),"E",IF(OR(HN6="abs",ISBLANK(HN6)),HO6/HO$5*100,IF(OR(ISBLANK(HO6),HO6="abs"),HN6/HN$5*100,IF(OR(HN6&gt;HN$5,HO6&gt;HO$5),"E",(HN6+HO6)/(HN$5+HO$5)*100)))))))</f>
        <v xml:space="preserve"> </v>
      </c>
      <c r="HQ6" s="94" t="str">
        <f t="shared" ref="HQ6:HQ35" si="85">IF(OR(AND(ISBLANK(HN6),HO6="abs"),AND(ISBLANK(HO6),HN6="abs"),AND(HN6="abs",HO6="abs")),"abs",IF(HP6=" "," ",IF(HP6="E"," ",IF(HP6&gt;=75,"X",IF(HP6&gt;=50,"/",".")))))</f>
        <v xml:space="preserve"> </v>
      </c>
      <c r="HR6" s="24"/>
      <c r="HS6" s="24"/>
      <c r="HT6" s="2" t="str">
        <f t="shared" ref="HT6:HT35" si="86">IF(OR(AND(ISBLANK(HS6),ISBLANK(HR6)),AND(ISBLANK(HS$5),ISBLANK(HR$5)))," ",IF(OR(AND(ISNUMBER(HR6),HR6&gt;HR$5),AND(ISNUMBER(HS6),HS6&gt;HS$5)),"E",IF(OR(AND(HR6="abs",HS6="abs"),AND(ISBLANK(HR6),HS6="abs"),AND(ISBLANK(HS6),HR6="abs")),"abs",IF(OR(AND(HS6="abs",HR6&gt;HR$5),AND(HR6="abs",HS6&gt;HS$5)),"E",IF(OR(HR6="abs",ISBLANK(HR6)),HS6/HS$5*100,IF(OR(ISBLANK(HS6),HS6="abs"),HR6/HR$5*100,IF(OR(HR6&gt;HR$5,HS6&gt;HS$5),"E",(HR6+HS6)/(HR$5+HS$5)*100)))))))</f>
        <v xml:space="preserve"> </v>
      </c>
      <c r="HU6" s="94" t="str">
        <f t="shared" ref="HU6:HU35" si="87">IF(OR(AND(ISBLANK(HR6),HS6="abs"),AND(ISBLANK(HS6),HR6="abs"),AND(HR6="abs",HS6="abs")),"abs",IF(HT6=" "," ",IF(HT6="E"," ",IF(HT6&gt;=75,"X",IF(HT6&gt;=50,"/",".")))))</f>
        <v xml:space="preserve"> </v>
      </c>
      <c r="HW6" s="89" t="str">
        <f>IF(ISBLANK(GZ6)," ",GZ6)</f>
        <v xml:space="preserve"> </v>
      </c>
      <c r="HX6" s="90" t="str">
        <f>IF(ISBLANK(HA6)," ",HA6)</f>
        <v xml:space="preserve"> </v>
      </c>
      <c r="HY6" s="80"/>
      <c r="HZ6" s="24"/>
      <c r="IA6" s="2" t="str">
        <f>IF(OR(AND(ISBLANK(HZ6),ISBLANK(HY6)),AND(ISBLANK(HZ$5),ISBLANK(HY$5)))," ",IF(OR(AND(ISNUMBER(HY6),HY6&gt;HY$5),AND(ISNUMBER(HZ6),HZ6&gt;HZ$5)),"E",IF(OR(AND(HY6="abs",HZ6="abs"),AND(ISBLANK(HY6),HZ6="abs"),AND(ISBLANK(HZ6),HY6="abs")),"abs",IF(OR(AND(HZ6="abs",HY6&gt;HY$5),AND(HY6="abs",HZ6&gt;HZ$5)),"E",IF(OR(HY6="abs",ISBLANK(HY6)),HZ6/HZ$5*100,IF(OR(ISBLANK(HZ6),HZ6="abs"),HY6/HY$5*100,IF(OR(HY6&gt;HY$5,HZ6&gt;HZ$5),"E",(HY6+HZ6)/(HY$5+HZ$5)*100)))))))</f>
        <v xml:space="preserve"> </v>
      </c>
      <c r="IB6" s="94" t="str">
        <f t="shared" ref="IB6:IB35" si="88">IF(OR(AND(ISBLANK(HY6),HZ6="abs"),AND(ISBLANK(HZ6),HY6="abs"),AND(HY6="abs",HZ6="abs")),"abs",IF(IA6=" "," ",IF(IA6="E"," ",IF(IA6&gt;=75,"X",IF(IA6&gt;=50,"/",".")))))</f>
        <v xml:space="preserve"> </v>
      </c>
      <c r="IC6" s="24"/>
      <c r="ID6" s="24"/>
      <c r="IE6" s="2" t="str">
        <f t="shared" ref="IE6:IE35" si="89">IF(OR(AND(ISBLANK(ID6),ISBLANK(IC6)),AND(ISBLANK(ID$5),ISBLANK(IC$5)))," ",IF(OR(AND(ISNUMBER(IC6),IC6&gt;IC$5),AND(ISNUMBER(ID6),ID6&gt;ID$5)),"E",IF(OR(AND(IC6="abs",ID6="abs"),AND(ISBLANK(IC6),ID6="abs"),AND(ISBLANK(ID6),IC6="abs")),"abs",IF(OR(AND(ID6="abs",IC6&gt;IC$5),AND(IC6="abs",ID6&gt;ID$5)),"E",IF(OR(IC6="abs",ISBLANK(IC6)),ID6/ID$5*100,IF(OR(ISBLANK(ID6),ID6="abs"),IC6/IC$5*100,IF(OR(IC6&gt;IC$5,ID6&gt;ID$5),"E",(IC6+ID6)/(IC$5+ID$5)*100)))))))</f>
        <v xml:space="preserve"> </v>
      </c>
      <c r="IF6" s="94" t="str">
        <f t="shared" ref="IF6:IF35" si="90">IF(OR(AND(ISBLANK(IC6),ID6="abs"),AND(ISBLANK(ID6),IC6="abs"),AND(IC6="abs",ID6="abs")),"abs",IF(IE6=" "," ",IF(IE6="E"," ",IF(IE6&gt;=75,"X",IF(IE6&gt;=50,"/",".")))))</f>
        <v xml:space="preserve"> </v>
      </c>
      <c r="IG6" s="24"/>
      <c r="IH6" s="24"/>
      <c r="II6" s="2" t="str">
        <f t="shared" ref="II6:II35" si="91">IF(OR(AND(ISBLANK(IH6),ISBLANK(IG6)),AND(ISBLANK(IH$5),ISBLANK(IG$5)))," ",IF(OR(AND(ISNUMBER(IG6),IG6&gt;IG$5),AND(ISNUMBER(IH6),IH6&gt;IH$5)),"E",IF(OR(AND(IG6="abs",IH6="abs"),AND(ISBLANK(IG6),IH6="abs"),AND(ISBLANK(IH6),IG6="abs")),"abs",IF(OR(AND(IH6="abs",IG6&gt;IG$5),AND(IG6="abs",IH6&gt;IH$5)),"E",IF(OR(IG6="abs",ISBLANK(IG6)),IH6/IH$5*100,IF(OR(ISBLANK(IH6),IH6="abs"),IG6/IG$5*100,IF(OR(IG6&gt;IG$5,IH6&gt;IH$5),"E",(IG6+IH6)/(IG$5+IH$5)*100)))))))</f>
        <v xml:space="preserve"> </v>
      </c>
      <c r="IJ6" s="94" t="str">
        <f t="shared" ref="IJ6:IJ35" si="92">IF(OR(AND(ISBLANK(IG6),IH6="abs"),AND(ISBLANK(IH6),IG6="abs"),AND(IG6="abs",IH6="abs")),"abs",IF(II6=" "," ",IF(II6="E"," ",IF(II6&gt;=75,"X",IF(II6&gt;=50,"/",".")))))</f>
        <v xml:space="preserve"> </v>
      </c>
      <c r="IK6" s="24"/>
      <c r="IL6" s="24"/>
      <c r="IM6" s="2" t="str">
        <f t="shared" ref="IM6:IM35" si="93">IF(OR(AND(ISBLANK(IL6),ISBLANK(IK6)),AND(ISBLANK(IL$5),ISBLANK(IK$5)))," ",IF(OR(AND(ISNUMBER(IK6),IK6&gt;IK$5),AND(ISNUMBER(IL6),IL6&gt;IL$5)),"E",IF(OR(AND(IK6="abs",IL6="abs"),AND(ISBLANK(IK6),IL6="abs"),AND(ISBLANK(IL6),IK6="abs")),"abs",IF(OR(AND(IL6="abs",IK6&gt;IK$5),AND(IK6="abs",IL6&gt;IL$5)),"E",IF(OR(IK6="abs",ISBLANK(IK6)),IL6/IL$5*100,IF(OR(ISBLANK(IL6),IL6="abs"),IK6/IK$5*100,IF(OR(IK6&gt;IK$5,IL6&gt;IL$5),"E",(IK6+IL6)/(IK$5+IL$5)*100)))))))</f>
        <v xml:space="preserve"> </v>
      </c>
      <c r="IN6" s="94" t="str">
        <f t="shared" ref="IN6:IN35" si="94">IF(OR(AND(ISBLANK(IK6),IL6="abs"),AND(ISBLANK(IL6),IK6="abs"),AND(IK6="abs",IL6="abs")),"abs",IF(IM6=" "," ",IF(IM6="E"," ",IF(IM6&gt;=75,"X",IF(IM6&gt;=50,"/",".")))))</f>
        <v xml:space="preserve"> </v>
      </c>
      <c r="IO6" s="24"/>
      <c r="IP6" s="24"/>
      <c r="IQ6" s="2" t="str">
        <f t="shared" ref="IQ6:IQ35" si="95">IF(OR(AND(ISBLANK(IP6),ISBLANK(IO6)),AND(ISBLANK(IP$5),ISBLANK(IO$5)))," ",IF(OR(AND(ISNUMBER(IO6),IO6&gt;IO$5),AND(ISNUMBER(IP6),IP6&gt;IP$5)),"E",IF(OR(AND(IO6="abs",IP6="abs"),AND(ISBLANK(IO6),IP6="abs"),AND(ISBLANK(IP6),IO6="abs")),"abs",IF(OR(AND(IP6="abs",IO6&gt;IO$5),AND(IO6="abs",IP6&gt;IP$5)),"E",IF(OR(IO6="abs",ISBLANK(IO6)),IP6/IP$5*100,IF(OR(ISBLANK(IP6),IP6="abs"),IO6/IO$5*100,IF(OR(IO6&gt;IO$5,IP6&gt;IP$5),"E",(IO6+IP6)/(IO$5+IP$5)*100)))))))</f>
        <v xml:space="preserve"> </v>
      </c>
      <c r="IR6" s="94" t="str">
        <f t="shared" ref="IR6:IR35" si="96">IF(OR(AND(ISBLANK(IO6),IP6="abs"),AND(ISBLANK(IP6),IO6="abs"),AND(IO6="abs",IP6="abs")),"abs",IF(IQ6=" "," ",IF(IQ6="E"," ",IF(IQ6&gt;=75,"X",IF(IQ6&gt;=50,"/",".")))))</f>
        <v xml:space="preserve"> </v>
      </c>
      <c r="IT6" s="89" t="str">
        <f>IF(ISBLANK(HW6)," ",HW6)</f>
        <v xml:space="preserve"> </v>
      </c>
      <c r="IU6" s="90" t="str">
        <f>IF(ISBLANK(HX6)," ",HX6)</f>
        <v xml:space="preserve"> </v>
      </c>
      <c r="IV6" s="80"/>
      <c r="IW6" s="24"/>
      <c r="IX6" s="2" t="str">
        <f>IF(OR(AND(ISBLANK(IW6),ISBLANK(IV6)),AND(ISBLANK(IW$5),ISBLANK(IV$5)))," ",IF(OR(AND(ISNUMBER(IV6),IV6&gt;IV$5),AND(ISNUMBER(IW6),IW6&gt;IW$5)),"E",IF(OR(AND(IV6="abs",IW6="abs"),AND(ISBLANK(IV6),IW6="abs"),AND(ISBLANK(IW6),IV6="abs")),"abs",IF(OR(AND(IW6="abs",IV6&gt;IV$5),AND(IV6="abs",IW6&gt;IW$5)),"E",IF(OR(IV6="abs",ISBLANK(IV6)),IW6/IW$5*100,IF(OR(ISBLANK(IW6),IW6="abs"),IV6/IV$5*100,IF(OR(IV6&gt;IV$5,IW6&gt;IW$5),"E",(IV6+IW6)/(IV$5+IW$5)*100)))))))</f>
        <v xml:space="preserve"> </v>
      </c>
      <c r="IY6" s="94" t="str">
        <f t="shared" ref="IY6:IY35" si="97">IF(OR(AND(ISBLANK(IV6),IW6="abs"),AND(ISBLANK(IW6),IV6="abs"),AND(IV6="abs",IW6="abs")),"abs",IF(IX6=" "," ",IF(IX6="E"," ",IF(IX6&gt;=75,"X",IF(IX6&gt;=50,"/",".")))))</f>
        <v xml:space="preserve"> </v>
      </c>
      <c r="IZ6" s="24"/>
      <c r="JA6" s="24"/>
      <c r="JB6" s="2" t="str">
        <f t="shared" ref="JB6:JB35" si="98">IF(OR(AND(ISBLANK(JA6),ISBLANK(IZ6)),AND(ISBLANK(JA$5),ISBLANK(IZ$5)))," ",IF(OR(AND(ISNUMBER(IZ6),IZ6&gt;IZ$5),AND(ISNUMBER(JA6),JA6&gt;JA$5)),"E",IF(OR(AND(IZ6="abs",JA6="abs"),AND(ISBLANK(IZ6),JA6="abs"),AND(ISBLANK(JA6),IZ6="abs")),"abs",IF(OR(AND(JA6="abs",IZ6&gt;IZ$5),AND(IZ6="abs",JA6&gt;JA$5)),"E",IF(OR(IZ6="abs",ISBLANK(IZ6)),JA6/JA$5*100,IF(OR(ISBLANK(JA6),JA6="abs"),IZ6/IZ$5*100,IF(OR(IZ6&gt;IZ$5,JA6&gt;JA$5),"E",(IZ6+JA6)/(IZ$5+JA$5)*100)))))))</f>
        <v xml:space="preserve"> </v>
      </c>
      <c r="JC6" s="94" t="str">
        <f t="shared" ref="JC6:JC35" si="99">IF(OR(AND(ISBLANK(IZ6),JA6="abs"),AND(ISBLANK(JA6),IZ6="abs"),AND(IZ6="abs",JA6="abs")),"abs",IF(JB6=" "," ",IF(JB6="E"," ",IF(JB6&gt;=75,"X",IF(JB6&gt;=50,"/",".")))))</f>
        <v xml:space="preserve"> </v>
      </c>
      <c r="JD6" s="24"/>
      <c r="JE6" s="24"/>
      <c r="JF6" s="2" t="str">
        <f t="shared" ref="JF6:JF35" si="100">IF(OR(AND(ISBLANK(JE6),ISBLANK(JD6)),AND(ISBLANK(JE$5),ISBLANK(JD$5)))," ",IF(OR(AND(ISNUMBER(JD6),JD6&gt;JD$5),AND(ISNUMBER(JE6),JE6&gt;JE$5)),"E",IF(OR(AND(JD6="abs",JE6="abs"),AND(ISBLANK(JD6),JE6="abs"),AND(ISBLANK(JE6),JD6="abs")),"abs",IF(OR(AND(JE6="abs",JD6&gt;JD$5),AND(JD6="abs",JE6&gt;JE$5)),"E",IF(OR(JD6="abs",ISBLANK(JD6)),JE6/JE$5*100,IF(OR(ISBLANK(JE6),JE6="abs"),JD6/JD$5*100,IF(OR(JD6&gt;JD$5,JE6&gt;JE$5),"E",(JD6+JE6)/(JD$5+JE$5)*100)))))))</f>
        <v xml:space="preserve"> </v>
      </c>
      <c r="JG6" s="94" t="str">
        <f t="shared" ref="JG6:JG35" si="101">IF(OR(AND(ISBLANK(JD6),JE6="abs"),AND(ISBLANK(JE6),JD6="abs"),AND(JD6="abs",JE6="abs")),"abs",IF(JF6=" "," ",IF(JF6="E"," ",IF(JF6&gt;=75,"X",IF(JF6&gt;=50,"/",".")))))</f>
        <v xml:space="preserve"> </v>
      </c>
      <c r="JH6" s="24"/>
      <c r="JI6" s="24"/>
      <c r="JJ6" s="2" t="str">
        <f t="shared" ref="JJ6:JJ35" si="102">IF(OR(AND(ISBLANK(JI6),ISBLANK(JH6)),AND(ISBLANK(JI$5),ISBLANK(JH$5)))," ",IF(OR(AND(ISNUMBER(JH6),JH6&gt;JH$5),AND(ISNUMBER(JI6),JI6&gt;JI$5)),"E",IF(OR(AND(JH6="abs",JI6="abs"),AND(ISBLANK(JH6),JI6="abs"),AND(ISBLANK(JI6),JH6="abs")),"abs",IF(OR(AND(JI6="abs",JH6&gt;JH$5),AND(JH6="abs",JI6&gt;JI$5)),"E",IF(OR(JH6="abs",ISBLANK(JH6)),JI6/JI$5*100,IF(OR(ISBLANK(JI6),JI6="abs"),JH6/JH$5*100,IF(OR(JH6&gt;JH$5,JI6&gt;JI$5),"E",(JH6+JI6)/(JH$5+JI$5)*100)))))))</f>
        <v xml:space="preserve"> </v>
      </c>
      <c r="JK6" s="94" t="str">
        <f t="shared" ref="JK6:JK35" si="103">IF(OR(AND(ISBLANK(JH6),JI6="abs"),AND(ISBLANK(JI6),JH6="abs"),AND(JH6="abs",JI6="abs")),"abs",IF(JJ6=" "," ",IF(JJ6="E"," ",IF(JJ6&gt;=75,"X",IF(JJ6&gt;=50,"/",".")))))</f>
        <v xml:space="preserve"> </v>
      </c>
      <c r="JL6" s="24"/>
      <c r="JM6" s="24"/>
      <c r="JN6" s="2" t="str">
        <f t="shared" ref="JN6:JN35" si="104">IF(OR(AND(ISBLANK(JM6),ISBLANK(JL6)),AND(ISBLANK(JM$5),ISBLANK(JL$5)))," ",IF(OR(AND(ISNUMBER(JL6),JL6&gt;JL$5),AND(ISNUMBER(JM6),JM6&gt;JM$5)),"E",IF(OR(AND(JL6="abs",JM6="abs"),AND(ISBLANK(JL6),JM6="abs"),AND(ISBLANK(JM6),JL6="abs")),"abs",IF(OR(AND(JM6="abs",JL6&gt;JL$5),AND(JL6="abs",JM6&gt;JM$5)),"E",IF(OR(JL6="abs",ISBLANK(JL6)),JM6/JM$5*100,IF(OR(ISBLANK(JM6),JM6="abs"),JL6/JL$5*100,IF(OR(JL6&gt;JL$5,JM6&gt;JM$5),"E",(JL6+JM6)/(JL$5+JM$5)*100)))))))</f>
        <v xml:space="preserve"> </v>
      </c>
      <c r="JO6" s="94" t="str">
        <f t="shared" ref="JO6:JO35" si="105">IF(OR(AND(ISBLANK(JL6),JM6="abs"),AND(ISBLANK(JM6),JL6="abs"),AND(JL6="abs",JM6="abs")),"abs",IF(JN6=" "," ",IF(JN6="E"," ",IF(JN6&gt;=75,"X",IF(JN6&gt;=50,"/",".")))))</f>
        <v xml:space="preserve"> </v>
      </c>
      <c r="JP6" s="91"/>
      <c r="JQ6" s="89" t="str">
        <f>IF(ISBLANK(IT6)," ",IT6)</f>
        <v xml:space="preserve"> </v>
      </c>
      <c r="JR6" s="90" t="str">
        <f>IF(ISBLANK(IU6)," ",IU6)</f>
        <v xml:space="preserve"> </v>
      </c>
      <c r="JS6" s="80"/>
      <c r="JT6" s="24"/>
      <c r="JU6" s="2" t="str">
        <f>IF(OR(AND(ISBLANK(JT6),ISBLANK(JS6)),AND(ISBLANK(JT$5),ISBLANK(JS$5)))," ",IF(OR(AND(ISNUMBER(JS6),JS6&gt;JS$5),AND(ISNUMBER(JT6),JT6&gt;JT$5)),"E",IF(OR(AND(JS6="abs",JT6="abs"),AND(ISBLANK(JS6),JT6="abs"),AND(ISBLANK(JT6),JS6="abs")),"abs",IF(OR(AND(JT6="abs",JS6&gt;JS$5),AND(JS6="abs",JT6&gt;JT$5)),"E",IF(OR(JS6="abs",ISBLANK(JS6)),JT6/JT$5*100,IF(OR(ISBLANK(JT6),JT6="abs"),JS6/JS$5*100,IF(OR(JS6&gt;JS$5,JT6&gt;JT$5),"E",(JS6+JT6)/(JS$5+JT$5)*100)))))))</f>
        <v xml:space="preserve"> </v>
      </c>
      <c r="JV6" s="94" t="str">
        <f t="shared" ref="JV6:JV35" si="106">IF(OR(AND(ISBLANK(JS6),JT6="abs"),AND(ISBLANK(JT6),JS6="abs"),AND(JS6="abs",JT6="abs")),"abs",IF(JU6=" "," ",IF(JU6="E"," ",IF(JU6&gt;=75,"X",IF(JU6&gt;=50,"/",".")))))</f>
        <v xml:space="preserve"> </v>
      </c>
      <c r="JW6" s="24"/>
      <c r="JX6" s="24"/>
      <c r="JY6" s="2" t="str">
        <f t="shared" ref="JY6:JY35" si="107">IF(OR(AND(ISBLANK(JX6),ISBLANK(JW6)),AND(ISBLANK(JX$5),ISBLANK(JW$5)))," ",IF(OR(AND(ISNUMBER(JW6),JW6&gt;JW$5),AND(ISNUMBER(JX6),JX6&gt;JX$5)),"E",IF(OR(AND(JW6="abs",JX6="abs"),AND(ISBLANK(JW6),JX6="abs"),AND(ISBLANK(JX6),JW6="abs")),"abs",IF(OR(AND(JX6="abs",JW6&gt;JW$5),AND(JW6="abs",JX6&gt;JX$5)),"E",IF(OR(JW6="abs",ISBLANK(JW6)),JX6/JX$5*100,IF(OR(ISBLANK(JX6),JX6="abs"),JW6/JW$5*100,IF(OR(JW6&gt;JW$5,JX6&gt;JX$5),"E",(JW6+JX6)/(JW$5+JX$5)*100)))))))</f>
        <v xml:space="preserve"> </v>
      </c>
      <c r="JZ6" s="94" t="str">
        <f t="shared" ref="JZ6:JZ35" si="108">IF(OR(AND(ISBLANK(JW6),JX6="abs"),AND(ISBLANK(JX6),JW6="abs"),AND(JW6="abs",JX6="abs")),"abs",IF(JY6=" "," ",IF(JY6="E"," ",IF(JY6&gt;=75,"X",IF(JY6&gt;=50,"/",".")))))</f>
        <v xml:space="preserve"> </v>
      </c>
      <c r="KA6" s="80"/>
      <c r="KB6" s="24"/>
      <c r="KC6" s="2" t="str">
        <f t="shared" ref="KC6:KC35" si="109">IF(OR(AND(ISBLANK(KB6),ISBLANK(KA6)),AND(ISBLANK(KB$5),ISBLANK(KA$5)))," ",IF(OR(AND(ISNUMBER(KA6),KA6&gt;KA$5),AND(ISNUMBER(KB6),KB6&gt;KB$5)),"E",IF(OR(AND(KA6="abs",KB6="abs"),AND(ISBLANK(KA6),KB6="abs"),AND(ISBLANK(KB6),KA6="abs")),"abs",IF(OR(AND(KB6="abs",KA6&gt;KA$5),AND(KA6="abs",KB6&gt;KB$5)),"E",IF(OR(KA6="abs",ISBLANK(KA6)),KB6/KB$5*100,IF(OR(ISBLANK(KB6),KB6="abs"),KA6/KA$5*100,IF(OR(KA6&gt;KA$5,KB6&gt;KB$5),"E",(KA6+KB6)/(KA$5+KB$5)*100)))))))</f>
        <v xml:space="preserve"> </v>
      </c>
      <c r="KD6" s="94" t="str">
        <f t="shared" ref="KD6:KD35" si="110">IF(OR(AND(ISBLANK(KA6),KB6="abs"),AND(ISBLANK(KB6),KA6="abs"),AND(KA6="abs",KB6="abs")),"abs",IF(KC6=" "," ",IF(KC6="E"," ",IF(KC6&gt;=75,"X",IF(KC6&gt;=50,"/",".")))))</f>
        <v xml:space="preserve"> </v>
      </c>
      <c r="KE6" s="80"/>
      <c r="KF6" s="24"/>
      <c r="KG6" s="2" t="str">
        <f t="shared" ref="KG6:KG35" si="111">IF(OR(AND(ISBLANK(KF6),ISBLANK(KE6)),AND(ISBLANK(KF$5),ISBLANK(KE$5)))," ",IF(OR(AND(ISNUMBER(KE6),KE6&gt;KE$5),AND(ISNUMBER(KF6),KF6&gt;KF$5)),"E",IF(OR(AND(KE6="abs",KF6="abs"),AND(ISBLANK(KE6),KF6="abs"),AND(ISBLANK(KF6),KE6="abs")),"abs",IF(OR(AND(KF6="abs",KE6&gt;KE$5),AND(KE6="abs",KF6&gt;KF$5)),"E",IF(OR(KE6="abs",ISBLANK(KE6)),KF6/KF$5*100,IF(OR(ISBLANK(KF6),KF6="abs"),KE6/KE$5*100,IF(OR(KE6&gt;KE$5,KF6&gt;KF$5),"E",(KE6+KF6)/(KE$5+KF$5)*100)))))))</f>
        <v xml:space="preserve"> </v>
      </c>
      <c r="KH6" s="94" t="str">
        <f t="shared" ref="KH6:KH35" si="112">IF(OR(AND(ISBLANK(KE6),KF6="abs"),AND(ISBLANK(KF6),KE6="abs"),AND(KE6="abs",KF6="abs")),"abs",IF(KG6=" "," ",IF(KG6="E"," ",IF(KG6&gt;=75,"X",IF(KG6&gt;=50,"/",".")))))</f>
        <v xml:space="preserve"> </v>
      </c>
      <c r="KI6" s="24"/>
      <c r="KJ6" s="24"/>
      <c r="KK6" s="2" t="str">
        <f t="shared" ref="KK6:KK35" si="113">IF(OR(AND(ISBLANK(KJ6),ISBLANK(KI6)),AND(ISBLANK(KJ$5),ISBLANK(KI$5)))," ",IF(OR(AND(ISNUMBER(KI6),KI6&gt;KI$5),AND(ISNUMBER(KJ6),KJ6&gt;KJ$5)),"E",IF(OR(AND(KI6="abs",KJ6="abs"),AND(ISBLANK(KI6),KJ6="abs"),AND(ISBLANK(KJ6),KI6="abs")),"abs",IF(OR(AND(KJ6="abs",KI6&gt;KI$5),AND(KI6="abs",KJ6&gt;KJ$5)),"E",IF(OR(KI6="abs",ISBLANK(KI6)),KJ6/KJ$5*100,IF(OR(ISBLANK(KJ6),KJ6="abs"),KI6/KI$5*100,IF(OR(KI6&gt;KI$5,KJ6&gt;KJ$5),"E",(KI6+KJ6)/(KI$5+KJ$5)*100)))))))</f>
        <v xml:space="preserve"> </v>
      </c>
      <c r="KL6" s="94" t="str">
        <f t="shared" ref="KL6:KL35" si="114">IF(OR(AND(ISBLANK(KI6),KJ6="abs"),AND(ISBLANK(KJ6),KI6="abs"),AND(KI6="abs",KJ6="abs")),"abs",IF(KK6=" "," ",IF(KK6="E"," ",IF(KK6&gt;=75,"X",IF(KK6&gt;=50,"/",".")))))</f>
        <v xml:space="preserve"> </v>
      </c>
      <c r="KN6" s="89" t="str">
        <f>IF(ISBLANK(JQ6)," ",JQ6)</f>
        <v xml:space="preserve"> </v>
      </c>
      <c r="KO6" s="90" t="str">
        <f>IF(ISBLANK(JR6)," ",JR6)</f>
        <v xml:space="preserve"> </v>
      </c>
      <c r="KP6" s="80"/>
      <c r="KQ6" s="24"/>
      <c r="KR6" s="2" t="str">
        <f>IF(OR(AND(ISBLANK(KQ6),ISBLANK(KP6)),AND(ISBLANK(KQ$5),ISBLANK(KP$5)))," ",IF(OR(AND(ISNUMBER(KP6),KP6&gt;KP$5),AND(ISNUMBER(KQ6),KQ6&gt;KQ$5)),"E",IF(OR(AND(KP6="abs",KQ6="abs"),AND(ISBLANK(KP6),KQ6="abs"),AND(ISBLANK(KQ6),KP6="abs")),"abs",IF(OR(AND(KQ6="abs",KP6&gt;KP$5),AND(KP6="abs",KQ6&gt;KQ$5)),"E",IF(OR(KP6="abs",ISBLANK(KP6)),KQ6/KQ$5*100,IF(OR(ISBLANK(KQ6),KQ6="abs"),KP6/KP$5*100,IF(OR(KP6&gt;KP$5,KQ6&gt;KQ$5),"E",(KP6+KQ6)/(KP$5+KQ$5)*100)))))))</f>
        <v xml:space="preserve"> </v>
      </c>
      <c r="KS6" s="94" t="str">
        <f t="shared" ref="KS6:KS35" si="115">IF(OR(AND(ISBLANK(KP6),KQ6="abs"),AND(ISBLANK(KQ6),KP6="abs"),AND(KP6="abs",KQ6="abs")),"abs",IF(KR6=" "," ",IF(KR6="E"," ",IF(KR6&gt;=75,"X",IF(KR6&gt;=50,"/",".")))))</f>
        <v xml:space="preserve"> </v>
      </c>
      <c r="KT6" s="80"/>
      <c r="KU6" s="24"/>
      <c r="KV6" s="2" t="str">
        <f t="shared" ref="KV6:KV35" si="116">IF(OR(AND(ISBLANK(KU6),ISBLANK(KT6)),AND(ISBLANK(KU$5),ISBLANK(KT$5)))," ",IF(OR(AND(ISNUMBER(KT6),KT6&gt;KT$5),AND(ISNUMBER(KU6),KU6&gt;KU$5)),"E",IF(OR(AND(KT6="abs",KU6="abs"),AND(ISBLANK(KT6),KU6="abs"),AND(ISBLANK(KU6),KT6="abs")),"abs",IF(OR(AND(KU6="abs",KT6&gt;KT$5),AND(KT6="abs",KU6&gt;KU$5)),"E",IF(OR(KT6="abs",ISBLANK(KT6)),KU6/KU$5*100,IF(OR(ISBLANK(KU6),KU6="abs"),KT6/KT$5*100,IF(OR(KT6&gt;KT$5,KU6&gt;KU$5),"E",(KT6+KU6)/(KT$5+KU$5)*100)))))))</f>
        <v xml:space="preserve"> </v>
      </c>
      <c r="KW6" s="94" t="str">
        <f t="shared" ref="KW6:KW35" si="117">IF(OR(AND(ISBLANK(KT6),KU6="abs"),AND(ISBLANK(KU6),KT6="abs"),AND(KT6="abs",KU6="abs")),"abs",IF(KV6=" "," ",IF(KV6="E"," ",IF(KV6&gt;=75,"X",IF(KV6&gt;=50,"/",".")))))</f>
        <v xml:space="preserve"> </v>
      </c>
      <c r="KX6" s="80"/>
      <c r="KY6" s="24"/>
      <c r="KZ6" s="2" t="str">
        <f t="shared" ref="KZ6:KZ35" si="118">IF(OR(AND(ISBLANK(KY6),ISBLANK(KX6)),AND(ISBLANK(KY$5),ISBLANK(KX$5)))," ",IF(OR(AND(ISNUMBER(KX6),KX6&gt;KX$5),AND(ISNUMBER(KY6),KY6&gt;KY$5)),"E",IF(OR(AND(KX6="abs",KY6="abs"),AND(ISBLANK(KX6),KY6="abs"),AND(ISBLANK(KY6),KX6="abs")),"abs",IF(OR(AND(KY6="abs",KX6&gt;KX$5),AND(KX6="abs",KY6&gt;KY$5)),"E",IF(OR(KX6="abs",ISBLANK(KX6)),KY6/KY$5*100,IF(OR(ISBLANK(KY6),KY6="abs"),KX6/KX$5*100,IF(OR(KX6&gt;KX$5,KY6&gt;KY$5),"E",(KX6+KY6)/(KX$5+KY$5)*100)))))))</f>
        <v xml:space="preserve"> </v>
      </c>
      <c r="LA6" s="94" t="str">
        <f t="shared" ref="LA6:LA35" si="119">IF(OR(AND(ISBLANK(KX6),KY6="abs"),AND(ISBLANK(KY6),KX6="abs"),AND(KX6="abs",KY6="abs")),"abs",IF(KZ6=" "," ",IF(KZ6="E"," ",IF(KZ6&gt;=75,"X",IF(KZ6&gt;=50,"/",".")))))</f>
        <v xml:space="preserve"> </v>
      </c>
      <c r="LB6" s="24"/>
      <c r="LC6" s="24"/>
      <c r="LD6" s="2" t="str">
        <f t="shared" ref="LD6:LD35" si="120">IF(OR(AND(ISBLANK(LC6),ISBLANK(LB6)),AND(ISBLANK(LC$5),ISBLANK(LB$5)))," ",IF(OR(AND(ISNUMBER(LB6),LB6&gt;LB$5),AND(ISNUMBER(LC6),LC6&gt;LC$5)),"E",IF(OR(AND(LB6="abs",LC6="abs"),AND(ISBLANK(LB6),LC6="abs"),AND(ISBLANK(LC6),LB6="abs")),"abs",IF(OR(AND(LC6="abs",LB6&gt;LB$5),AND(LB6="abs",LC6&gt;LC$5)),"E",IF(OR(LB6="abs",ISBLANK(LB6)),LC6/LC$5*100,IF(OR(ISBLANK(LC6),LC6="abs"),LB6/LB$5*100,IF(OR(LB6&gt;LB$5,LC6&gt;LC$5),"E",(LB6+LC6)/(LB$5+LC$5)*100)))))))</f>
        <v xml:space="preserve"> </v>
      </c>
      <c r="LE6" s="94" t="str">
        <f t="shared" ref="LE6:LE35" si="121">IF(OR(AND(ISBLANK(LB6),LC6="abs"),AND(ISBLANK(LC6),LB6="abs"),AND(LB6="abs",LC6="abs")),"abs",IF(LD6=" "," ",IF(LD6="E"," ",IF(LD6&gt;=75,"X",IF(LD6&gt;=50,"/",".")))))</f>
        <v xml:space="preserve"> </v>
      </c>
      <c r="LF6" s="24"/>
      <c r="LG6" s="24"/>
      <c r="LH6" s="2" t="str">
        <f t="shared" ref="LH6:LH35" si="122">IF(OR(AND(ISBLANK(LG6),ISBLANK(LF6)),AND(ISBLANK(LG$5),ISBLANK(LF$5)))," ",IF(OR(AND(ISNUMBER(LF6),LF6&gt;LF$5),AND(ISNUMBER(LG6),LG6&gt;LG$5)),"E",IF(OR(AND(LF6="abs",LG6="abs"),AND(ISBLANK(LF6),LG6="abs"),AND(ISBLANK(LG6),LF6="abs")),"abs",IF(OR(AND(LG6="abs",LF6&gt;LF$5),AND(LF6="abs",LG6&gt;LG$5)),"E",IF(OR(LF6="abs",ISBLANK(LF6)),LG6/LG$5*100,IF(OR(ISBLANK(LG6),LG6="abs"),LF6/LF$5*100,IF(OR(LF6&gt;LF$5,LG6&gt;LG$5),"E",(LF6+LG6)/(LF$5+LG$5)*100)))))))</f>
        <v xml:space="preserve"> </v>
      </c>
      <c r="LI6" s="94" t="str">
        <f t="shared" ref="LI6:LI35" si="123">IF(OR(AND(ISBLANK(LF6),LG6="abs"),AND(ISBLANK(LG6),LF6="abs"),AND(LF6="abs",LG6="abs")),"abs",IF(LH6=" "," ",IF(LH6="E"," ",IF(LH6&gt;=75,"X",IF(LH6&gt;=50,"/",".")))))</f>
        <v xml:space="preserve"> </v>
      </c>
      <c r="LK6" s="89" t="str">
        <f>IF(ISBLANK(KN6)," ",KN6)</f>
        <v xml:space="preserve"> </v>
      </c>
      <c r="LL6" s="90" t="str">
        <f>IF(ISBLANK(KO6)," ",KO6)</f>
        <v xml:space="preserve"> </v>
      </c>
      <c r="LM6" s="80"/>
      <c r="LN6" s="24"/>
      <c r="LO6" s="2" t="str">
        <f>IF(OR(AND(ISBLANK(LN6),ISBLANK(LM6)),AND(ISBLANK(LN$5),ISBLANK(LM$5)))," ",IF(OR(AND(ISNUMBER(LM6),LM6&gt;LM$5),AND(ISNUMBER(LN6),LN6&gt;LN$5)),"E",IF(OR(AND(LM6="abs",LN6="abs"),AND(ISBLANK(LM6),LN6="abs"),AND(ISBLANK(LN6),LM6="abs")),"abs",IF(OR(AND(LN6="abs",LM6&gt;LM$5),AND(LM6="abs",LN6&gt;LN$5)),"E",IF(OR(LM6="abs",ISBLANK(LM6)),LN6/LN$5*100,IF(OR(ISBLANK(LN6),LN6="abs"),LM6/LM$5*100,IF(OR(LM6&gt;LM$5,LN6&gt;LN$5),"E",(LM6+LN6)/(LM$5+LN$5)*100)))))))</f>
        <v xml:space="preserve"> </v>
      </c>
      <c r="LP6" s="94" t="str">
        <f t="shared" ref="LP6:LP35" si="124">IF(OR(AND(ISBLANK(LM6),LN6="abs"),AND(ISBLANK(LN6),LM6="abs"),AND(LM6="abs",LN6="abs")),"abs",IF(LO6=" "," ",IF(LO6="E"," ",IF(LO6&gt;=75,"X",IF(LO6&gt;=50,"/",".")))))</f>
        <v xml:space="preserve"> </v>
      </c>
    </row>
    <row r="7" spans="1:328" ht="15.75">
      <c r="A7" s="116"/>
      <c r="B7" s="115"/>
      <c r="C7" s="81"/>
      <c r="D7" s="25"/>
      <c r="E7" s="156" t="str">
        <f>IF(OR(AND(ISBLANK(D7),ISBLANK(C7)),AND(ISBLANK(D$5),ISBLANK(C$5)))," ",IF(OR(AND(ISNUMBER(C7),C7&gt;C$5),AND(ISNUMBER(D7),D7&gt;D$5)),"E",IF(OR(AND(C7="abs",D7="abs"),AND(ISBLANK(C7),D7="abs"),AND(ISBLANK(D7),C7="abs")),"abs",IF(OR(AND(D7="abs",C7&gt;C$5),AND(C7="abs",D7&gt;D$5)),"E",IF(OR(C7="abs",ISBLANK(C7)),D7/D$5*100,IF(OR(ISBLANK(D7),D7="abs"),C7/C$5*100,IF(OR(C7&gt;C$5,D7&gt;D$5),"E",(C7+D7)/(C$5+D$5)*100)))))))</f>
        <v xml:space="preserve"> </v>
      </c>
      <c r="F7" s="121" t="str">
        <f t="shared" si="0"/>
        <v xml:space="preserve"> </v>
      </c>
      <c r="G7" s="25"/>
      <c r="H7" s="25"/>
      <c r="I7" s="156" t="str">
        <f t="shared" ref="I7:I35" si="125">IF(OR(AND(ISBLANK(H7),ISBLANK(G7)),AND(ISBLANK(H$5),ISBLANK(G$5)))," ",IF(OR(AND(ISNUMBER(G7),G7&gt;G$5),AND(ISNUMBER(H7),H7&gt;H$5)),"E",IF(OR(AND(G7="abs",H7="abs"),AND(ISBLANK(G7),H7="abs"),AND(ISBLANK(H7),G7="abs")),"abs",IF(OR(AND(H7="abs",G7&gt;G$5),AND(G7="abs",H7&gt;H$5)),"E",IF(OR(G7="abs",ISBLANK(G7)),H7/H$5*100,IF(OR(ISBLANK(H7),H7="abs"),G7/G$5*100,IF(OR(G7&gt;G$5,H7&gt;H$5),"E",(G7+H7)/(G$5+H$5)*100)))))))</f>
        <v xml:space="preserve"> </v>
      </c>
      <c r="J7" s="121" t="str">
        <f t="shared" ref="J7:J35" si="126">IF(OR(AND(ISBLANK(G7),H7="abs"),AND(ISBLANK(H7),G7="abs"),AND(G7="abs",H7="abs")),"abs",IF(I7=" "," ",IF(I7="E"," ",IF(I7&gt;=75,"X",IF(I7&gt;=50,"/",".")))))</f>
        <v xml:space="preserve"> </v>
      </c>
      <c r="K7" s="25"/>
      <c r="L7" s="25"/>
      <c r="M7" s="156" t="str">
        <f t="shared" si="1"/>
        <v xml:space="preserve"> </v>
      </c>
      <c r="N7" s="121" t="str">
        <f t="shared" si="2"/>
        <v xml:space="preserve"> </v>
      </c>
      <c r="O7" s="25"/>
      <c r="P7" s="25"/>
      <c r="Q7" s="156" t="str">
        <f t="shared" si="3"/>
        <v xml:space="preserve"> </v>
      </c>
      <c r="R7" s="121" t="str">
        <f t="shared" si="4"/>
        <v xml:space="preserve"> </v>
      </c>
      <c r="S7" s="25"/>
      <c r="T7" s="25"/>
      <c r="U7" s="156" t="str">
        <f t="shared" si="5"/>
        <v xml:space="preserve"> </v>
      </c>
      <c r="V7" s="121" t="str">
        <f t="shared" si="6"/>
        <v xml:space="preserve"> </v>
      </c>
      <c r="W7" s="91"/>
      <c r="X7" s="92" t="str">
        <f>IF(ISBLANK(A7)," ",A7)</f>
        <v xml:space="preserve"> </v>
      </c>
      <c r="Y7" s="93" t="str">
        <f>IF(ISBLANK(B7)," ",B7)</f>
        <v xml:space="preserve"> </v>
      </c>
      <c r="Z7" s="81"/>
      <c r="AA7" s="25"/>
      <c r="AB7" s="156" t="str">
        <f>IF(OR(AND(ISBLANK(AA7),ISBLANK(Z7)),AND(ISBLANK(AA$5),ISBLANK(Z$5)))," ",IF(OR(AND(ISNUMBER(Z7),Z7&gt;Z$5),AND(ISNUMBER(AA7),AA7&gt;AA$5)),"E",IF(OR(AND(Z7="abs",AA7="abs"),AND(ISBLANK(Z7),AA7="abs"),AND(ISBLANK(AA7),Z7="abs")),"abs",IF(OR(AND(AA7="abs",Z7&gt;Z$5),AND(Z7="abs",AA7&gt;AA$5)),"E",IF(OR(Z7="abs",ISBLANK(Z7)),AA7/AA$5*100,IF(OR(ISBLANK(AA7),AA7="abs"),Z7/Z$5*100,IF(OR(Z7&gt;Z$5,AA7&gt;AA$5),"E",(Z7+AA7)/(Z$5+AA$5)*100)))))))</f>
        <v xml:space="preserve"> </v>
      </c>
      <c r="AC7" s="121" t="str">
        <f t="shared" si="7"/>
        <v xml:space="preserve"> </v>
      </c>
      <c r="AD7" s="25"/>
      <c r="AE7" s="25"/>
      <c r="AF7" s="156" t="str">
        <f t="shared" si="8"/>
        <v xml:space="preserve"> </v>
      </c>
      <c r="AG7" s="121" t="str">
        <f t="shared" si="9"/>
        <v xml:space="preserve"> </v>
      </c>
      <c r="AH7" s="25"/>
      <c r="AI7" s="25"/>
      <c r="AJ7" s="156" t="str">
        <f t="shared" si="10"/>
        <v xml:space="preserve"> </v>
      </c>
      <c r="AK7" s="121" t="str">
        <f t="shared" si="11"/>
        <v xml:space="preserve"> </v>
      </c>
      <c r="AL7" s="25"/>
      <c r="AM7" s="25"/>
      <c r="AN7" s="156" t="str">
        <f t="shared" si="12"/>
        <v xml:space="preserve"> </v>
      </c>
      <c r="AO7" s="121" t="str">
        <f t="shared" si="13"/>
        <v xml:space="preserve"> </v>
      </c>
      <c r="AP7" s="25"/>
      <c r="AQ7" s="25"/>
      <c r="AR7" s="156" t="str">
        <f t="shared" si="14"/>
        <v xml:space="preserve"> </v>
      </c>
      <c r="AS7" s="121" t="str">
        <f t="shared" si="15"/>
        <v xml:space="preserve"> </v>
      </c>
      <c r="AU7" s="92" t="str">
        <f>IF(ISBLANK(X7)," ",X7)</f>
        <v xml:space="preserve"> </v>
      </c>
      <c r="AV7" s="93" t="str">
        <f>IF(ISBLANK(Y7)," ",Y7)</f>
        <v xml:space="preserve"> </v>
      </c>
      <c r="AW7" s="81"/>
      <c r="AX7" s="25"/>
      <c r="AY7" s="156" t="str">
        <f>IF(OR(AND(ISBLANK(AX7),ISBLANK(AW7)),AND(ISBLANK(AX$5),ISBLANK(AW$5)))," ",IF(OR(AND(ISNUMBER(AW7),AW7&gt;AW$5),AND(ISNUMBER(AX7),AX7&gt;AX$5)),"E",IF(OR(AND(AW7="abs",AX7="abs"),AND(ISBLANK(AW7),AX7="abs"),AND(ISBLANK(AX7),AW7="abs")),"abs",IF(OR(AND(AX7="abs",AW7&gt;AW$5),AND(AW7="abs",AX7&gt;AX$5)),"E",IF(OR(AW7="abs",ISBLANK(AW7)),AX7/AX$5*100,IF(OR(ISBLANK(AX7),AX7="abs"),AW7/AW$5*100,IF(OR(AW7&gt;AW$5,AX7&gt;AX$5),"E",(AW7+AX7)/(AW$5+AX$5)*100)))))))</f>
        <v xml:space="preserve"> </v>
      </c>
      <c r="AZ7" s="121" t="str">
        <f t="shared" si="16"/>
        <v xml:space="preserve"> </v>
      </c>
      <c r="BA7" s="25"/>
      <c r="BB7" s="25"/>
      <c r="BC7" s="156" t="str">
        <f t="shared" si="17"/>
        <v xml:space="preserve"> </v>
      </c>
      <c r="BD7" s="121" t="str">
        <f t="shared" si="18"/>
        <v xml:space="preserve"> </v>
      </c>
      <c r="BE7" s="25"/>
      <c r="BF7" s="25"/>
      <c r="BG7" s="156" t="str">
        <f t="shared" si="19"/>
        <v xml:space="preserve"> </v>
      </c>
      <c r="BH7" s="121" t="str">
        <f t="shared" si="20"/>
        <v xml:space="preserve"> </v>
      </c>
      <c r="BI7" s="25"/>
      <c r="BJ7" s="25"/>
      <c r="BK7" s="156" t="str">
        <f t="shared" si="21"/>
        <v xml:space="preserve"> </v>
      </c>
      <c r="BL7" s="121" t="str">
        <f t="shared" si="22"/>
        <v xml:space="preserve"> </v>
      </c>
      <c r="BM7" s="25"/>
      <c r="BN7" s="25"/>
      <c r="BO7" s="156" t="str">
        <f t="shared" si="23"/>
        <v xml:space="preserve"> </v>
      </c>
      <c r="BP7" s="121" t="str">
        <f t="shared" si="24"/>
        <v xml:space="preserve"> </v>
      </c>
      <c r="BR7" s="92" t="str">
        <f>IF(ISBLANK(AU7)," ",AU7)</f>
        <v xml:space="preserve"> </v>
      </c>
      <c r="BS7" s="93" t="str">
        <f>IF(ISBLANK(AV7)," ",AV7)</f>
        <v xml:space="preserve"> </v>
      </c>
      <c r="BT7" s="81"/>
      <c r="BU7" s="25"/>
      <c r="BV7" s="156" t="str">
        <f>IF(OR(AND(ISBLANK(BU7),ISBLANK(BT7)),AND(ISBLANK(BU$5),ISBLANK(BT$5)))," ",IF(OR(AND(ISNUMBER(BT7),BT7&gt;BT$5),AND(ISNUMBER(BU7),BU7&gt;BU$5)),"E",IF(OR(AND(BT7="abs",BU7="abs"),AND(ISBLANK(BT7),BU7="abs"),AND(ISBLANK(BU7),BT7="abs")),"abs",IF(OR(AND(BU7="abs",BT7&gt;BT$5),AND(BT7="abs",BU7&gt;BU$5)),"E",IF(OR(BT7="abs",ISBLANK(BT7)),BU7/BU$5*100,IF(OR(ISBLANK(BU7),BU7="abs"),BT7/BT$5*100,IF(OR(BT7&gt;BT$5,BU7&gt;BU$5),"E",(BT7+BU7)/(BT$5+BU$5)*100)))))))</f>
        <v xml:space="preserve"> </v>
      </c>
      <c r="BW7" s="121" t="str">
        <f t="shared" si="25"/>
        <v xml:space="preserve"> </v>
      </c>
      <c r="BX7" s="25"/>
      <c r="BY7" s="25"/>
      <c r="BZ7" s="156" t="str">
        <f t="shared" si="26"/>
        <v xml:space="preserve"> </v>
      </c>
      <c r="CA7" s="121" t="str">
        <f t="shared" si="27"/>
        <v xml:space="preserve"> </v>
      </c>
      <c r="CB7" s="25"/>
      <c r="CC7" s="25"/>
      <c r="CD7" s="156" t="str">
        <f t="shared" si="28"/>
        <v xml:space="preserve"> </v>
      </c>
      <c r="CE7" s="121" t="str">
        <f t="shared" si="29"/>
        <v xml:space="preserve"> </v>
      </c>
      <c r="CF7" s="25"/>
      <c r="CG7" s="25"/>
      <c r="CH7" s="156" t="str">
        <f t="shared" si="30"/>
        <v xml:space="preserve"> </v>
      </c>
      <c r="CI7" s="121" t="str">
        <f t="shared" si="31"/>
        <v xml:space="preserve"> </v>
      </c>
      <c r="CJ7" s="25"/>
      <c r="CK7" s="25"/>
      <c r="CL7" s="156" t="str">
        <f t="shared" si="32"/>
        <v xml:space="preserve"> </v>
      </c>
      <c r="CM7" s="121" t="str">
        <f t="shared" si="33"/>
        <v xml:space="preserve"> </v>
      </c>
      <c r="CO7" s="92" t="str">
        <f>IF(ISBLANK(BR7)," ",BR7)</f>
        <v xml:space="preserve"> </v>
      </c>
      <c r="CP7" s="93" t="str">
        <f>IF(ISBLANK(BS7)," ",BS7)</f>
        <v xml:space="preserve"> </v>
      </c>
      <c r="CQ7" s="81"/>
      <c r="CR7" s="25"/>
      <c r="CS7" s="156" t="str">
        <f>IF(OR(AND(ISBLANK(CR7),ISBLANK(CQ7)),AND(ISBLANK(CR$5),ISBLANK(CQ$5)))," ",IF(OR(AND(ISNUMBER(CQ7),CQ7&gt;CQ$5),AND(ISNUMBER(CR7),CR7&gt;CR$5)),"E",IF(OR(AND(CQ7="abs",CR7="abs"),AND(ISBLANK(CQ7),CR7="abs"),AND(ISBLANK(CR7),CQ7="abs")),"abs",IF(OR(AND(CR7="abs",CQ7&gt;CQ$5),AND(CQ7="abs",CR7&gt;CR$5)),"E",IF(OR(CQ7="abs",ISBLANK(CQ7)),CR7/CR$5*100,IF(OR(ISBLANK(CR7),CR7="abs"),CQ7/CQ$5*100,IF(OR(CQ7&gt;CQ$5,CR7&gt;CR$5),"E",(CQ7+CR7)/(CQ$5+CR$5)*100)))))))</f>
        <v xml:space="preserve"> </v>
      </c>
      <c r="CT7" s="121" t="str">
        <f t="shared" si="34"/>
        <v xml:space="preserve"> </v>
      </c>
      <c r="CU7" s="25"/>
      <c r="CV7" s="25"/>
      <c r="CW7" s="156" t="str">
        <f t="shared" si="35"/>
        <v xml:space="preserve"> </v>
      </c>
      <c r="CX7" s="121" t="str">
        <f t="shared" si="36"/>
        <v xml:space="preserve"> </v>
      </c>
      <c r="CY7" s="25"/>
      <c r="CZ7" s="25"/>
      <c r="DA7" s="156" t="str">
        <f t="shared" si="37"/>
        <v xml:space="preserve"> </v>
      </c>
      <c r="DB7" s="121" t="str">
        <f t="shared" si="38"/>
        <v xml:space="preserve"> </v>
      </c>
      <c r="DC7" s="25"/>
      <c r="DD7" s="25"/>
      <c r="DE7" s="156" t="str">
        <f t="shared" si="39"/>
        <v xml:space="preserve"> </v>
      </c>
      <c r="DF7" s="121" t="str">
        <f t="shared" si="40"/>
        <v xml:space="preserve"> </v>
      </c>
      <c r="DG7" s="25"/>
      <c r="DH7" s="25"/>
      <c r="DI7" s="156" t="str">
        <f t="shared" si="41"/>
        <v xml:space="preserve"> </v>
      </c>
      <c r="DJ7" s="121" t="str">
        <f t="shared" si="42"/>
        <v xml:space="preserve"> </v>
      </c>
      <c r="DL7" s="92" t="str">
        <f>IF(ISBLANK(CO7)," ",CO7)</f>
        <v xml:space="preserve"> </v>
      </c>
      <c r="DM7" s="93" t="str">
        <f>IF(ISBLANK(CP7)," ",CP7)</f>
        <v xml:space="preserve"> </v>
      </c>
      <c r="DN7" s="81"/>
      <c r="DO7" s="25"/>
      <c r="DP7" s="156" t="str">
        <f>IF(OR(AND(ISBLANK(DO7),ISBLANK(DN7)),AND(ISBLANK(DO$5),ISBLANK(DN$5)))," ",IF(OR(AND(ISNUMBER(DN7),DN7&gt;DN$5),AND(ISNUMBER(DO7),DO7&gt;DO$5)),"E",IF(OR(AND(DN7="abs",DO7="abs"),AND(ISBLANK(DN7),DO7="abs"),AND(ISBLANK(DO7),DN7="abs")),"abs",IF(OR(AND(DO7="abs",DN7&gt;DN$5),AND(DN7="abs",DO7&gt;DO$5)),"E",IF(OR(DN7="abs",ISBLANK(DN7)),DO7/DO$5*100,IF(OR(ISBLANK(DO7),DO7="abs"),DN7/DN$5*100,IF(OR(DN7&gt;DN$5,DO7&gt;DO$5),"E",(DN7+DO7)/(DN$5+DO$5)*100)))))))</f>
        <v xml:space="preserve"> </v>
      </c>
      <c r="DQ7" s="121" t="str">
        <f t="shared" si="43"/>
        <v xml:space="preserve"> </v>
      </c>
      <c r="DR7" s="25"/>
      <c r="DS7" s="25"/>
      <c r="DT7" s="156" t="str">
        <f t="shared" si="44"/>
        <v xml:space="preserve"> </v>
      </c>
      <c r="DU7" s="121" t="str">
        <f t="shared" si="45"/>
        <v xml:space="preserve"> </v>
      </c>
      <c r="DV7" s="81"/>
      <c r="DW7" s="25"/>
      <c r="DX7" s="156" t="str">
        <f t="shared" si="46"/>
        <v xml:space="preserve"> </v>
      </c>
      <c r="DY7" s="121" t="str">
        <f t="shared" si="47"/>
        <v xml:space="preserve"> </v>
      </c>
      <c r="DZ7" s="81"/>
      <c r="EA7" s="25"/>
      <c r="EB7" s="156" t="str">
        <f t="shared" si="48"/>
        <v xml:space="preserve"> </v>
      </c>
      <c r="EC7" s="121" t="str">
        <f t="shared" si="49"/>
        <v xml:space="preserve"> </v>
      </c>
      <c r="ED7" s="25"/>
      <c r="EE7" s="25"/>
      <c r="EF7" s="156" t="str">
        <f t="shared" si="50"/>
        <v xml:space="preserve"> </v>
      </c>
      <c r="EG7" s="121" t="str">
        <f t="shared" si="51"/>
        <v xml:space="preserve"> </v>
      </c>
      <c r="EI7" s="92" t="str">
        <f>IF(ISBLANK(DL7)," ",DL7)</f>
        <v xml:space="preserve"> </v>
      </c>
      <c r="EJ7" s="93" t="str">
        <f>IF(ISBLANK(DM7)," ",DM7)</f>
        <v xml:space="preserve"> </v>
      </c>
      <c r="EK7" s="25"/>
      <c r="EL7" s="25"/>
      <c r="EM7" s="156" t="str">
        <f>IF(OR(AND(ISBLANK(EL7),ISBLANK(EK7)),AND(ISBLANK(EL$5),ISBLANK(EK$5)))," ",IF(OR(AND(ISNUMBER(EK7),EK7&gt;EK$5),AND(ISNUMBER(EL7),EL7&gt;EL$5)),"E",IF(OR(AND(EK7="abs",EL7="abs"),AND(ISBLANK(EK7),EL7="abs"),AND(ISBLANK(EL7),EK7="abs")),"abs",IF(OR(AND(EL7="abs",EK7&gt;EK$5),AND(EK7="abs",EL7&gt;EL$5)),"E",IF(OR(EK7="abs",ISBLANK(EK7)),EL7/EL$5*100,IF(OR(ISBLANK(EL7),EL7="abs"),EK7/EK$5*100,IF(OR(EK7&gt;EK$5,EL7&gt;EL$5),"E",(EK7+EL7)/(EK$5+EL$5)*100)))))))</f>
        <v xml:space="preserve"> </v>
      </c>
      <c r="EN7" s="121" t="str">
        <f t="shared" si="52"/>
        <v xml:space="preserve"> </v>
      </c>
      <c r="EO7" s="25"/>
      <c r="EP7" s="25"/>
      <c r="EQ7" s="156" t="str">
        <f t="shared" si="53"/>
        <v xml:space="preserve"> </v>
      </c>
      <c r="ER7" s="121" t="str">
        <f t="shared" si="54"/>
        <v xml:space="preserve"> </v>
      </c>
      <c r="ES7" s="25"/>
      <c r="ET7" s="25"/>
      <c r="EU7" s="156" t="str">
        <f t="shared" si="55"/>
        <v xml:space="preserve"> </v>
      </c>
      <c r="EV7" s="121" t="str">
        <f t="shared" si="56"/>
        <v xml:space="preserve"> </v>
      </c>
      <c r="EW7" s="81"/>
      <c r="EX7" s="25"/>
      <c r="EY7" s="156" t="str">
        <f t="shared" si="57"/>
        <v xml:space="preserve"> </v>
      </c>
      <c r="EZ7" s="121" t="str">
        <f t="shared" si="58"/>
        <v xml:space="preserve"> </v>
      </c>
      <c r="FA7" s="25"/>
      <c r="FB7" s="25"/>
      <c r="FC7" s="156" t="str">
        <f t="shared" si="59"/>
        <v xml:space="preserve"> </v>
      </c>
      <c r="FD7" s="121" t="str">
        <f t="shared" si="60"/>
        <v xml:space="preserve"> </v>
      </c>
      <c r="FF7" s="92" t="str">
        <f>IF(ISBLANK(EI7)," ",EI7)</f>
        <v xml:space="preserve"> </v>
      </c>
      <c r="FG7" s="93" t="str">
        <f>IF(ISBLANK(EJ7)," ",EJ7)</f>
        <v xml:space="preserve"> </v>
      </c>
      <c r="FH7" s="81"/>
      <c r="FI7" s="25"/>
      <c r="FJ7" s="156" t="str">
        <f>IF(OR(AND(ISBLANK(FI7),ISBLANK(FH7)),AND(ISBLANK(FI$5),ISBLANK(FH$5)))," ",IF(OR(AND(ISNUMBER(FH7),FH7&gt;FH$5),AND(ISNUMBER(FI7),FI7&gt;FI$5)),"E",IF(OR(AND(FH7="abs",FI7="abs"),AND(ISBLANK(FH7),FI7="abs"),AND(ISBLANK(FI7),FH7="abs")),"abs",IF(OR(AND(FI7="abs",FH7&gt;FH$5),AND(FH7="abs",FI7&gt;FI$5)),"E",IF(OR(FH7="abs",ISBLANK(FH7)),FI7/FI$5*100,IF(OR(ISBLANK(FI7),FI7="abs"),FH7/FH$5*100,IF(OR(FH7&gt;FH$5,FI7&gt;FI$5),"E",(FH7+FI7)/(FH$5+FI$5)*100)))))))</f>
        <v xml:space="preserve"> </v>
      </c>
      <c r="FK7" s="121" t="str">
        <f t="shared" si="61"/>
        <v xml:space="preserve"> </v>
      </c>
      <c r="FL7" s="25"/>
      <c r="FM7" s="25"/>
      <c r="FN7" s="156" t="str">
        <f t="shared" si="62"/>
        <v xml:space="preserve"> </v>
      </c>
      <c r="FO7" s="121" t="str">
        <f t="shared" si="63"/>
        <v xml:space="preserve"> </v>
      </c>
      <c r="FP7" s="81"/>
      <c r="FQ7" s="25"/>
      <c r="FR7" s="156" t="str">
        <f t="shared" si="64"/>
        <v xml:space="preserve"> </v>
      </c>
      <c r="FS7" s="121" t="str">
        <f t="shared" si="65"/>
        <v xml:space="preserve"> </v>
      </c>
      <c r="FT7" s="25"/>
      <c r="FU7" s="25"/>
      <c r="FV7" s="156" t="str">
        <f t="shared" si="66"/>
        <v xml:space="preserve"> </v>
      </c>
      <c r="FW7" s="121" t="str">
        <f t="shared" si="67"/>
        <v xml:space="preserve"> </v>
      </c>
      <c r="FX7" s="25"/>
      <c r="FY7" s="25"/>
      <c r="FZ7" s="156" t="str">
        <f t="shared" si="68"/>
        <v xml:space="preserve"> </v>
      </c>
      <c r="GA7" s="121" t="str">
        <f t="shared" si="69"/>
        <v xml:space="preserve"> </v>
      </c>
      <c r="GC7" s="92" t="str">
        <f>IF(ISBLANK(FF7)," ",FF7)</f>
        <v xml:space="preserve"> </v>
      </c>
      <c r="GD7" s="93" t="str">
        <f>IF(ISBLANK(FG7)," ",FG7)</f>
        <v xml:space="preserve"> </v>
      </c>
      <c r="GE7" s="81"/>
      <c r="GF7" s="25"/>
      <c r="GG7" s="156" t="str">
        <f>IF(OR(AND(ISBLANK(GF7),ISBLANK(GE7)),AND(ISBLANK(GF$5),ISBLANK(GE$5)))," ",IF(OR(AND(ISNUMBER(GE7),GE7&gt;GE$5),AND(ISNUMBER(GF7),GF7&gt;GF$5)),"E",IF(OR(AND(GE7="abs",GF7="abs"),AND(ISBLANK(GE7),GF7="abs"),AND(ISBLANK(GF7),GE7="abs")),"abs",IF(OR(AND(GF7="abs",GE7&gt;GE$5),AND(GE7="abs",GF7&gt;GF$5)),"E",IF(OR(GE7="abs",ISBLANK(GE7)),GF7/GF$5*100,IF(OR(ISBLANK(GF7),GF7="abs"),GE7/GE$5*100,IF(OR(GE7&gt;GE$5,GF7&gt;GF$5),"E",(GE7+GF7)/(GE$5+GF$5)*100)))))))</f>
        <v xml:space="preserve"> </v>
      </c>
      <c r="GH7" s="121" t="str">
        <f t="shared" si="70"/>
        <v xml:space="preserve"> </v>
      </c>
      <c r="GI7" s="25"/>
      <c r="GJ7" s="25"/>
      <c r="GK7" s="156" t="str">
        <f t="shared" si="71"/>
        <v xml:space="preserve"> </v>
      </c>
      <c r="GL7" s="121" t="str">
        <f t="shared" si="72"/>
        <v xml:space="preserve"> </v>
      </c>
      <c r="GM7" s="81"/>
      <c r="GN7" s="25"/>
      <c r="GO7" s="156" t="str">
        <f t="shared" si="73"/>
        <v xml:space="preserve"> </v>
      </c>
      <c r="GP7" s="121" t="str">
        <f t="shared" si="74"/>
        <v xml:space="preserve"> </v>
      </c>
      <c r="GQ7" s="25"/>
      <c r="GR7" s="25"/>
      <c r="GS7" s="156" t="str">
        <f t="shared" si="75"/>
        <v xml:space="preserve"> </v>
      </c>
      <c r="GT7" s="121" t="str">
        <f t="shared" si="76"/>
        <v xml:space="preserve"> </v>
      </c>
      <c r="GU7" s="25"/>
      <c r="GV7" s="25"/>
      <c r="GW7" s="156" t="str">
        <f t="shared" si="77"/>
        <v xml:space="preserve"> </v>
      </c>
      <c r="GX7" s="121" t="str">
        <f t="shared" si="78"/>
        <v xml:space="preserve"> </v>
      </c>
      <c r="GZ7" s="92" t="str">
        <f>IF(ISBLANK(GC7)," ",GC7)</f>
        <v xml:space="preserve"> </v>
      </c>
      <c r="HA7" s="93" t="str">
        <f>IF(ISBLANK(GD7)," ",GD7)</f>
        <v xml:space="preserve"> </v>
      </c>
      <c r="HB7" s="81"/>
      <c r="HC7" s="25"/>
      <c r="HD7" s="156" t="str">
        <f>IF(OR(AND(ISBLANK(HC7),ISBLANK(HB7)),AND(ISBLANK(HC$5),ISBLANK(HB$5)))," ",IF(OR(AND(ISNUMBER(HB7),HB7&gt;HB$5),AND(ISNUMBER(HC7),HC7&gt;HC$5)),"E",IF(OR(AND(HB7="abs",HC7="abs"),AND(ISBLANK(HB7),HC7="abs"),AND(ISBLANK(HC7),HB7="abs")),"abs",IF(OR(AND(HC7="abs",HB7&gt;HB$5),AND(HB7="abs",HC7&gt;HC$5)),"E",IF(OR(HB7="abs",ISBLANK(HB7)),HC7/HC$5*100,IF(OR(ISBLANK(HC7),HC7="abs"),HB7/HB$5*100,IF(OR(HB7&gt;HB$5,HC7&gt;HC$5),"E",(HB7+HC7)/(HB$5+HC$5)*100)))))))</f>
        <v xml:space="preserve"> </v>
      </c>
      <c r="HE7" s="121" t="str">
        <f t="shared" si="79"/>
        <v xml:space="preserve"> </v>
      </c>
      <c r="HF7" s="25"/>
      <c r="HG7" s="25"/>
      <c r="HH7" s="156" t="str">
        <f t="shared" si="80"/>
        <v xml:space="preserve"> </v>
      </c>
      <c r="HI7" s="121" t="str">
        <f t="shared" si="81"/>
        <v xml:space="preserve"> </v>
      </c>
      <c r="HJ7" s="25"/>
      <c r="HK7" s="25"/>
      <c r="HL7" s="156" t="str">
        <f t="shared" si="82"/>
        <v xml:space="preserve"> </v>
      </c>
      <c r="HM7" s="121" t="str">
        <f t="shared" si="83"/>
        <v xml:space="preserve"> </v>
      </c>
      <c r="HN7" s="25"/>
      <c r="HO7" s="25"/>
      <c r="HP7" s="156" t="str">
        <f t="shared" si="84"/>
        <v xml:space="preserve"> </v>
      </c>
      <c r="HQ7" s="121" t="str">
        <f t="shared" si="85"/>
        <v xml:space="preserve"> </v>
      </c>
      <c r="HR7" s="25"/>
      <c r="HS7" s="25"/>
      <c r="HT7" s="156" t="str">
        <f t="shared" si="86"/>
        <v xml:space="preserve"> </v>
      </c>
      <c r="HU7" s="121" t="str">
        <f t="shared" si="87"/>
        <v xml:space="preserve"> </v>
      </c>
      <c r="HW7" s="92" t="str">
        <f>IF(ISBLANK(GZ7)," ",GZ7)</f>
        <v xml:space="preserve"> </v>
      </c>
      <c r="HX7" s="93" t="str">
        <f>IF(ISBLANK(HA7)," ",HA7)</f>
        <v xml:space="preserve"> </v>
      </c>
      <c r="HY7" s="81"/>
      <c r="HZ7" s="25"/>
      <c r="IA7" s="156" t="str">
        <f>IF(OR(AND(ISBLANK(HZ7),ISBLANK(HY7)),AND(ISBLANK(HZ$5),ISBLANK(HY$5)))," ",IF(OR(AND(ISNUMBER(HY7),HY7&gt;HY$5),AND(ISNUMBER(HZ7),HZ7&gt;HZ$5)),"E",IF(OR(AND(HY7="abs",HZ7="abs"),AND(ISBLANK(HY7),HZ7="abs"),AND(ISBLANK(HZ7),HY7="abs")),"abs",IF(OR(AND(HZ7="abs",HY7&gt;HY$5),AND(HY7="abs",HZ7&gt;HZ$5)),"E",IF(OR(HY7="abs",ISBLANK(HY7)),HZ7/HZ$5*100,IF(OR(ISBLANK(HZ7),HZ7="abs"),HY7/HY$5*100,IF(OR(HY7&gt;HY$5,HZ7&gt;HZ$5),"E",(HY7+HZ7)/(HY$5+HZ$5)*100)))))))</f>
        <v xml:space="preserve"> </v>
      </c>
      <c r="IB7" s="121" t="str">
        <f t="shared" si="88"/>
        <v xml:space="preserve"> </v>
      </c>
      <c r="IC7" s="25"/>
      <c r="ID7" s="25"/>
      <c r="IE7" s="156" t="str">
        <f t="shared" si="89"/>
        <v xml:space="preserve"> </v>
      </c>
      <c r="IF7" s="121" t="str">
        <f t="shared" si="90"/>
        <v xml:space="preserve"> </v>
      </c>
      <c r="IG7" s="25"/>
      <c r="IH7" s="25"/>
      <c r="II7" s="156" t="str">
        <f t="shared" si="91"/>
        <v xml:space="preserve"> </v>
      </c>
      <c r="IJ7" s="121" t="str">
        <f t="shared" si="92"/>
        <v xml:space="preserve"> </v>
      </c>
      <c r="IK7" s="25"/>
      <c r="IL7" s="25"/>
      <c r="IM7" s="156" t="str">
        <f t="shared" si="93"/>
        <v xml:space="preserve"> </v>
      </c>
      <c r="IN7" s="121" t="str">
        <f t="shared" si="94"/>
        <v xml:space="preserve"> </v>
      </c>
      <c r="IO7" s="25"/>
      <c r="IP7" s="25"/>
      <c r="IQ7" s="156" t="str">
        <f t="shared" si="95"/>
        <v xml:space="preserve"> </v>
      </c>
      <c r="IR7" s="121" t="str">
        <f t="shared" si="96"/>
        <v xml:space="preserve"> </v>
      </c>
      <c r="IT7" s="92" t="str">
        <f>IF(ISBLANK(HW7)," ",HW7)</f>
        <v xml:space="preserve"> </v>
      </c>
      <c r="IU7" s="93" t="str">
        <f>IF(ISBLANK(HX7)," ",HX7)</f>
        <v xml:space="preserve"> </v>
      </c>
      <c r="IV7" s="81"/>
      <c r="IW7" s="25"/>
      <c r="IX7" s="156" t="str">
        <f>IF(OR(AND(ISBLANK(IW7),ISBLANK(IV7)),AND(ISBLANK(IW$5),ISBLANK(IV$5)))," ",IF(OR(AND(ISNUMBER(IV7),IV7&gt;IV$5),AND(ISNUMBER(IW7),IW7&gt;IW$5)),"E",IF(OR(AND(IV7="abs",IW7="abs"),AND(ISBLANK(IV7),IW7="abs"),AND(ISBLANK(IW7),IV7="abs")),"abs",IF(OR(AND(IW7="abs",IV7&gt;IV$5),AND(IV7="abs",IW7&gt;IW$5)),"E",IF(OR(IV7="abs",ISBLANK(IV7)),IW7/IW$5*100,IF(OR(ISBLANK(IW7),IW7="abs"),IV7/IV$5*100,IF(OR(IV7&gt;IV$5,IW7&gt;IW$5),"E",(IV7+IW7)/(IV$5+IW$5)*100)))))))</f>
        <v xml:space="preserve"> </v>
      </c>
      <c r="IY7" s="121" t="str">
        <f t="shared" si="97"/>
        <v xml:space="preserve"> </v>
      </c>
      <c r="IZ7" s="25"/>
      <c r="JA7" s="25"/>
      <c r="JB7" s="156" t="str">
        <f t="shared" si="98"/>
        <v xml:space="preserve"> </v>
      </c>
      <c r="JC7" s="121" t="str">
        <f t="shared" si="99"/>
        <v xml:space="preserve"> </v>
      </c>
      <c r="JD7" s="25"/>
      <c r="JE7" s="25"/>
      <c r="JF7" s="156" t="str">
        <f t="shared" si="100"/>
        <v xml:space="preserve"> </v>
      </c>
      <c r="JG7" s="121" t="str">
        <f t="shared" si="101"/>
        <v xml:space="preserve"> </v>
      </c>
      <c r="JH7" s="25"/>
      <c r="JI7" s="25"/>
      <c r="JJ7" s="156" t="str">
        <f t="shared" si="102"/>
        <v xml:space="preserve"> </v>
      </c>
      <c r="JK7" s="121" t="str">
        <f t="shared" si="103"/>
        <v xml:space="preserve"> </v>
      </c>
      <c r="JL7" s="25"/>
      <c r="JM7" s="25"/>
      <c r="JN7" s="156" t="str">
        <f t="shared" si="104"/>
        <v xml:space="preserve"> </v>
      </c>
      <c r="JO7" s="121" t="str">
        <f t="shared" si="105"/>
        <v xml:space="preserve"> </v>
      </c>
      <c r="JP7" s="91"/>
      <c r="JQ7" s="92" t="str">
        <f>IF(ISBLANK(IT7)," ",IT7)</f>
        <v xml:space="preserve"> </v>
      </c>
      <c r="JR7" s="93" t="str">
        <f>IF(ISBLANK(IU7)," ",IU7)</f>
        <v xml:space="preserve"> </v>
      </c>
      <c r="JS7" s="81"/>
      <c r="JT7" s="25"/>
      <c r="JU7" s="156" t="str">
        <f>IF(OR(AND(ISBLANK(JT7),ISBLANK(JS7)),AND(ISBLANK(JT$5),ISBLANK(JS$5)))," ",IF(OR(AND(ISNUMBER(JS7),JS7&gt;JS$5),AND(ISNUMBER(JT7),JT7&gt;JT$5)),"E",IF(OR(AND(JS7="abs",JT7="abs"),AND(ISBLANK(JS7),JT7="abs"),AND(ISBLANK(JT7),JS7="abs")),"abs",IF(OR(AND(JT7="abs",JS7&gt;JS$5),AND(JS7="abs",JT7&gt;JT$5)),"E",IF(OR(JS7="abs",ISBLANK(JS7)),JT7/JT$5*100,IF(OR(ISBLANK(JT7),JT7="abs"),JS7/JS$5*100,IF(OR(JS7&gt;JS$5,JT7&gt;JT$5),"E",(JS7+JT7)/(JS$5+JT$5)*100)))))))</f>
        <v xml:space="preserve"> </v>
      </c>
      <c r="JV7" s="121" t="str">
        <f t="shared" si="106"/>
        <v xml:space="preserve"> </v>
      </c>
      <c r="JW7" s="25"/>
      <c r="JX7" s="25"/>
      <c r="JY7" s="156" t="str">
        <f t="shared" si="107"/>
        <v xml:space="preserve"> </v>
      </c>
      <c r="JZ7" s="121" t="str">
        <f t="shared" si="108"/>
        <v xml:space="preserve"> </v>
      </c>
      <c r="KA7" s="81"/>
      <c r="KB7" s="25"/>
      <c r="KC7" s="156" t="str">
        <f t="shared" si="109"/>
        <v xml:space="preserve"> </v>
      </c>
      <c r="KD7" s="121" t="str">
        <f t="shared" si="110"/>
        <v xml:space="preserve"> </v>
      </c>
      <c r="KE7" s="81"/>
      <c r="KF7" s="25"/>
      <c r="KG7" s="156" t="str">
        <f t="shared" si="111"/>
        <v xml:space="preserve"> </v>
      </c>
      <c r="KH7" s="121" t="str">
        <f t="shared" si="112"/>
        <v xml:space="preserve"> </v>
      </c>
      <c r="KI7" s="25"/>
      <c r="KJ7" s="25"/>
      <c r="KK7" s="156" t="str">
        <f t="shared" si="113"/>
        <v xml:space="preserve"> </v>
      </c>
      <c r="KL7" s="121" t="str">
        <f t="shared" si="114"/>
        <v xml:space="preserve"> </v>
      </c>
      <c r="KN7" s="92" t="str">
        <f>IF(ISBLANK(JQ7)," ",JQ7)</f>
        <v xml:space="preserve"> </v>
      </c>
      <c r="KO7" s="93" t="str">
        <f>IF(ISBLANK(JR7)," ",JR7)</f>
        <v xml:space="preserve"> </v>
      </c>
      <c r="KP7" s="81"/>
      <c r="KQ7" s="25"/>
      <c r="KR7" s="156" t="str">
        <f>IF(OR(AND(ISBLANK(KQ7),ISBLANK(KP7)),AND(ISBLANK(KQ$5),ISBLANK(KP$5)))," ",IF(OR(AND(ISNUMBER(KP7),KP7&gt;KP$5),AND(ISNUMBER(KQ7),KQ7&gt;KQ$5)),"E",IF(OR(AND(KP7="abs",KQ7="abs"),AND(ISBLANK(KP7),KQ7="abs"),AND(ISBLANK(KQ7),KP7="abs")),"abs",IF(OR(AND(KQ7="abs",KP7&gt;KP$5),AND(KP7="abs",KQ7&gt;KQ$5)),"E",IF(OR(KP7="abs",ISBLANK(KP7)),KQ7/KQ$5*100,IF(OR(ISBLANK(KQ7),KQ7="abs"),KP7/KP$5*100,IF(OR(KP7&gt;KP$5,KQ7&gt;KQ$5),"E",(KP7+KQ7)/(KP$5+KQ$5)*100)))))))</f>
        <v xml:space="preserve"> </v>
      </c>
      <c r="KS7" s="121" t="str">
        <f t="shared" si="115"/>
        <v xml:space="preserve"> </v>
      </c>
      <c r="KT7" s="81"/>
      <c r="KU7" s="25"/>
      <c r="KV7" s="156" t="str">
        <f t="shared" si="116"/>
        <v xml:space="preserve"> </v>
      </c>
      <c r="KW7" s="121" t="str">
        <f t="shared" si="117"/>
        <v xml:space="preserve"> </v>
      </c>
      <c r="KX7" s="81"/>
      <c r="KY7" s="25"/>
      <c r="KZ7" s="156" t="str">
        <f t="shared" si="118"/>
        <v xml:space="preserve"> </v>
      </c>
      <c r="LA7" s="121" t="str">
        <f t="shared" si="119"/>
        <v xml:space="preserve"> </v>
      </c>
      <c r="LB7" s="25"/>
      <c r="LC7" s="25"/>
      <c r="LD7" s="156" t="str">
        <f t="shared" si="120"/>
        <v xml:space="preserve"> </v>
      </c>
      <c r="LE7" s="121" t="str">
        <f t="shared" si="121"/>
        <v xml:space="preserve"> </v>
      </c>
      <c r="LF7" s="25"/>
      <c r="LG7" s="25"/>
      <c r="LH7" s="156" t="str">
        <f t="shared" si="122"/>
        <v xml:space="preserve"> </v>
      </c>
      <c r="LI7" s="121" t="str">
        <f t="shared" si="123"/>
        <v xml:space="preserve"> </v>
      </c>
      <c r="LK7" s="92" t="str">
        <f>IF(ISBLANK(KN7)," ",KN7)</f>
        <v xml:space="preserve"> </v>
      </c>
      <c r="LL7" s="93" t="str">
        <f>IF(ISBLANK(KO7)," ",KO7)</f>
        <v xml:space="preserve"> </v>
      </c>
      <c r="LM7" s="81"/>
      <c r="LN7" s="25"/>
      <c r="LO7" s="156" t="str">
        <f>IF(OR(AND(ISBLANK(LN7),ISBLANK(LM7)),AND(ISBLANK(LN$5),ISBLANK(LM$5)))," ",IF(OR(AND(ISNUMBER(LM7),LM7&gt;LM$5),AND(ISNUMBER(LN7),LN7&gt;LN$5)),"E",IF(OR(AND(LM7="abs",LN7="abs"),AND(ISBLANK(LM7),LN7="abs"),AND(ISBLANK(LN7),LM7="abs")),"abs",IF(OR(AND(LN7="abs",LM7&gt;LM$5),AND(LM7="abs",LN7&gt;LN$5)),"E",IF(OR(LM7="abs",ISBLANK(LM7)),LN7/LN$5*100,IF(OR(ISBLANK(LN7),LN7="abs"),LM7/LM$5*100,IF(OR(LM7&gt;LM$5,LN7&gt;LN$5),"E",(LM7+LN7)/(LM$5+LN$5)*100)))))))</f>
        <v xml:space="preserve"> </v>
      </c>
      <c r="LP7" s="121" t="str">
        <f t="shared" si="124"/>
        <v xml:space="preserve"> </v>
      </c>
    </row>
    <row r="8" spans="1:328" ht="15.75">
      <c r="A8" s="114"/>
      <c r="B8" s="113"/>
      <c r="C8" s="80"/>
      <c r="D8" s="24"/>
      <c r="E8" s="2" t="str">
        <f t="shared" ref="E8:E35" si="127">IF(OR(AND(ISBLANK(D8),ISBLANK(C8)),AND(ISBLANK(D$5),ISBLANK(C$5)))," ",IF(OR(AND(ISNUMBER(C8),C8&gt;C$5),AND(ISNUMBER(D8),D8&gt;D$5)),"E",IF(OR(AND(C8="abs",D8="abs"),AND(ISBLANK(C8),D8="abs"),AND(ISBLANK(D8),C8="abs")),"abs",IF(OR(AND(D8="abs",C8&gt;C$5),AND(C8="abs",D8&gt;D$5)),"E",IF(OR(C8="abs",ISBLANK(C8)),D8/D$5*100,IF(OR(ISBLANK(D8),D8="abs"),C8/C$5*100,IF(OR(C8&gt;C$5,D8&gt;D$5),"E",(C8+D8)/(C$5+D$5)*100)))))))</f>
        <v xml:space="preserve"> </v>
      </c>
      <c r="F8" s="94" t="str">
        <f t="shared" si="0"/>
        <v xml:space="preserve"> </v>
      </c>
      <c r="G8" s="24"/>
      <c r="H8" s="24"/>
      <c r="I8" s="2" t="str">
        <f t="shared" si="125"/>
        <v xml:space="preserve"> </v>
      </c>
      <c r="J8" s="94" t="str">
        <f t="shared" si="126"/>
        <v xml:space="preserve"> </v>
      </c>
      <c r="K8" s="24"/>
      <c r="L8" s="24"/>
      <c r="M8" s="2" t="str">
        <f t="shared" si="1"/>
        <v xml:space="preserve"> </v>
      </c>
      <c r="N8" s="94" t="str">
        <f t="shared" si="2"/>
        <v xml:space="preserve"> </v>
      </c>
      <c r="O8" s="24"/>
      <c r="P8" s="24"/>
      <c r="Q8" s="2" t="str">
        <f t="shared" si="3"/>
        <v xml:space="preserve"> </v>
      </c>
      <c r="R8" s="94" t="str">
        <f t="shared" si="4"/>
        <v xml:space="preserve"> </v>
      </c>
      <c r="S8" s="24"/>
      <c r="T8" s="24"/>
      <c r="U8" s="2" t="str">
        <f t="shared" si="5"/>
        <v xml:space="preserve"> </v>
      </c>
      <c r="V8" s="94" t="str">
        <f t="shared" si="6"/>
        <v xml:space="preserve"> </v>
      </c>
      <c r="W8" s="91"/>
      <c r="X8" s="89" t="str">
        <f t="shared" ref="X8:X15" si="128">IF(ISBLANK(A8)," ",A8)</f>
        <v xml:space="preserve"> </v>
      </c>
      <c r="Y8" s="90" t="str">
        <f t="shared" ref="Y8:Y15" si="129">IF(ISBLANK(B8)," ",B8)</f>
        <v xml:space="preserve"> </v>
      </c>
      <c r="Z8" s="80"/>
      <c r="AA8" s="24"/>
      <c r="AB8" s="2" t="str">
        <f t="shared" ref="AB8:AB35" si="130">IF(OR(AND(ISBLANK(AA8),ISBLANK(Z8)),AND(ISBLANK(AA$5),ISBLANK(Z$5)))," ",IF(OR(AND(ISNUMBER(Z8),Z8&gt;Z$5),AND(ISNUMBER(AA8),AA8&gt;AA$5)),"E",IF(OR(AND(Z8="abs",AA8="abs"),AND(ISBLANK(Z8),AA8="abs"),AND(ISBLANK(AA8),Z8="abs")),"abs",IF(OR(AND(AA8="abs",Z8&gt;Z$5),AND(Z8="abs",AA8&gt;AA$5)),"E",IF(OR(Z8="abs",ISBLANK(Z8)),AA8/AA$5*100,IF(OR(ISBLANK(AA8),AA8="abs"),Z8/Z$5*100,IF(OR(Z8&gt;Z$5,AA8&gt;AA$5),"E",(Z8+AA8)/(Z$5+AA$5)*100)))))))</f>
        <v xml:space="preserve"> </v>
      </c>
      <c r="AC8" s="94" t="str">
        <f t="shared" si="7"/>
        <v xml:space="preserve"> </v>
      </c>
      <c r="AD8" s="24"/>
      <c r="AE8" s="24"/>
      <c r="AF8" s="2" t="str">
        <f t="shared" si="8"/>
        <v xml:space="preserve"> </v>
      </c>
      <c r="AG8" s="94" t="str">
        <f t="shared" si="9"/>
        <v xml:space="preserve"> </v>
      </c>
      <c r="AH8" s="24"/>
      <c r="AI8" s="24"/>
      <c r="AJ8" s="2" t="str">
        <f t="shared" si="10"/>
        <v xml:space="preserve"> </v>
      </c>
      <c r="AK8" s="94" t="str">
        <f t="shared" si="11"/>
        <v xml:space="preserve"> </v>
      </c>
      <c r="AL8" s="24"/>
      <c r="AM8" s="24"/>
      <c r="AN8" s="2" t="str">
        <f t="shared" si="12"/>
        <v xml:space="preserve"> </v>
      </c>
      <c r="AO8" s="94" t="str">
        <f t="shared" si="13"/>
        <v xml:space="preserve"> </v>
      </c>
      <c r="AP8" s="24"/>
      <c r="AQ8" s="24"/>
      <c r="AR8" s="2" t="str">
        <f t="shared" si="14"/>
        <v xml:space="preserve"> </v>
      </c>
      <c r="AS8" s="94" t="str">
        <f t="shared" si="15"/>
        <v xml:space="preserve"> </v>
      </c>
      <c r="AU8" s="89" t="str">
        <f t="shared" ref="AU8:AU15" si="131">IF(ISBLANK(X8)," ",X8)</f>
        <v xml:space="preserve"> </v>
      </c>
      <c r="AV8" s="90" t="str">
        <f t="shared" ref="AV8:AV15" si="132">IF(ISBLANK(Y8)," ",Y8)</f>
        <v xml:space="preserve"> </v>
      </c>
      <c r="AW8" s="80"/>
      <c r="AX8" s="24"/>
      <c r="AY8" s="2" t="str">
        <f t="shared" ref="AY8:AY35" si="133">IF(OR(AND(ISBLANK(AX8),ISBLANK(AW8)),AND(ISBLANK(AX$5),ISBLANK(AW$5)))," ",IF(OR(AND(ISNUMBER(AW8),AW8&gt;AW$5),AND(ISNUMBER(AX8),AX8&gt;AX$5)),"E",IF(OR(AND(AW8="abs",AX8="abs"),AND(ISBLANK(AW8),AX8="abs"),AND(ISBLANK(AX8),AW8="abs")),"abs",IF(OR(AND(AX8="abs",AW8&gt;AW$5),AND(AW8="abs",AX8&gt;AX$5)),"E",IF(OR(AW8="abs",ISBLANK(AW8)),AX8/AX$5*100,IF(OR(ISBLANK(AX8),AX8="abs"),AW8/AW$5*100,IF(OR(AW8&gt;AW$5,AX8&gt;AX$5),"E",(AW8+AX8)/(AW$5+AX$5)*100)))))))</f>
        <v xml:space="preserve"> </v>
      </c>
      <c r="AZ8" s="94" t="str">
        <f t="shared" si="16"/>
        <v xml:space="preserve"> </v>
      </c>
      <c r="BA8" s="24"/>
      <c r="BB8" s="24"/>
      <c r="BC8" s="2" t="str">
        <f t="shared" si="17"/>
        <v xml:space="preserve"> </v>
      </c>
      <c r="BD8" s="94" t="str">
        <f t="shared" si="18"/>
        <v xml:space="preserve"> </v>
      </c>
      <c r="BE8" s="24"/>
      <c r="BF8" s="24"/>
      <c r="BG8" s="2" t="str">
        <f t="shared" si="19"/>
        <v xml:space="preserve"> </v>
      </c>
      <c r="BH8" s="94" t="str">
        <f t="shared" si="20"/>
        <v xml:space="preserve"> </v>
      </c>
      <c r="BI8" s="24"/>
      <c r="BJ8" s="24"/>
      <c r="BK8" s="2" t="str">
        <f t="shared" si="21"/>
        <v xml:space="preserve"> </v>
      </c>
      <c r="BL8" s="94" t="str">
        <f t="shared" si="22"/>
        <v xml:space="preserve"> </v>
      </c>
      <c r="BM8" s="24"/>
      <c r="BN8" s="24"/>
      <c r="BO8" s="2" t="str">
        <f t="shared" si="23"/>
        <v xml:space="preserve"> </v>
      </c>
      <c r="BP8" s="94" t="str">
        <f t="shared" si="24"/>
        <v xml:space="preserve"> </v>
      </c>
      <c r="BR8" s="89" t="str">
        <f t="shared" ref="BR8:BR15" si="134">IF(ISBLANK(AU8)," ",AU8)</f>
        <v xml:space="preserve"> </v>
      </c>
      <c r="BS8" s="90" t="str">
        <f t="shared" ref="BS8:BS15" si="135">IF(ISBLANK(AV8)," ",AV8)</f>
        <v xml:space="preserve"> </v>
      </c>
      <c r="BT8" s="80"/>
      <c r="BU8" s="24"/>
      <c r="BV8" s="2" t="str">
        <f t="shared" ref="BV8:BV35" si="136">IF(OR(AND(ISBLANK(BU8),ISBLANK(BT8)),AND(ISBLANK(BU$5),ISBLANK(BT$5)))," ",IF(OR(AND(ISNUMBER(BT8),BT8&gt;BT$5),AND(ISNUMBER(BU8),BU8&gt;BU$5)),"E",IF(OR(AND(BT8="abs",BU8="abs"),AND(ISBLANK(BT8),BU8="abs"),AND(ISBLANK(BU8),BT8="abs")),"abs",IF(OR(AND(BU8="abs",BT8&gt;BT$5),AND(BT8="abs",BU8&gt;BU$5)),"E",IF(OR(BT8="abs",ISBLANK(BT8)),BU8/BU$5*100,IF(OR(ISBLANK(BU8),BU8="abs"),BT8/BT$5*100,IF(OR(BT8&gt;BT$5,BU8&gt;BU$5),"E",(BT8+BU8)/(BT$5+BU$5)*100)))))))</f>
        <v xml:space="preserve"> </v>
      </c>
      <c r="BW8" s="94" t="str">
        <f t="shared" si="25"/>
        <v xml:space="preserve"> </v>
      </c>
      <c r="BX8" s="24"/>
      <c r="BY8" s="24"/>
      <c r="BZ8" s="2" t="str">
        <f t="shared" si="26"/>
        <v xml:space="preserve"> </v>
      </c>
      <c r="CA8" s="94" t="str">
        <f t="shared" si="27"/>
        <v xml:space="preserve"> </v>
      </c>
      <c r="CB8" s="24"/>
      <c r="CC8" s="24"/>
      <c r="CD8" s="2" t="str">
        <f t="shared" si="28"/>
        <v xml:space="preserve"> </v>
      </c>
      <c r="CE8" s="94" t="str">
        <f t="shared" si="29"/>
        <v xml:space="preserve"> </v>
      </c>
      <c r="CF8" s="24"/>
      <c r="CG8" s="24"/>
      <c r="CH8" s="2" t="str">
        <f t="shared" si="30"/>
        <v xml:space="preserve"> </v>
      </c>
      <c r="CI8" s="94" t="str">
        <f t="shared" si="31"/>
        <v xml:space="preserve"> </v>
      </c>
      <c r="CJ8" s="24"/>
      <c r="CK8" s="24"/>
      <c r="CL8" s="2" t="str">
        <f t="shared" si="32"/>
        <v xml:space="preserve"> </v>
      </c>
      <c r="CM8" s="94" t="str">
        <f t="shared" si="33"/>
        <v xml:space="preserve"> </v>
      </c>
      <c r="CO8" s="89" t="str">
        <f t="shared" ref="CO8:CO15" si="137">IF(ISBLANK(BR8)," ",BR8)</f>
        <v xml:space="preserve"> </v>
      </c>
      <c r="CP8" s="90" t="str">
        <f t="shared" ref="CP8:CP15" si="138">IF(ISBLANK(BS8)," ",BS8)</f>
        <v xml:space="preserve"> </v>
      </c>
      <c r="CQ8" s="80"/>
      <c r="CR8" s="24"/>
      <c r="CS8" s="2" t="str">
        <f t="shared" ref="CS8:CS35" si="139">IF(OR(AND(ISBLANK(CR8),ISBLANK(CQ8)),AND(ISBLANK(CR$5),ISBLANK(CQ$5)))," ",IF(OR(AND(ISNUMBER(CQ8),CQ8&gt;CQ$5),AND(ISNUMBER(CR8),CR8&gt;CR$5)),"E",IF(OR(AND(CQ8="abs",CR8="abs"),AND(ISBLANK(CQ8),CR8="abs"),AND(ISBLANK(CR8),CQ8="abs")),"abs",IF(OR(AND(CR8="abs",CQ8&gt;CQ$5),AND(CQ8="abs",CR8&gt;CR$5)),"E",IF(OR(CQ8="abs",ISBLANK(CQ8)),CR8/CR$5*100,IF(OR(ISBLANK(CR8),CR8="abs"),CQ8/CQ$5*100,IF(OR(CQ8&gt;CQ$5,CR8&gt;CR$5),"E",(CQ8+CR8)/(CQ$5+CR$5)*100)))))))</f>
        <v xml:space="preserve"> </v>
      </c>
      <c r="CT8" s="94" t="str">
        <f t="shared" si="34"/>
        <v xml:space="preserve"> </v>
      </c>
      <c r="CU8" s="24"/>
      <c r="CV8" s="24"/>
      <c r="CW8" s="2" t="str">
        <f t="shared" si="35"/>
        <v xml:space="preserve"> </v>
      </c>
      <c r="CX8" s="94" t="str">
        <f t="shared" si="36"/>
        <v xml:space="preserve"> </v>
      </c>
      <c r="CY8" s="24"/>
      <c r="CZ8" s="24"/>
      <c r="DA8" s="2" t="str">
        <f t="shared" si="37"/>
        <v xml:space="preserve"> </v>
      </c>
      <c r="DB8" s="94" t="str">
        <f t="shared" si="38"/>
        <v xml:space="preserve"> </v>
      </c>
      <c r="DC8" s="24"/>
      <c r="DD8" s="24"/>
      <c r="DE8" s="2" t="str">
        <f t="shared" si="39"/>
        <v xml:space="preserve"> </v>
      </c>
      <c r="DF8" s="94" t="str">
        <f t="shared" si="40"/>
        <v xml:space="preserve"> </v>
      </c>
      <c r="DG8" s="24"/>
      <c r="DH8" s="24"/>
      <c r="DI8" s="2" t="str">
        <f t="shared" si="41"/>
        <v xml:space="preserve"> </v>
      </c>
      <c r="DJ8" s="94" t="str">
        <f t="shared" si="42"/>
        <v xml:space="preserve"> </v>
      </c>
      <c r="DL8" s="89" t="str">
        <f t="shared" ref="DL8:DL15" si="140">IF(ISBLANK(CO8)," ",CO8)</f>
        <v xml:space="preserve"> </v>
      </c>
      <c r="DM8" s="90" t="str">
        <f t="shared" ref="DM8:DM15" si="141">IF(ISBLANK(CP8)," ",CP8)</f>
        <v xml:space="preserve"> </v>
      </c>
      <c r="DN8" s="80"/>
      <c r="DO8" s="24"/>
      <c r="DP8" s="2" t="str">
        <f t="shared" ref="DP8:DP35" si="142">IF(OR(AND(ISBLANK(DO8),ISBLANK(DN8)),AND(ISBLANK(DO$5),ISBLANK(DN$5)))," ",IF(OR(AND(ISNUMBER(DN8),DN8&gt;DN$5),AND(ISNUMBER(DO8),DO8&gt;DO$5)),"E",IF(OR(AND(DN8="abs",DO8="abs"),AND(ISBLANK(DN8),DO8="abs"),AND(ISBLANK(DO8),DN8="abs")),"abs",IF(OR(AND(DO8="abs",DN8&gt;DN$5),AND(DN8="abs",DO8&gt;DO$5)),"E",IF(OR(DN8="abs",ISBLANK(DN8)),DO8/DO$5*100,IF(OR(ISBLANK(DO8),DO8="abs"),DN8/DN$5*100,IF(OR(DN8&gt;DN$5,DO8&gt;DO$5),"E",(DN8+DO8)/(DN$5+DO$5)*100)))))))</f>
        <v xml:space="preserve"> </v>
      </c>
      <c r="DQ8" s="94" t="str">
        <f t="shared" si="43"/>
        <v xml:space="preserve"> </v>
      </c>
      <c r="DR8" s="24"/>
      <c r="DS8" s="24"/>
      <c r="DT8" s="2" t="str">
        <f t="shared" si="44"/>
        <v xml:space="preserve"> </v>
      </c>
      <c r="DU8" s="94" t="str">
        <f t="shared" si="45"/>
        <v xml:space="preserve"> </v>
      </c>
      <c r="DV8" s="80"/>
      <c r="DW8" s="24"/>
      <c r="DX8" s="2" t="str">
        <f t="shared" si="46"/>
        <v xml:space="preserve"> </v>
      </c>
      <c r="DY8" s="94" t="str">
        <f t="shared" si="47"/>
        <v xml:space="preserve"> </v>
      </c>
      <c r="DZ8" s="80"/>
      <c r="EA8" s="24"/>
      <c r="EB8" s="2" t="str">
        <f t="shared" si="48"/>
        <v xml:space="preserve"> </v>
      </c>
      <c r="EC8" s="94" t="str">
        <f t="shared" si="49"/>
        <v xml:space="preserve"> </v>
      </c>
      <c r="ED8" s="24"/>
      <c r="EE8" s="24"/>
      <c r="EF8" s="2" t="str">
        <f t="shared" si="50"/>
        <v xml:space="preserve"> </v>
      </c>
      <c r="EG8" s="94" t="str">
        <f t="shared" si="51"/>
        <v xml:space="preserve"> </v>
      </c>
      <c r="EI8" s="89" t="str">
        <f t="shared" ref="EI8:EI15" si="143">IF(ISBLANK(DL8)," ",DL8)</f>
        <v xml:space="preserve"> </v>
      </c>
      <c r="EJ8" s="90" t="str">
        <f t="shared" ref="EJ8:EJ15" si="144">IF(ISBLANK(DM8)," ",DM8)</f>
        <v xml:space="preserve"> </v>
      </c>
      <c r="EK8" s="24"/>
      <c r="EL8" s="24"/>
      <c r="EM8" s="2" t="str">
        <f t="shared" ref="EM8:EM35" si="145">IF(OR(AND(ISBLANK(EL8),ISBLANK(EK8)),AND(ISBLANK(EL$5),ISBLANK(EK$5)))," ",IF(OR(AND(ISNUMBER(EK8),EK8&gt;EK$5),AND(ISNUMBER(EL8),EL8&gt;EL$5)),"E",IF(OR(AND(EK8="abs",EL8="abs"),AND(ISBLANK(EK8),EL8="abs"),AND(ISBLANK(EL8),EK8="abs")),"abs",IF(OR(AND(EL8="abs",EK8&gt;EK$5),AND(EK8="abs",EL8&gt;EL$5)),"E",IF(OR(EK8="abs",ISBLANK(EK8)),EL8/EL$5*100,IF(OR(ISBLANK(EL8),EL8="abs"),EK8/EK$5*100,IF(OR(EK8&gt;EK$5,EL8&gt;EL$5),"E",(EK8+EL8)/(EK$5+EL$5)*100)))))))</f>
        <v xml:space="preserve"> </v>
      </c>
      <c r="EN8" s="94" t="str">
        <f t="shared" si="52"/>
        <v xml:space="preserve"> </v>
      </c>
      <c r="EO8" s="24"/>
      <c r="EP8" s="24"/>
      <c r="EQ8" s="2" t="str">
        <f t="shared" si="53"/>
        <v xml:space="preserve"> </v>
      </c>
      <c r="ER8" s="94" t="str">
        <f t="shared" si="54"/>
        <v xml:space="preserve"> </v>
      </c>
      <c r="ES8" s="24"/>
      <c r="ET8" s="24"/>
      <c r="EU8" s="2" t="str">
        <f t="shared" si="55"/>
        <v xml:space="preserve"> </v>
      </c>
      <c r="EV8" s="94" t="str">
        <f t="shared" si="56"/>
        <v xml:space="preserve"> </v>
      </c>
      <c r="EW8" s="80"/>
      <c r="EX8" s="24"/>
      <c r="EY8" s="2" t="str">
        <f t="shared" si="57"/>
        <v xml:space="preserve"> </v>
      </c>
      <c r="EZ8" s="94" t="str">
        <f t="shared" si="58"/>
        <v xml:space="preserve"> </v>
      </c>
      <c r="FA8" s="24"/>
      <c r="FB8" s="24"/>
      <c r="FC8" s="2" t="str">
        <f t="shared" si="59"/>
        <v xml:space="preserve"> </v>
      </c>
      <c r="FD8" s="94" t="str">
        <f t="shared" si="60"/>
        <v xml:space="preserve"> </v>
      </c>
      <c r="FF8" s="89" t="str">
        <f t="shared" ref="FF8:FF15" si="146">IF(ISBLANK(EI8)," ",EI8)</f>
        <v xml:space="preserve"> </v>
      </c>
      <c r="FG8" s="90" t="str">
        <f t="shared" ref="FG8:FG15" si="147">IF(ISBLANK(EJ8)," ",EJ8)</f>
        <v xml:space="preserve"> </v>
      </c>
      <c r="FH8" s="80"/>
      <c r="FI8" s="24"/>
      <c r="FJ8" s="2" t="str">
        <f t="shared" ref="FJ8:FJ35" si="148">IF(OR(AND(ISBLANK(FI8),ISBLANK(FH8)),AND(ISBLANK(FI$5),ISBLANK(FH$5)))," ",IF(OR(AND(ISNUMBER(FH8),FH8&gt;FH$5),AND(ISNUMBER(FI8),FI8&gt;FI$5)),"E",IF(OR(AND(FH8="abs",FI8="abs"),AND(ISBLANK(FH8),FI8="abs"),AND(ISBLANK(FI8),FH8="abs")),"abs",IF(OR(AND(FI8="abs",FH8&gt;FH$5),AND(FH8="abs",FI8&gt;FI$5)),"E",IF(OR(FH8="abs",ISBLANK(FH8)),FI8/FI$5*100,IF(OR(ISBLANK(FI8),FI8="abs"),FH8/FH$5*100,IF(OR(FH8&gt;FH$5,FI8&gt;FI$5),"E",(FH8+FI8)/(FH$5+FI$5)*100)))))))</f>
        <v xml:space="preserve"> </v>
      </c>
      <c r="FK8" s="94" t="str">
        <f t="shared" si="61"/>
        <v xml:space="preserve"> </v>
      </c>
      <c r="FL8" s="24"/>
      <c r="FM8" s="24"/>
      <c r="FN8" s="2" t="str">
        <f t="shared" si="62"/>
        <v xml:space="preserve"> </v>
      </c>
      <c r="FO8" s="94" t="str">
        <f t="shared" si="63"/>
        <v xml:space="preserve"> </v>
      </c>
      <c r="FP8" s="80"/>
      <c r="FQ8" s="24"/>
      <c r="FR8" s="2" t="str">
        <f t="shared" si="64"/>
        <v xml:space="preserve"> </v>
      </c>
      <c r="FS8" s="94" t="str">
        <f t="shared" si="65"/>
        <v xml:space="preserve"> </v>
      </c>
      <c r="FT8" s="24"/>
      <c r="FU8" s="24"/>
      <c r="FV8" s="2" t="str">
        <f t="shared" si="66"/>
        <v xml:space="preserve"> </v>
      </c>
      <c r="FW8" s="94" t="str">
        <f t="shared" si="67"/>
        <v xml:space="preserve"> </v>
      </c>
      <c r="FX8" s="24"/>
      <c r="FY8" s="24"/>
      <c r="FZ8" s="2" t="str">
        <f t="shared" si="68"/>
        <v xml:space="preserve"> </v>
      </c>
      <c r="GA8" s="94" t="str">
        <f t="shared" si="69"/>
        <v xml:space="preserve"> </v>
      </c>
      <c r="GC8" s="89" t="str">
        <f t="shared" ref="GC8:GC15" si="149">IF(ISBLANK(FF8)," ",FF8)</f>
        <v xml:space="preserve"> </v>
      </c>
      <c r="GD8" s="90" t="str">
        <f t="shared" ref="GD8:GD15" si="150">IF(ISBLANK(FG8)," ",FG8)</f>
        <v xml:space="preserve"> </v>
      </c>
      <c r="GE8" s="80"/>
      <c r="GF8" s="24"/>
      <c r="GG8" s="2" t="str">
        <f t="shared" ref="GG8:GG35" si="151">IF(OR(AND(ISBLANK(GF8),ISBLANK(GE8)),AND(ISBLANK(GF$5),ISBLANK(GE$5)))," ",IF(OR(AND(ISNUMBER(GE8),GE8&gt;GE$5),AND(ISNUMBER(GF8),GF8&gt;GF$5)),"E",IF(OR(AND(GE8="abs",GF8="abs"),AND(ISBLANK(GE8),GF8="abs"),AND(ISBLANK(GF8),GE8="abs")),"abs",IF(OR(AND(GF8="abs",GE8&gt;GE$5),AND(GE8="abs",GF8&gt;GF$5)),"E",IF(OR(GE8="abs",ISBLANK(GE8)),GF8/GF$5*100,IF(OR(ISBLANK(GF8),GF8="abs"),GE8/GE$5*100,IF(OR(GE8&gt;GE$5,GF8&gt;GF$5),"E",(GE8+GF8)/(GE$5+GF$5)*100)))))))</f>
        <v xml:space="preserve"> </v>
      </c>
      <c r="GH8" s="94" t="str">
        <f t="shared" si="70"/>
        <v xml:space="preserve"> </v>
      </c>
      <c r="GI8" s="24"/>
      <c r="GJ8" s="24"/>
      <c r="GK8" s="2" t="str">
        <f t="shared" si="71"/>
        <v xml:space="preserve"> </v>
      </c>
      <c r="GL8" s="94" t="str">
        <f t="shared" si="72"/>
        <v xml:space="preserve"> </v>
      </c>
      <c r="GM8" s="80"/>
      <c r="GN8" s="24"/>
      <c r="GO8" s="2" t="str">
        <f t="shared" si="73"/>
        <v xml:space="preserve"> </v>
      </c>
      <c r="GP8" s="94" t="str">
        <f t="shared" si="74"/>
        <v xml:space="preserve"> </v>
      </c>
      <c r="GQ8" s="24"/>
      <c r="GR8" s="24"/>
      <c r="GS8" s="2" t="str">
        <f t="shared" si="75"/>
        <v xml:space="preserve"> </v>
      </c>
      <c r="GT8" s="94" t="str">
        <f t="shared" si="76"/>
        <v xml:space="preserve"> </v>
      </c>
      <c r="GU8" s="24"/>
      <c r="GV8" s="24"/>
      <c r="GW8" s="2" t="str">
        <f t="shared" si="77"/>
        <v xml:space="preserve"> </v>
      </c>
      <c r="GX8" s="94" t="str">
        <f t="shared" si="78"/>
        <v xml:space="preserve"> </v>
      </c>
      <c r="GZ8" s="89" t="str">
        <f t="shared" ref="GZ8:GZ15" si="152">IF(ISBLANK(GC8)," ",GC8)</f>
        <v xml:space="preserve"> </v>
      </c>
      <c r="HA8" s="90" t="str">
        <f t="shared" ref="HA8:HA15" si="153">IF(ISBLANK(GD8)," ",GD8)</f>
        <v xml:space="preserve"> </v>
      </c>
      <c r="HB8" s="80"/>
      <c r="HC8" s="24"/>
      <c r="HD8" s="2" t="str">
        <f t="shared" ref="HD8:HD35" si="154">IF(OR(AND(ISBLANK(HC8),ISBLANK(HB8)),AND(ISBLANK(HC$5),ISBLANK(HB$5)))," ",IF(OR(AND(ISNUMBER(HB8),HB8&gt;HB$5),AND(ISNUMBER(HC8),HC8&gt;HC$5)),"E",IF(OR(AND(HB8="abs",HC8="abs"),AND(ISBLANK(HB8),HC8="abs"),AND(ISBLANK(HC8),HB8="abs")),"abs",IF(OR(AND(HC8="abs",HB8&gt;HB$5),AND(HB8="abs",HC8&gt;HC$5)),"E",IF(OR(HB8="abs",ISBLANK(HB8)),HC8/HC$5*100,IF(OR(ISBLANK(HC8),HC8="abs"),HB8/HB$5*100,IF(OR(HB8&gt;HB$5,HC8&gt;HC$5),"E",(HB8+HC8)/(HB$5+HC$5)*100)))))))</f>
        <v xml:space="preserve"> </v>
      </c>
      <c r="HE8" s="94" t="str">
        <f t="shared" si="79"/>
        <v xml:space="preserve"> </v>
      </c>
      <c r="HF8" s="24"/>
      <c r="HG8" s="24"/>
      <c r="HH8" s="2" t="str">
        <f t="shared" si="80"/>
        <v xml:space="preserve"> </v>
      </c>
      <c r="HI8" s="94" t="str">
        <f t="shared" si="81"/>
        <v xml:space="preserve"> </v>
      </c>
      <c r="HJ8" s="24"/>
      <c r="HK8" s="24"/>
      <c r="HL8" s="2" t="str">
        <f t="shared" si="82"/>
        <v xml:space="preserve"> </v>
      </c>
      <c r="HM8" s="94" t="str">
        <f t="shared" si="83"/>
        <v xml:space="preserve"> </v>
      </c>
      <c r="HN8" s="24"/>
      <c r="HO8" s="24"/>
      <c r="HP8" s="2" t="str">
        <f t="shared" si="84"/>
        <v xml:space="preserve"> </v>
      </c>
      <c r="HQ8" s="94" t="str">
        <f t="shared" si="85"/>
        <v xml:space="preserve"> </v>
      </c>
      <c r="HR8" s="24"/>
      <c r="HS8" s="24"/>
      <c r="HT8" s="2" t="str">
        <f t="shared" si="86"/>
        <v xml:space="preserve"> </v>
      </c>
      <c r="HU8" s="94" t="str">
        <f t="shared" si="87"/>
        <v xml:space="preserve"> </v>
      </c>
      <c r="HW8" s="89" t="str">
        <f t="shared" ref="HW8:HW15" si="155">IF(ISBLANK(GZ8)," ",GZ8)</f>
        <v xml:space="preserve"> </v>
      </c>
      <c r="HX8" s="90" t="str">
        <f t="shared" ref="HX8:HX15" si="156">IF(ISBLANK(HA8)," ",HA8)</f>
        <v xml:space="preserve"> </v>
      </c>
      <c r="HY8" s="80"/>
      <c r="HZ8" s="24"/>
      <c r="IA8" s="2" t="str">
        <f t="shared" ref="IA8:IA35" si="157">IF(OR(AND(ISBLANK(HZ8),ISBLANK(HY8)),AND(ISBLANK(HZ$5),ISBLANK(HY$5)))," ",IF(OR(AND(ISNUMBER(HY8),HY8&gt;HY$5),AND(ISNUMBER(HZ8),HZ8&gt;HZ$5)),"E",IF(OR(AND(HY8="abs",HZ8="abs"),AND(ISBLANK(HY8),HZ8="abs"),AND(ISBLANK(HZ8),HY8="abs")),"abs",IF(OR(AND(HZ8="abs",HY8&gt;HY$5),AND(HY8="abs",HZ8&gt;HZ$5)),"E",IF(OR(HY8="abs",ISBLANK(HY8)),HZ8/HZ$5*100,IF(OR(ISBLANK(HZ8),HZ8="abs"),HY8/HY$5*100,IF(OR(HY8&gt;HY$5,HZ8&gt;HZ$5),"E",(HY8+HZ8)/(HY$5+HZ$5)*100)))))))</f>
        <v xml:space="preserve"> </v>
      </c>
      <c r="IB8" s="94" t="str">
        <f t="shared" si="88"/>
        <v xml:space="preserve"> </v>
      </c>
      <c r="IC8" s="24"/>
      <c r="ID8" s="24"/>
      <c r="IE8" s="2" t="str">
        <f t="shared" si="89"/>
        <v xml:space="preserve"> </v>
      </c>
      <c r="IF8" s="94" t="str">
        <f t="shared" si="90"/>
        <v xml:space="preserve"> </v>
      </c>
      <c r="IG8" s="24"/>
      <c r="IH8" s="24"/>
      <c r="II8" s="2" t="str">
        <f t="shared" si="91"/>
        <v xml:space="preserve"> </v>
      </c>
      <c r="IJ8" s="94" t="str">
        <f t="shared" si="92"/>
        <v xml:space="preserve"> </v>
      </c>
      <c r="IK8" s="24"/>
      <c r="IL8" s="24"/>
      <c r="IM8" s="2" t="str">
        <f t="shared" si="93"/>
        <v xml:space="preserve"> </v>
      </c>
      <c r="IN8" s="94" t="str">
        <f t="shared" si="94"/>
        <v xml:space="preserve"> </v>
      </c>
      <c r="IO8" s="24"/>
      <c r="IP8" s="24"/>
      <c r="IQ8" s="2" t="str">
        <f t="shared" si="95"/>
        <v xml:space="preserve"> </v>
      </c>
      <c r="IR8" s="94" t="str">
        <f t="shared" si="96"/>
        <v xml:space="preserve"> </v>
      </c>
      <c r="IT8" s="89" t="str">
        <f t="shared" ref="IT8:IT15" si="158">IF(ISBLANK(HW8)," ",HW8)</f>
        <v xml:space="preserve"> </v>
      </c>
      <c r="IU8" s="90" t="str">
        <f t="shared" ref="IU8:IU15" si="159">IF(ISBLANK(HX8)," ",HX8)</f>
        <v xml:space="preserve"> </v>
      </c>
      <c r="IV8" s="80"/>
      <c r="IW8" s="24"/>
      <c r="IX8" s="2" t="str">
        <f t="shared" ref="IX8:IX35" si="160">IF(OR(AND(ISBLANK(IW8),ISBLANK(IV8)),AND(ISBLANK(IW$5),ISBLANK(IV$5)))," ",IF(OR(AND(ISNUMBER(IV8),IV8&gt;IV$5),AND(ISNUMBER(IW8),IW8&gt;IW$5)),"E",IF(OR(AND(IV8="abs",IW8="abs"),AND(ISBLANK(IV8),IW8="abs"),AND(ISBLANK(IW8),IV8="abs")),"abs",IF(OR(AND(IW8="abs",IV8&gt;IV$5),AND(IV8="abs",IW8&gt;IW$5)),"E",IF(OR(IV8="abs",ISBLANK(IV8)),IW8/IW$5*100,IF(OR(ISBLANK(IW8),IW8="abs"),IV8/IV$5*100,IF(OR(IV8&gt;IV$5,IW8&gt;IW$5),"E",(IV8+IW8)/(IV$5+IW$5)*100)))))))</f>
        <v xml:space="preserve"> </v>
      </c>
      <c r="IY8" s="94" t="str">
        <f t="shared" si="97"/>
        <v xml:space="preserve"> </v>
      </c>
      <c r="IZ8" s="24"/>
      <c r="JA8" s="24"/>
      <c r="JB8" s="2" t="str">
        <f t="shared" si="98"/>
        <v xml:space="preserve"> </v>
      </c>
      <c r="JC8" s="94" t="str">
        <f t="shared" si="99"/>
        <v xml:space="preserve"> </v>
      </c>
      <c r="JD8" s="24"/>
      <c r="JE8" s="24"/>
      <c r="JF8" s="2" t="str">
        <f t="shared" si="100"/>
        <v xml:space="preserve"> </v>
      </c>
      <c r="JG8" s="94" t="str">
        <f t="shared" si="101"/>
        <v xml:space="preserve"> </v>
      </c>
      <c r="JH8" s="24"/>
      <c r="JI8" s="24"/>
      <c r="JJ8" s="2" t="str">
        <f t="shared" si="102"/>
        <v xml:space="preserve"> </v>
      </c>
      <c r="JK8" s="94" t="str">
        <f t="shared" si="103"/>
        <v xml:space="preserve"> </v>
      </c>
      <c r="JL8" s="24"/>
      <c r="JM8" s="24"/>
      <c r="JN8" s="2" t="str">
        <f t="shared" si="104"/>
        <v xml:space="preserve"> </v>
      </c>
      <c r="JO8" s="94" t="str">
        <f t="shared" si="105"/>
        <v xml:space="preserve"> </v>
      </c>
      <c r="JP8" s="91"/>
      <c r="JQ8" s="89" t="str">
        <f t="shared" ref="JQ8:JQ15" si="161">IF(ISBLANK(IT8)," ",IT8)</f>
        <v xml:space="preserve"> </v>
      </c>
      <c r="JR8" s="90" t="str">
        <f t="shared" ref="JR8:JR15" si="162">IF(ISBLANK(IU8)," ",IU8)</f>
        <v xml:space="preserve"> </v>
      </c>
      <c r="JS8" s="80"/>
      <c r="JT8" s="24"/>
      <c r="JU8" s="2" t="str">
        <f t="shared" ref="JU8:JU35" si="163">IF(OR(AND(ISBLANK(JT8),ISBLANK(JS8)),AND(ISBLANK(JT$5),ISBLANK(JS$5)))," ",IF(OR(AND(ISNUMBER(JS8),JS8&gt;JS$5),AND(ISNUMBER(JT8),JT8&gt;JT$5)),"E",IF(OR(AND(JS8="abs",JT8="abs"),AND(ISBLANK(JS8),JT8="abs"),AND(ISBLANK(JT8),JS8="abs")),"abs",IF(OR(AND(JT8="abs",JS8&gt;JS$5),AND(JS8="abs",JT8&gt;JT$5)),"E",IF(OR(JS8="abs",ISBLANK(JS8)),JT8/JT$5*100,IF(OR(ISBLANK(JT8),JT8="abs"),JS8/JS$5*100,IF(OR(JS8&gt;JS$5,JT8&gt;JT$5),"E",(JS8+JT8)/(JS$5+JT$5)*100)))))))</f>
        <v xml:space="preserve"> </v>
      </c>
      <c r="JV8" s="94" t="str">
        <f t="shared" si="106"/>
        <v xml:space="preserve"> </v>
      </c>
      <c r="JW8" s="24"/>
      <c r="JX8" s="24"/>
      <c r="JY8" s="2" t="str">
        <f t="shared" si="107"/>
        <v xml:space="preserve"> </v>
      </c>
      <c r="JZ8" s="94" t="str">
        <f t="shared" si="108"/>
        <v xml:space="preserve"> </v>
      </c>
      <c r="KA8" s="80"/>
      <c r="KB8" s="24"/>
      <c r="KC8" s="2" t="str">
        <f t="shared" si="109"/>
        <v xml:space="preserve"> </v>
      </c>
      <c r="KD8" s="94" t="str">
        <f t="shared" si="110"/>
        <v xml:space="preserve"> </v>
      </c>
      <c r="KE8" s="80"/>
      <c r="KF8" s="24"/>
      <c r="KG8" s="2" t="str">
        <f t="shared" si="111"/>
        <v xml:space="preserve"> </v>
      </c>
      <c r="KH8" s="94" t="str">
        <f t="shared" si="112"/>
        <v xml:space="preserve"> </v>
      </c>
      <c r="KI8" s="24"/>
      <c r="KJ8" s="24"/>
      <c r="KK8" s="2" t="str">
        <f t="shared" si="113"/>
        <v xml:space="preserve"> </v>
      </c>
      <c r="KL8" s="94" t="str">
        <f t="shared" si="114"/>
        <v xml:space="preserve"> </v>
      </c>
      <c r="KN8" s="89" t="str">
        <f t="shared" ref="KN8:KN15" si="164">IF(ISBLANK(JQ8)," ",JQ8)</f>
        <v xml:space="preserve"> </v>
      </c>
      <c r="KO8" s="90" t="str">
        <f t="shared" ref="KO8:KO15" si="165">IF(ISBLANK(JR8)," ",JR8)</f>
        <v xml:space="preserve"> </v>
      </c>
      <c r="KP8" s="80"/>
      <c r="KQ8" s="24"/>
      <c r="KR8" s="2" t="str">
        <f t="shared" ref="KR8:KR35" si="166">IF(OR(AND(ISBLANK(KQ8),ISBLANK(KP8)),AND(ISBLANK(KQ$5),ISBLANK(KP$5)))," ",IF(OR(AND(ISNUMBER(KP8),KP8&gt;KP$5),AND(ISNUMBER(KQ8),KQ8&gt;KQ$5)),"E",IF(OR(AND(KP8="abs",KQ8="abs"),AND(ISBLANK(KP8),KQ8="abs"),AND(ISBLANK(KQ8),KP8="abs")),"abs",IF(OR(AND(KQ8="abs",KP8&gt;KP$5),AND(KP8="abs",KQ8&gt;KQ$5)),"E",IF(OR(KP8="abs",ISBLANK(KP8)),KQ8/KQ$5*100,IF(OR(ISBLANK(KQ8),KQ8="abs"),KP8/KP$5*100,IF(OR(KP8&gt;KP$5,KQ8&gt;KQ$5),"E",(KP8+KQ8)/(KP$5+KQ$5)*100)))))))</f>
        <v xml:space="preserve"> </v>
      </c>
      <c r="KS8" s="94" t="str">
        <f t="shared" si="115"/>
        <v xml:space="preserve"> </v>
      </c>
      <c r="KT8" s="80"/>
      <c r="KU8" s="24"/>
      <c r="KV8" s="2" t="str">
        <f t="shared" si="116"/>
        <v xml:space="preserve"> </v>
      </c>
      <c r="KW8" s="94" t="str">
        <f t="shared" si="117"/>
        <v xml:space="preserve"> </v>
      </c>
      <c r="KX8" s="80"/>
      <c r="KY8" s="24"/>
      <c r="KZ8" s="2" t="str">
        <f t="shared" si="118"/>
        <v xml:space="preserve"> </v>
      </c>
      <c r="LA8" s="94" t="str">
        <f t="shared" si="119"/>
        <v xml:space="preserve"> </v>
      </c>
      <c r="LB8" s="24"/>
      <c r="LC8" s="24"/>
      <c r="LD8" s="2" t="str">
        <f t="shared" si="120"/>
        <v xml:space="preserve"> </v>
      </c>
      <c r="LE8" s="94" t="str">
        <f t="shared" si="121"/>
        <v xml:space="preserve"> </v>
      </c>
      <c r="LF8" s="24"/>
      <c r="LG8" s="24"/>
      <c r="LH8" s="2" t="str">
        <f t="shared" si="122"/>
        <v xml:space="preserve"> </v>
      </c>
      <c r="LI8" s="94" t="str">
        <f t="shared" si="123"/>
        <v xml:space="preserve"> </v>
      </c>
      <c r="LK8" s="89" t="str">
        <f t="shared" ref="LK8:LK15" si="167">IF(ISBLANK(KN8)," ",KN8)</f>
        <v xml:space="preserve"> </v>
      </c>
      <c r="LL8" s="90" t="str">
        <f t="shared" ref="LL8:LL15" si="168">IF(ISBLANK(KO8)," ",KO8)</f>
        <v xml:space="preserve"> </v>
      </c>
      <c r="LM8" s="80"/>
      <c r="LN8" s="24"/>
      <c r="LO8" s="2" t="str">
        <f t="shared" ref="LO8:LO35" si="169">IF(OR(AND(ISBLANK(LN8),ISBLANK(LM8)),AND(ISBLANK(LN$5),ISBLANK(LM$5)))," ",IF(OR(AND(ISNUMBER(LM8),LM8&gt;LM$5),AND(ISNUMBER(LN8),LN8&gt;LN$5)),"E",IF(OR(AND(LM8="abs",LN8="abs"),AND(ISBLANK(LM8),LN8="abs"),AND(ISBLANK(LN8),LM8="abs")),"abs",IF(OR(AND(LN8="abs",LM8&gt;LM$5),AND(LM8="abs",LN8&gt;LN$5)),"E",IF(OR(LM8="abs",ISBLANK(LM8)),LN8/LN$5*100,IF(OR(ISBLANK(LN8),LN8="abs"),LM8/LM$5*100,IF(OR(LM8&gt;LM$5,LN8&gt;LN$5),"E",(LM8+LN8)/(LM$5+LN$5)*100)))))))</f>
        <v xml:space="preserve"> </v>
      </c>
      <c r="LP8" s="94" t="str">
        <f t="shared" si="124"/>
        <v xml:space="preserve"> </v>
      </c>
    </row>
    <row r="9" spans="1:328" ht="15.75">
      <c r="A9" s="116"/>
      <c r="B9" s="115"/>
      <c r="C9" s="81"/>
      <c r="D9" s="25"/>
      <c r="E9" s="156" t="str">
        <f t="shared" si="127"/>
        <v xml:space="preserve"> </v>
      </c>
      <c r="F9" s="121" t="str">
        <f t="shared" si="0"/>
        <v xml:space="preserve"> </v>
      </c>
      <c r="G9" s="25"/>
      <c r="H9" s="25"/>
      <c r="I9" s="156" t="str">
        <f t="shared" si="125"/>
        <v xml:space="preserve"> </v>
      </c>
      <c r="J9" s="121" t="str">
        <f t="shared" si="126"/>
        <v xml:space="preserve"> </v>
      </c>
      <c r="K9" s="25"/>
      <c r="L9" s="25"/>
      <c r="M9" s="156" t="str">
        <f t="shared" si="1"/>
        <v xml:space="preserve"> </v>
      </c>
      <c r="N9" s="121" t="str">
        <f t="shared" si="2"/>
        <v xml:space="preserve"> </v>
      </c>
      <c r="O9" s="25"/>
      <c r="P9" s="25"/>
      <c r="Q9" s="156" t="str">
        <f t="shared" si="3"/>
        <v xml:space="preserve"> </v>
      </c>
      <c r="R9" s="121" t="str">
        <f t="shared" si="4"/>
        <v xml:space="preserve"> </v>
      </c>
      <c r="S9" s="25"/>
      <c r="T9" s="25"/>
      <c r="U9" s="156" t="str">
        <f t="shared" si="5"/>
        <v xml:space="preserve"> </v>
      </c>
      <c r="V9" s="121" t="str">
        <f t="shared" si="6"/>
        <v xml:space="preserve"> </v>
      </c>
      <c r="W9" s="91"/>
      <c r="X9" s="92" t="str">
        <f t="shared" si="128"/>
        <v xml:space="preserve"> </v>
      </c>
      <c r="Y9" s="93" t="str">
        <f t="shared" si="129"/>
        <v xml:space="preserve"> </v>
      </c>
      <c r="Z9" s="81"/>
      <c r="AA9" s="25"/>
      <c r="AB9" s="156" t="str">
        <f t="shared" si="130"/>
        <v xml:space="preserve"> </v>
      </c>
      <c r="AC9" s="121" t="str">
        <f t="shared" si="7"/>
        <v xml:space="preserve"> </v>
      </c>
      <c r="AD9" s="25"/>
      <c r="AE9" s="25"/>
      <c r="AF9" s="156" t="str">
        <f t="shared" si="8"/>
        <v xml:space="preserve"> </v>
      </c>
      <c r="AG9" s="121" t="str">
        <f t="shared" si="9"/>
        <v xml:space="preserve"> </v>
      </c>
      <c r="AH9" s="25"/>
      <c r="AI9" s="25"/>
      <c r="AJ9" s="156" t="str">
        <f t="shared" si="10"/>
        <v xml:space="preserve"> </v>
      </c>
      <c r="AK9" s="121" t="str">
        <f t="shared" si="11"/>
        <v xml:space="preserve"> </v>
      </c>
      <c r="AL9" s="25"/>
      <c r="AM9" s="25"/>
      <c r="AN9" s="156" t="str">
        <f t="shared" si="12"/>
        <v xml:space="preserve"> </v>
      </c>
      <c r="AO9" s="121" t="str">
        <f t="shared" si="13"/>
        <v xml:space="preserve"> </v>
      </c>
      <c r="AP9" s="25"/>
      <c r="AQ9" s="25"/>
      <c r="AR9" s="156" t="str">
        <f t="shared" si="14"/>
        <v xml:space="preserve"> </v>
      </c>
      <c r="AS9" s="121" t="str">
        <f t="shared" si="15"/>
        <v xml:space="preserve"> </v>
      </c>
      <c r="AU9" s="92" t="str">
        <f t="shared" si="131"/>
        <v xml:space="preserve"> </v>
      </c>
      <c r="AV9" s="93" t="str">
        <f t="shared" si="132"/>
        <v xml:space="preserve"> </v>
      </c>
      <c r="AW9" s="81"/>
      <c r="AX9" s="25"/>
      <c r="AY9" s="156" t="str">
        <f t="shared" si="133"/>
        <v xml:space="preserve"> </v>
      </c>
      <c r="AZ9" s="121" t="str">
        <f t="shared" si="16"/>
        <v xml:space="preserve"> </v>
      </c>
      <c r="BA9" s="25"/>
      <c r="BB9" s="25"/>
      <c r="BC9" s="156" t="str">
        <f t="shared" si="17"/>
        <v xml:space="preserve"> </v>
      </c>
      <c r="BD9" s="121" t="str">
        <f t="shared" si="18"/>
        <v xml:space="preserve"> </v>
      </c>
      <c r="BE9" s="25"/>
      <c r="BF9" s="25"/>
      <c r="BG9" s="156" t="str">
        <f t="shared" si="19"/>
        <v xml:space="preserve"> </v>
      </c>
      <c r="BH9" s="121" t="str">
        <f t="shared" si="20"/>
        <v xml:space="preserve"> </v>
      </c>
      <c r="BI9" s="25"/>
      <c r="BJ9" s="25"/>
      <c r="BK9" s="156" t="str">
        <f t="shared" si="21"/>
        <v xml:space="preserve"> </v>
      </c>
      <c r="BL9" s="121" t="str">
        <f t="shared" si="22"/>
        <v xml:space="preserve"> </v>
      </c>
      <c r="BM9" s="25"/>
      <c r="BN9" s="25"/>
      <c r="BO9" s="156" t="str">
        <f t="shared" si="23"/>
        <v xml:space="preserve"> </v>
      </c>
      <c r="BP9" s="121" t="str">
        <f t="shared" si="24"/>
        <v xml:space="preserve"> </v>
      </c>
      <c r="BR9" s="92" t="str">
        <f t="shared" si="134"/>
        <v xml:space="preserve"> </v>
      </c>
      <c r="BS9" s="93" t="str">
        <f t="shared" si="135"/>
        <v xml:space="preserve"> </v>
      </c>
      <c r="BT9" s="81"/>
      <c r="BU9" s="25"/>
      <c r="BV9" s="156" t="str">
        <f t="shared" si="136"/>
        <v xml:space="preserve"> </v>
      </c>
      <c r="BW9" s="121" t="str">
        <f t="shared" si="25"/>
        <v xml:space="preserve"> </v>
      </c>
      <c r="BX9" s="25"/>
      <c r="BY9" s="25"/>
      <c r="BZ9" s="156" t="str">
        <f t="shared" si="26"/>
        <v xml:space="preserve"> </v>
      </c>
      <c r="CA9" s="121" t="str">
        <f t="shared" si="27"/>
        <v xml:space="preserve"> </v>
      </c>
      <c r="CB9" s="25"/>
      <c r="CC9" s="25"/>
      <c r="CD9" s="156" t="str">
        <f t="shared" si="28"/>
        <v xml:space="preserve"> </v>
      </c>
      <c r="CE9" s="121" t="str">
        <f t="shared" si="29"/>
        <v xml:space="preserve"> </v>
      </c>
      <c r="CF9" s="25"/>
      <c r="CG9" s="25"/>
      <c r="CH9" s="156" t="str">
        <f t="shared" si="30"/>
        <v xml:space="preserve"> </v>
      </c>
      <c r="CI9" s="121" t="str">
        <f t="shared" si="31"/>
        <v xml:space="preserve"> </v>
      </c>
      <c r="CJ9" s="25"/>
      <c r="CK9" s="25"/>
      <c r="CL9" s="156" t="str">
        <f t="shared" si="32"/>
        <v xml:space="preserve"> </v>
      </c>
      <c r="CM9" s="121" t="str">
        <f t="shared" si="33"/>
        <v xml:space="preserve"> </v>
      </c>
      <c r="CO9" s="92" t="str">
        <f t="shared" si="137"/>
        <v xml:space="preserve"> </v>
      </c>
      <c r="CP9" s="93" t="str">
        <f t="shared" si="138"/>
        <v xml:space="preserve"> </v>
      </c>
      <c r="CQ9" s="81"/>
      <c r="CR9" s="25"/>
      <c r="CS9" s="156" t="str">
        <f t="shared" si="139"/>
        <v xml:space="preserve"> </v>
      </c>
      <c r="CT9" s="121" t="str">
        <f t="shared" si="34"/>
        <v xml:space="preserve"> </v>
      </c>
      <c r="CU9" s="25"/>
      <c r="CV9" s="25"/>
      <c r="CW9" s="156" t="str">
        <f t="shared" si="35"/>
        <v xml:space="preserve"> </v>
      </c>
      <c r="CX9" s="121" t="str">
        <f t="shared" si="36"/>
        <v xml:space="preserve"> </v>
      </c>
      <c r="CY9" s="25"/>
      <c r="CZ9" s="25"/>
      <c r="DA9" s="156" t="str">
        <f t="shared" si="37"/>
        <v xml:space="preserve"> </v>
      </c>
      <c r="DB9" s="121" t="str">
        <f t="shared" si="38"/>
        <v xml:space="preserve"> </v>
      </c>
      <c r="DC9" s="25"/>
      <c r="DD9" s="25"/>
      <c r="DE9" s="156" t="str">
        <f t="shared" si="39"/>
        <v xml:space="preserve"> </v>
      </c>
      <c r="DF9" s="121" t="str">
        <f t="shared" si="40"/>
        <v xml:space="preserve"> </v>
      </c>
      <c r="DG9" s="25"/>
      <c r="DH9" s="25"/>
      <c r="DI9" s="156" t="str">
        <f t="shared" si="41"/>
        <v xml:space="preserve"> </v>
      </c>
      <c r="DJ9" s="121" t="str">
        <f t="shared" si="42"/>
        <v xml:space="preserve"> </v>
      </c>
      <c r="DL9" s="92" t="str">
        <f t="shared" si="140"/>
        <v xml:space="preserve"> </v>
      </c>
      <c r="DM9" s="93" t="str">
        <f t="shared" si="141"/>
        <v xml:space="preserve"> </v>
      </c>
      <c r="DN9" s="81"/>
      <c r="DO9" s="25"/>
      <c r="DP9" s="156" t="str">
        <f t="shared" si="142"/>
        <v xml:space="preserve"> </v>
      </c>
      <c r="DQ9" s="121" t="str">
        <f t="shared" si="43"/>
        <v xml:space="preserve"> </v>
      </c>
      <c r="DR9" s="25"/>
      <c r="DS9" s="25"/>
      <c r="DT9" s="156" t="str">
        <f t="shared" si="44"/>
        <v xml:space="preserve"> </v>
      </c>
      <c r="DU9" s="121" t="str">
        <f t="shared" si="45"/>
        <v xml:space="preserve"> </v>
      </c>
      <c r="DV9" s="81"/>
      <c r="DW9" s="25"/>
      <c r="DX9" s="156" t="str">
        <f t="shared" si="46"/>
        <v xml:space="preserve"> </v>
      </c>
      <c r="DY9" s="121" t="str">
        <f t="shared" si="47"/>
        <v xml:space="preserve"> </v>
      </c>
      <c r="DZ9" s="81"/>
      <c r="EA9" s="25"/>
      <c r="EB9" s="156" t="str">
        <f t="shared" si="48"/>
        <v xml:space="preserve"> </v>
      </c>
      <c r="EC9" s="121" t="str">
        <f t="shared" si="49"/>
        <v xml:space="preserve"> </v>
      </c>
      <c r="ED9" s="25"/>
      <c r="EE9" s="25"/>
      <c r="EF9" s="156" t="str">
        <f t="shared" si="50"/>
        <v xml:space="preserve"> </v>
      </c>
      <c r="EG9" s="121" t="str">
        <f t="shared" si="51"/>
        <v xml:space="preserve"> </v>
      </c>
      <c r="EI9" s="92" t="str">
        <f t="shared" si="143"/>
        <v xml:space="preserve"> </v>
      </c>
      <c r="EJ9" s="93" t="str">
        <f t="shared" si="144"/>
        <v xml:space="preserve"> </v>
      </c>
      <c r="EK9" s="25"/>
      <c r="EL9" s="25"/>
      <c r="EM9" s="156" t="str">
        <f t="shared" si="145"/>
        <v xml:space="preserve"> </v>
      </c>
      <c r="EN9" s="121" t="str">
        <f t="shared" si="52"/>
        <v xml:space="preserve"> </v>
      </c>
      <c r="EO9" s="25"/>
      <c r="EP9" s="25"/>
      <c r="EQ9" s="156" t="str">
        <f t="shared" si="53"/>
        <v xml:space="preserve"> </v>
      </c>
      <c r="ER9" s="121" t="str">
        <f t="shared" si="54"/>
        <v xml:space="preserve"> </v>
      </c>
      <c r="ES9" s="25"/>
      <c r="ET9" s="25"/>
      <c r="EU9" s="156" t="str">
        <f t="shared" si="55"/>
        <v xml:space="preserve"> </v>
      </c>
      <c r="EV9" s="121" t="str">
        <f t="shared" si="56"/>
        <v xml:space="preserve"> </v>
      </c>
      <c r="EW9" s="81"/>
      <c r="EX9" s="25"/>
      <c r="EY9" s="156" t="str">
        <f t="shared" si="57"/>
        <v xml:space="preserve"> </v>
      </c>
      <c r="EZ9" s="121" t="str">
        <f t="shared" si="58"/>
        <v xml:space="preserve"> </v>
      </c>
      <c r="FA9" s="25"/>
      <c r="FB9" s="25"/>
      <c r="FC9" s="156" t="str">
        <f t="shared" si="59"/>
        <v xml:space="preserve"> </v>
      </c>
      <c r="FD9" s="121" t="str">
        <f t="shared" si="60"/>
        <v xml:space="preserve"> </v>
      </c>
      <c r="FF9" s="92" t="str">
        <f t="shared" si="146"/>
        <v xml:space="preserve"> </v>
      </c>
      <c r="FG9" s="93" t="str">
        <f t="shared" si="147"/>
        <v xml:space="preserve"> </v>
      </c>
      <c r="FH9" s="81"/>
      <c r="FI9" s="25"/>
      <c r="FJ9" s="156" t="str">
        <f t="shared" si="148"/>
        <v xml:space="preserve"> </v>
      </c>
      <c r="FK9" s="121" t="str">
        <f t="shared" si="61"/>
        <v xml:space="preserve"> </v>
      </c>
      <c r="FL9" s="25"/>
      <c r="FM9" s="25"/>
      <c r="FN9" s="156" t="str">
        <f t="shared" si="62"/>
        <v xml:space="preserve"> </v>
      </c>
      <c r="FO9" s="121" t="str">
        <f t="shared" si="63"/>
        <v xml:space="preserve"> </v>
      </c>
      <c r="FP9" s="81"/>
      <c r="FQ9" s="25"/>
      <c r="FR9" s="156" t="str">
        <f t="shared" si="64"/>
        <v xml:space="preserve"> </v>
      </c>
      <c r="FS9" s="121" t="str">
        <f t="shared" si="65"/>
        <v xml:space="preserve"> </v>
      </c>
      <c r="FT9" s="25"/>
      <c r="FU9" s="25"/>
      <c r="FV9" s="156" t="str">
        <f t="shared" si="66"/>
        <v xml:space="preserve"> </v>
      </c>
      <c r="FW9" s="121" t="str">
        <f t="shared" si="67"/>
        <v xml:space="preserve"> </v>
      </c>
      <c r="FX9" s="25"/>
      <c r="FY9" s="25"/>
      <c r="FZ9" s="156" t="str">
        <f t="shared" si="68"/>
        <v xml:space="preserve"> </v>
      </c>
      <c r="GA9" s="121" t="str">
        <f t="shared" si="69"/>
        <v xml:space="preserve"> </v>
      </c>
      <c r="GC9" s="92" t="str">
        <f t="shared" si="149"/>
        <v xml:space="preserve"> </v>
      </c>
      <c r="GD9" s="93" t="str">
        <f t="shared" si="150"/>
        <v xml:space="preserve"> </v>
      </c>
      <c r="GE9" s="81"/>
      <c r="GF9" s="25"/>
      <c r="GG9" s="156" t="str">
        <f t="shared" si="151"/>
        <v xml:space="preserve"> </v>
      </c>
      <c r="GH9" s="121" t="str">
        <f t="shared" si="70"/>
        <v xml:space="preserve"> </v>
      </c>
      <c r="GI9" s="25"/>
      <c r="GJ9" s="25"/>
      <c r="GK9" s="156" t="str">
        <f t="shared" si="71"/>
        <v xml:space="preserve"> </v>
      </c>
      <c r="GL9" s="121" t="str">
        <f t="shared" si="72"/>
        <v xml:space="preserve"> </v>
      </c>
      <c r="GM9" s="81"/>
      <c r="GN9" s="25"/>
      <c r="GO9" s="156" t="str">
        <f t="shared" si="73"/>
        <v xml:space="preserve"> </v>
      </c>
      <c r="GP9" s="121" t="str">
        <f t="shared" si="74"/>
        <v xml:space="preserve"> </v>
      </c>
      <c r="GQ9" s="25"/>
      <c r="GR9" s="25"/>
      <c r="GS9" s="156" t="str">
        <f t="shared" si="75"/>
        <v xml:space="preserve"> </v>
      </c>
      <c r="GT9" s="121" t="str">
        <f t="shared" si="76"/>
        <v xml:space="preserve"> </v>
      </c>
      <c r="GU9" s="25"/>
      <c r="GV9" s="25"/>
      <c r="GW9" s="156" t="str">
        <f t="shared" si="77"/>
        <v xml:space="preserve"> </v>
      </c>
      <c r="GX9" s="121" t="str">
        <f t="shared" si="78"/>
        <v xml:space="preserve"> </v>
      </c>
      <c r="GZ9" s="92" t="str">
        <f t="shared" si="152"/>
        <v xml:space="preserve"> </v>
      </c>
      <c r="HA9" s="93" t="str">
        <f t="shared" si="153"/>
        <v xml:space="preserve"> </v>
      </c>
      <c r="HB9" s="81"/>
      <c r="HC9" s="25"/>
      <c r="HD9" s="156" t="str">
        <f t="shared" si="154"/>
        <v xml:space="preserve"> </v>
      </c>
      <c r="HE9" s="121" t="str">
        <f t="shared" si="79"/>
        <v xml:space="preserve"> </v>
      </c>
      <c r="HF9" s="25"/>
      <c r="HG9" s="25"/>
      <c r="HH9" s="156" t="str">
        <f t="shared" si="80"/>
        <v xml:space="preserve"> </v>
      </c>
      <c r="HI9" s="121" t="str">
        <f t="shared" si="81"/>
        <v xml:space="preserve"> </v>
      </c>
      <c r="HJ9" s="25"/>
      <c r="HK9" s="25"/>
      <c r="HL9" s="156" t="str">
        <f t="shared" si="82"/>
        <v xml:space="preserve"> </v>
      </c>
      <c r="HM9" s="121" t="str">
        <f t="shared" si="83"/>
        <v xml:space="preserve"> </v>
      </c>
      <c r="HN9" s="25"/>
      <c r="HO9" s="25"/>
      <c r="HP9" s="156" t="str">
        <f t="shared" si="84"/>
        <v xml:space="preserve"> </v>
      </c>
      <c r="HQ9" s="121" t="str">
        <f t="shared" si="85"/>
        <v xml:space="preserve"> </v>
      </c>
      <c r="HR9" s="25"/>
      <c r="HS9" s="25"/>
      <c r="HT9" s="156" t="str">
        <f t="shared" si="86"/>
        <v xml:space="preserve"> </v>
      </c>
      <c r="HU9" s="121" t="str">
        <f t="shared" si="87"/>
        <v xml:space="preserve"> </v>
      </c>
      <c r="HW9" s="92" t="str">
        <f t="shared" si="155"/>
        <v xml:space="preserve"> </v>
      </c>
      <c r="HX9" s="93" t="str">
        <f t="shared" si="156"/>
        <v xml:space="preserve"> </v>
      </c>
      <c r="HY9" s="81"/>
      <c r="HZ9" s="25"/>
      <c r="IA9" s="156" t="str">
        <f t="shared" si="157"/>
        <v xml:space="preserve"> </v>
      </c>
      <c r="IB9" s="121" t="str">
        <f t="shared" si="88"/>
        <v xml:space="preserve"> </v>
      </c>
      <c r="IC9" s="25"/>
      <c r="ID9" s="25"/>
      <c r="IE9" s="156" t="str">
        <f t="shared" si="89"/>
        <v xml:space="preserve"> </v>
      </c>
      <c r="IF9" s="121" t="str">
        <f t="shared" si="90"/>
        <v xml:space="preserve"> </v>
      </c>
      <c r="IG9" s="25"/>
      <c r="IH9" s="25"/>
      <c r="II9" s="156" t="str">
        <f t="shared" si="91"/>
        <v xml:space="preserve"> </v>
      </c>
      <c r="IJ9" s="121" t="str">
        <f t="shared" si="92"/>
        <v xml:space="preserve"> </v>
      </c>
      <c r="IK9" s="25"/>
      <c r="IL9" s="25"/>
      <c r="IM9" s="156" t="str">
        <f t="shared" si="93"/>
        <v xml:space="preserve"> </v>
      </c>
      <c r="IN9" s="121" t="str">
        <f t="shared" si="94"/>
        <v xml:space="preserve"> </v>
      </c>
      <c r="IO9" s="25"/>
      <c r="IP9" s="25"/>
      <c r="IQ9" s="156" t="str">
        <f t="shared" si="95"/>
        <v xml:space="preserve"> </v>
      </c>
      <c r="IR9" s="121" t="str">
        <f t="shared" si="96"/>
        <v xml:space="preserve"> </v>
      </c>
      <c r="IT9" s="92" t="str">
        <f t="shared" si="158"/>
        <v xml:space="preserve"> </v>
      </c>
      <c r="IU9" s="93" t="str">
        <f t="shared" si="159"/>
        <v xml:space="preserve"> </v>
      </c>
      <c r="IV9" s="81"/>
      <c r="IW9" s="25"/>
      <c r="IX9" s="156" t="str">
        <f t="shared" si="160"/>
        <v xml:space="preserve"> </v>
      </c>
      <c r="IY9" s="121" t="str">
        <f t="shared" si="97"/>
        <v xml:space="preserve"> </v>
      </c>
      <c r="IZ9" s="25"/>
      <c r="JA9" s="25"/>
      <c r="JB9" s="156" t="str">
        <f t="shared" si="98"/>
        <v xml:space="preserve"> </v>
      </c>
      <c r="JC9" s="121" t="str">
        <f t="shared" si="99"/>
        <v xml:space="preserve"> </v>
      </c>
      <c r="JD9" s="25"/>
      <c r="JE9" s="25"/>
      <c r="JF9" s="156" t="str">
        <f t="shared" si="100"/>
        <v xml:space="preserve"> </v>
      </c>
      <c r="JG9" s="121" t="str">
        <f t="shared" si="101"/>
        <v xml:space="preserve"> </v>
      </c>
      <c r="JH9" s="25"/>
      <c r="JI9" s="25"/>
      <c r="JJ9" s="156" t="str">
        <f t="shared" si="102"/>
        <v xml:space="preserve"> </v>
      </c>
      <c r="JK9" s="121" t="str">
        <f t="shared" si="103"/>
        <v xml:space="preserve"> </v>
      </c>
      <c r="JL9" s="25"/>
      <c r="JM9" s="25"/>
      <c r="JN9" s="156" t="str">
        <f t="shared" si="104"/>
        <v xml:space="preserve"> </v>
      </c>
      <c r="JO9" s="121" t="str">
        <f t="shared" si="105"/>
        <v xml:space="preserve"> </v>
      </c>
      <c r="JP9" s="91"/>
      <c r="JQ9" s="92" t="str">
        <f t="shared" si="161"/>
        <v xml:space="preserve"> </v>
      </c>
      <c r="JR9" s="93" t="str">
        <f t="shared" si="162"/>
        <v xml:space="preserve"> </v>
      </c>
      <c r="JS9" s="81"/>
      <c r="JT9" s="25"/>
      <c r="JU9" s="156" t="str">
        <f t="shared" si="163"/>
        <v xml:space="preserve"> </v>
      </c>
      <c r="JV9" s="121" t="str">
        <f t="shared" si="106"/>
        <v xml:space="preserve"> </v>
      </c>
      <c r="JW9" s="25"/>
      <c r="JX9" s="25"/>
      <c r="JY9" s="156" t="str">
        <f t="shared" si="107"/>
        <v xml:space="preserve"> </v>
      </c>
      <c r="JZ9" s="121" t="str">
        <f t="shared" si="108"/>
        <v xml:space="preserve"> </v>
      </c>
      <c r="KA9" s="81"/>
      <c r="KB9" s="25"/>
      <c r="KC9" s="156" t="str">
        <f t="shared" si="109"/>
        <v xml:space="preserve"> </v>
      </c>
      <c r="KD9" s="121" t="str">
        <f t="shared" si="110"/>
        <v xml:space="preserve"> </v>
      </c>
      <c r="KE9" s="81"/>
      <c r="KF9" s="25"/>
      <c r="KG9" s="156" t="str">
        <f t="shared" si="111"/>
        <v xml:space="preserve"> </v>
      </c>
      <c r="KH9" s="121" t="str">
        <f t="shared" si="112"/>
        <v xml:space="preserve"> </v>
      </c>
      <c r="KI9" s="25"/>
      <c r="KJ9" s="25"/>
      <c r="KK9" s="156" t="str">
        <f t="shared" si="113"/>
        <v xml:space="preserve"> </v>
      </c>
      <c r="KL9" s="121" t="str">
        <f t="shared" si="114"/>
        <v xml:space="preserve"> </v>
      </c>
      <c r="KN9" s="92" t="str">
        <f t="shared" si="164"/>
        <v xml:space="preserve"> </v>
      </c>
      <c r="KO9" s="93" t="str">
        <f t="shared" si="165"/>
        <v xml:space="preserve"> </v>
      </c>
      <c r="KP9" s="81"/>
      <c r="KQ9" s="25"/>
      <c r="KR9" s="156" t="str">
        <f t="shared" si="166"/>
        <v xml:space="preserve"> </v>
      </c>
      <c r="KS9" s="121" t="str">
        <f t="shared" si="115"/>
        <v xml:space="preserve"> </v>
      </c>
      <c r="KT9" s="81"/>
      <c r="KU9" s="25"/>
      <c r="KV9" s="156" t="str">
        <f t="shared" si="116"/>
        <v xml:space="preserve"> </v>
      </c>
      <c r="KW9" s="121" t="str">
        <f t="shared" si="117"/>
        <v xml:space="preserve"> </v>
      </c>
      <c r="KX9" s="81"/>
      <c r="KY9" s="25"/>
      <c r="KZ9" s="156" t="str">
        <f t="shared" si="118"/>
        <v xml:space="preserve"> </v>
      </c>
      <c r="LA9" s="121" t="str">
        <f t="shared" si="119"/>
        <v xml:space="preserve"> </v>
      </c>
      <c r="LB9" s="25"/>
      <c r="LC9" s="25"/>
      <c r="LD9" s="156" t="str">
        <f t="shared" si="120"/>
        <v xml:space="preserve"> </v>
      </c>
      <c r="LE9" s="121" t="str">
        <f t="shared" si="121"/>
        <v xml:space="preserve"> </v>
      </c>
      <c r="LF9" s="25"/>
      <c r="LG9" s="25"/>
      <c r="LH9" s="156" t="str">
        <f t="shared" si="122"/>
        <v xml:space="preserve"> </v>
      </c>
      <c r="LI9" s="121" t="str">
        <f t="shared" si="123"/>
        <v xml:space="preserve"> </v>
      </c>
      <c r="LK9" s="92" t="str">
        <f t="shared" si="167"/>
        <v xml:space="preserve"> </v>
      </c>
      <c r="LL9" s="93" t="str">
        <f t="shared" si="168"/>
        <v xml:space="preserve"> </v>
      </c>
      <c r="LM9" s="81"/>
      <c r="LN9" s="25"/>
      <c r="LO9" s="156" t="str">
        <f t="shared" si="169"/>
        <v xml:space="preserve"> </v>
      </c>
      <c r="LP9" s="121" t="str">
        <f t="shared" si="124"/>
        <v xml:space="preserve"> </v>
      </c>
    </row>
    <row r="10" spans="1:328" ht="15.75">
      <c r="A10" s="114"/>
      <c r="B10" s="113"/>
      <c r="C10" s="80"/>
      <c r="D10" s="24"/>
      <c r="E10" s="2" t="str">
        <f t="shared" si="127"/>
        <v xml:space="preserve"> </v>
      </c>
      <c r="F10" s="94" t="str">
        <f t="shared" si="0"/>
        <v xml:space="preserve"> </v>
      </c>
      <c r="G10" s="24"/>
      <c r="H10" s="24"/>
      <c r="I10" s="2" t="str">
        <f t="shared" si="125"/>
        <v xml:space="preserve"> </v>
      </c>
      <c r="J10" s="94" t="str">
        <f t="shared" si="126"/>
        <v xml:space="preserve"> </v>
      </c>
      <c r="K10" s="24"/>
      <c r="L10" s="24"/>
      <c r="M10" s="2" t="str">
        <f t="shared" si="1"/>
        <v xml:space="preserve"> </v>
      </c>
      <c r="N10" s="94" t="str">
        <f t="shared" si="2"/>
        <v xml:space="preserve"> </v>
      </c>
      <c r="O10" s="24"/>
      <c r="P10" s="24"/>
      <c r="Q10" s="2" t="str">
        <f t="shared" si="3"/>
        <v xml:space="preserve"> </v>
      </c>
      <c r="R10" s="94" t="str">
        <f t="shared" si="4"/>
        <v xml:space="preserve"> </v>
      </c>
      <c r="S10" s="24"/>
      <c r="T10" s="24"/>
      <c r="U10" s="2" t="str">
        <f t="shared" si="5"/>
        <v xml:space="preserve"> </v>
      </c>
      <c r="V10" s="94" t="str">
        <f t="shared" si="6"/>
        <v xml:space="preserve"> </v>
      </c>
      <c r="W10" s="91"/>
      <c r="X10" s="89" t="str">
        <f t="shared" si="128"/>
        <v xml:space="preserve"> </v>
      </c>
      <c r="Y10" s="90" t="str">
        <f t="shared" si="129"/>
        <v xml:space="preserve"> </v>
      </c>
      <c r="Z10" s="80"/>
      <c r="AA10" s="24"/>
      <c r="AB10" s="2" t="str">
        <f t="shared" si="130"/>
        <v xml:space="preserve"> </v>
      </c>
      <c r="AC10" s="94" t="str">
        <f t="shared" si="7"/>
        <v xml:space="preserve"> </v>
      </c>
      <c r="AD10" s="24"/>
      <c r="AE10" s="24"/>
      <c r="AF10" s="2" t="str">
        <f t="shared" si="8"/>
        <v xml:space="preserve"> </v>
      </c>
      <c r="AG10" s="94" t="str">
        <f t="shared" si="9"/>
        <v xml:space="preserve"> </v>
      </c>
      <c r="AH10" s="24"/>
      <c r="AI10" s="24"/>
      <c r="AJ10" s="2" t="str">
        <f t="shared" si="10"/>
        <v xml:space="preserve"> </v>
      </c>
      <c r="AK10" s="94" t="str">
        <f t="shared" si="11"/>
        <v xml:space="preserve"> </v>
      </c>
      <c r="AL10" s="24"/>
      <c r="AM10" s="24"/>
      <c r="AN10" s="2" t="str">
        <f t="shared" si="12"/>
        <v xml:space="preserve"> </v>
      </c>
      <c r="AO10" s="94" t="str">
        <f t="shared" si="13"/>
        <v xml:space="preserve"> </v>
      </c>
      <c r="AP10" s="24"/>
      <c r="AQ10" s="24"/>
      <c r="AR10" s="2" t="str">
        <f t="shared" si="14"/>
        <v xml:space="preserve"> </v>
      </c>
      <c r="AS10" s="94" t="str">
        <f t="shared" si="15"/>
        <v xml:space="preserve"> </v>
      </c>
      <c r="AU10" s="89" t="str">
        <f t="shared" si="131"/>
        <v xml:space="preserve"> </v>
      </c>
      <c r="AV10" s="90" t="str">
        <f t="shared" si="132"/>
        <v xml:space="preserve"> </v>
      </c>
      <c r="AW10" s="80"/>
      <c r="AX10" s="24"/>
      <c r="AY10" s="2" t="str">
        <f t="shared" si="133"/>
        <v xml:space="preserve"> </v>
      </c>
      <c r="AZ10" s="94" t="str">
        <f t="shared" si="16"/>
        <v xml:space="preserve"> </v>
      </c>
      <c r="BA10" s="24"/>
      <c r="BB10" s="24"/>
      <c r="BC10" s="2" t="str">
        <f t="shared" si="17"/>
        <v xml:space="preserve"> </v>
      </c>
      <c r="BD10" s="94" t="str">
        <f t="shared" si="18"/>
        <v xml:space="preserve"> </v>
      </c>
      <c r="BE10" s="24"/>
      <c r="BF10" s="24"/>
      <c r="BG10" s="2" t="str">
        <f t="shared" si="19"/>
        <v xml:space="preserve"> </v>
      </c>
      <c r="BH10" s="94" t="str">
        <f t="shared" si="20"/>
        <v xml:space="preserve"> </v>
      </c>
      <c r="BI10" s="24"/>
      <c r="BJ10" s="24"/>
      <c r="BK10" s="2" t="str">
        <f t="shared" si="21"/>
        <v xml:space="preserve"> </v>
      </c>
      <c r="BL10" s="94" t="str">
        <f t="shared" si="22"/>
        <v xml:space="preserve"> </v>
      </c>
      <c r="BM10" s="24"/>
      <c r="BN10" s="24"/>
      <c r="BO10" s="2" t="str">
        <f t="shared" si="23"/>
        <v xml:space="preserve"> </v>
      </c>
      <c r="BP10" s="94" t="str">
        <f t="shared" si="24"/>
        <v xml:space="preserve"> </v>
      </c>
      <c r="BR10" s="89" t="str">
        <f t="shared" si="134"/>
        <v xml:space="preserve"> </v>
      </c>
      <c r="BS10" s="90" t="str">
        <f t="shared" si="135"/>
        <v xml:space="preserve"> </v>
      </c>
      <c r="BT10" s="80"/>
      <c r="BU10" s="24"/>
      <c r="BV10" s="2" t="str">
        <f t="shared" si="136"/>
        <v xml:space="preserve"> </v>
      </c>
      <c r="BW10" s="94" t="str">
        <f t="shared" si="25"/>
        <v xml:space="preserve"> </v>
      </c>
      <c r="BX10" s="24"/>
      <c r="BY10" s="24"/>
      <c r="BZ10" s="2" t="str">
        <f t="shared" si="26"/>
        <v xml:space="preserve"> </v>
      </c>
      <c r="CA10" s="94" t="str">
        <f t="shared" si="27"/>
        <v xml:space="preserve"> </v>
      </c>
      <c r="CB10" s="24"/>
      <c r="CC10" s="24"/>
      <c r="CD10" s="2" t="str">
        <f t="shared" si="28"/>
        <v xml:space="preserve"> </v>
      </c>
      <c r="CE10" s="94" t="str">
        <f t="shared" si="29"/>
        <v xml:space="preserve"> </v>
      </c>
      <c r="CF10" s="24"/>
      <c r="CG10" s="24"/>
      <c r="CH10" s="2" t="str">
        <f t="shared" si="30"/>
        <v xml:space="preserve"> </v>
      </c>
      <c r="CI10" s="94" t="str">
        <f t="shared" si="31"/>
        <v xml:space="preserve"> </v>
      </c>
      <c r="CJ10" s="24"/>
      <c r="CK10" s="24"/>
      <c r="CL10" s="2" t="str">
        <f t="shared" si="32"/>
        <v xml:space="preserve"> </v>
      </c>
      <c r="CM10" s="94" t="str">
        <f t="shared" si="33"/>
        <v xml:space="preserve"> </v>
      </c>
      <c r="CO10" s="89" t="str">
        <f t="shared" si="137"/>
        <v xml:space="preserve"> </v>
      </c>
      <c r="CP10" s="90" t="str">
        <f t="shared" si="138"/>
        <v xml:space="preserve"> </v>
      </c>
      <c r="CQ10" s="80"/>
      <c r="CR10" s="24"/>
      <c r="CS10" s="2" t="str">
        <f t="shared" si="139"/>
        <v xml:space="preserve"> </v>
      </c>
      <c r="CT10" s="94" t="str">
        <f t="shared" si="34"/>
        <v xml:space="preserve"> </v>
      </c>
      <c r="CU10" s="24"/>
      <c r="CV10" s="24"/>
      <c r="CW10" s="2" t="str">
        <f t="shared" si="35"/>
        <v xml:space="preserve"> </v>
      </c>
      <c r="CX10" s="94" t="str">
        <f t="shared" si="36"/>
        <v xml:space="preserve"> </v>
      </c>
      <c r="CY10" s="24"/>
      <c r="CZ10" s="24"/>
      <c r="DA10" s="2" t="str">
        <f t="shared" si="37"/>
        <v xml:space="preserve"> </v>
      </c>
      <c r="DB10" s="94" t="str">
        <f t="shared" si="38"/>
        <v xml:space="preserve"> </v>
      </c>
      <c r="DC10" s="24"/>
      <c r="DD10" s="24"/>
      <c r="DE10" s="2" t="str">
        <f t="shared" si="39"/>
        <v xml:space="preserve"> </v>
      </c>
      <c r="DF10" s="94" t="str">
        <f t="shared" si="40"/>
        <v xml:space="preserve"> </v>
      </c>
      <c r="DG10" s="24"/>
      <c r="DH10" s="24"/>
      <c r="DI10" s="2" t="str">
        <f t="shared" si="41"/>
        <v xml:space="preserve"> </v>
      </c>
      <c r="DJ10" s="94" t="str">
        <f t="shared" si="42"/>
        <v xml:space="preserve"> </v>
      </c>
      <c r="DL10" s="89" t="str">
        <f t="shared" si="140"/>
        <v xml:space="preserve"> </v>
      </c>
      <c r="DM10" s="90" t="str">
        <f t="shared" si="141"/>
        <v xml:space="preserve"> </v>
      </c>
      <c r="DN10" s="80"/>
      <c r="DO10" s="24"/>
      <c r="DP10" s="2" t="str">
        <f t="shared" si="142"/>
        <v xml:space="preserve"> </v>
      </c>
      <c r="DQ10" s="94" t="str">
        <f t="shared" si="43"/>
        <v xml:space="preserve"> </v>
      </c>
      <c r="DR10" s="24"/>
      <c r="DS10" s="24"/>
      <c r="DT10" s="2" t="str">
        <f t="shared" si="44"/>
        <v xml:space="preserve"> </v>
      </c>
      <c r="DU10" s="94" t="str">
        <f t="shared" si="45"/>
        <v xml:space="preserve"> </v>
      </c>
      <c r="DV10" s="80"/>
      <c r="DW10" s="24"/>
      <c r="DX10" s="2" t="str">
        <f t="shared" si="46"/>
        <v xml:space="preserve"> </v>
      </c>
      <c r="DY10" s="94" t="str">
        <f t="shared" si="47"/>
        <v xml:space="preserve"> </v>
      </c>
      <c r="DZ10" s="80"/>
      <c r="EA10" s="24"/>
      <c r="EB10" s="2" t="str">
        <f t="shared" si="48"/>
        <v xml:space="preserve"> </v>
      </c>
      <c r="EC10" s="94" t="str">
        <f t="shared" si="49"/>
        <v xml:space="preserve"> </v>
      </c>
      <c r="ED10" s="24"/>
      <c r="EE10" s="24"/>
      <c r="EF10" s="2" t="str">
        <f t="shared" si="50"/>
        <v xml:space="preserve"> </v>
      </c>
      <c r="EG10" s="94" t="str">
        <f t="shared" si="51"/>
        <v xml:space="preserve"> </v>
      </c>
      <c r="EI10" s="89" t="str">
        <f t="shared" si="143"/>
        <v xml:space="preserve"> </v>
      </c>
      <c r="EJ10" s="90" t="str">
        <f t="shared" si="144"/>
        <v xml:space="preserve"> </v>
      </c>
      <c r="EK10" s="24"/>
      <c r="EL10" s="24"/>
      <c r="EM10" s="2" t="str">
        <f t="shared" si="145"/>
        <v xml:space="preserve"> </v>
      </c>
      <c r="EN10" s="94" t="str">
        <f t="shared" si="52"/>
        <v xml:space="preserve"> </v>
      </c>
      <c r="EO10" s="24"/>
      <c r="EP10" s="24"/>
      <c r="EQ10" s="2" t="str">
        <f t="shared" si="53"/>
        <v xml:space="preserve"> </v>
      </c>
      <c r="ER10" s="94" t="str">
        <f t="shared" si="54"/>
        <v xml:space="preserve"> </v>
      </c>
      <c r="ES10" s="24"/>
      <c r="ET10" s="24"/>
      <c r="EU10" s="2" t="str">
        <f t="shared" si="55"/>
        <v xml:space="preserve"> </v>
      </c>
      <c r="EV10" s="94" t="str">
        <f t="shared" si="56"/>
        <v xml:space="preserve"> </v>
      </c>
      <c r="EW10" s="80"/>
      <c r="EX10" s="24"/>
      <c r="EY10" s="2" t="str">
        <f t="shared" si="57"/>
        <v xml:space="preserve"> </v>
      </c>
      <c r="EZ10" s="94" t="str">
        <f t="shared" si="58"/>
        <v xml:space="preserve"> </v>
      </c>
      <c r="FA10" s="24"/>
      <c r="FB10" s="24"/>
      <c r="FC10" s="2" t="str">
        <f t="shared" si="59"/>
        <v xml:space="preserve"> </v>
      </c>
      <c r="FD10" s="94" t="str">
        <f t="shared" si="60"/>
        <v xml:space="preserve"> </v>
      </c>
      <c r="FF10" s="89" t="str">
        <f t="shared" si="146"/>
        <v xml:space="preserve"> </v>
      </c>
      <c r="FG10" s="90" t="str">
        <f t="shared" si="147"/>
        <v xml:space="preserve"> </v>
      </c>
      <c r="FH10" s="80"/>
      <c r="FI10" s="24"/>
      <c r="FJ10" s="2" t="str">
        <f t="shared" si="148"/>
        <v xml:space="preserve"> </v>
      </c>
      <c r="FK10" s="94" t="str">
        <f t="shared" si="61"/>
        <v xml:space="preserve"> </v>
      </c>
      <c r="FL10" s="24"/>
      <c r="FM10" s="24"/>
      <c r="FN10" s="2" t="str">
        <f t="shared" si="62"/>
        <v xml:space="preserve"> </v>
      </c>
      <c r="FO10" s="94" t="str">
        <f t="shared" si="63"/>
        <v xml:space="preserve"> </v>
      </c>
      <c r="FP10" s="80"/>
      <c r="FQ10" s="24"/>
      <c r="FR10" s="2" t="str">
        <f t="shared" si="64"/>
        <v xml:space="preserve"> </v>
      </c>
      <c r="FS10" s="94" t="str">
        <f t="shared" si="65"/>
        <v xml:space="preserve"> </v>
      </c>
      <c r="FT10" s="24"/>
      <c r="FU10" s="24"/>
      <c r="FV10" s="2" t="str">
        <f t="shared" si="66"/>
        <v xml:space="preserve"> </v>
      </c>
      <c r="FW10" s="94" t="str">
        <f t="shared" si="67"/>
        <v xml:space="preserve"> </v>
      </c>
      <c r="FX10" s="24"/>
      <c r="FY10" s="24"/>
      <c r="FZ10" s="2" t="str">
        <f t="shared" si="68"/>
        <v xml:space="preserve"> </v>
      </c>
      <c r="GA10" s="94" t="str">
        <f t="shared" si="69"/>
        <v xml:space="preserve"> </v>
      </c>
      <c r="GC10" s="89" t="str">
        <f t="shared" si="149"/>
        <v xml:space="preserve"> </v>
      </c>
      <c r="GD10" s="90" t="str">
        <f t="shared" si="150"/>
        <v xml:space="preserve"> </v>
      </c>
      <c r="GE10" s="80"/>
      <c r="GF10" s="24"/>
      <c r="GG10" s="2" t="str">
        <f t="shared" si="151"/>
        <v xml:space="preserve"> </v>
      </c>
      <c r="GH10" s="94" t="str">
        <f t="shared" si="70"/>
        <v xml:space="preserve"> </v>
      </c>
      <c r="GI10" s="24"/>
      <c r="GJ10" s="24"/>
      <c r="GK10" s="2" t="str">
        <f t="shared" si="71"/>
        <v xml:space="preserve"> </v>
      </c>
      <c r="GL10" s="94" t="str">
        <f t="shared" si="72"/>
        <v xml:space="preserve"> </v>
      </c>
      <c r="GM10" s="80"/>
      <c r="GN10" s="24"/>
      <c r="GO10" s="2" t="str">
        <f t="shared" si="73"/>
        <v xml:space="preserve"> </v>
      </c>
      <c r="GP10" s="94" t="str">
        <f t="shared" si="74"/>
        <v xml:space="preserve"> </v>
      </c>
      <c r="GQ10" s="24"/>
      <c r="GR10" s="24"/>
      <c r="GS10" s="2" t="str">
        <f t="shared" si="75"/>
        <v xml:space="preserve"> </v>
      </c>
      <c r="GT10" s="94" t="str">
        <f t="shared" si="76"/>
        <v xml:space="preserve"> </v>
      </c>
      <c r="GU10" s="24"/>
      <c r="GV10" s="24"/>
      <c r="GW10" s="2" t="str">
        <f t="shared" si="77"/>
        <v xml:space="preserve"> </v>
      </c>
      <c r="GX10" s="94" t="str">
        <f t="shared" si="78"/>
        <v xml:space="preserve"> </v>
      </c>
      <c r="GZ10" s="89" t="str">
        <f t="shared" si="152"/>
        <v xml:space="preserve"> </v>
      </c>
      <c r="HA10" s="90" t="str">
        <f t="shared" si="153"/>
        <v xml:space="preserve"> </v>
      </c>
      <c r="HB10" s="80"/>
      <c r="HC10" s="24"/>
      <c r="HD10" s="2" t="str">
        <f t="shared" si="154"/>
        <v xml:space="preserve"> </v>
      </c>
      <c r="HE10" s="94" t="str">
        <f t="shared" si="79"/>
        <v xml:space="preserve"> </v>
      </c>
      <c r="HF10" s="24"/>
      <c r="HG10" s="24"/>
      <c r="HH10" s="2" t="str">
        <f t="shared" si="80"/>
        <v xml:space="preserve"> </v>
      </c>
      <c r="HI10" s="94" t="str">
        <f t="shared" si="81"/>
        <v xml:space="preserve"> </v>
      </c>
      <c r="HJ10" s="24"/>
      <c r="HK10" s="24"/>
      <c r="HL10" s="2" t="str">
        <f t="shared" si="82"/>
        <v xml:space="preserve"> </v>
      </c>
      <c r="HM10" s="94" t="str">
        <f t="shared" si="83"/>
        <v xml:space="preserve"> </v>
      </c>
      <c r="HN10" s="24"/>
      <c r="HO10" s="24"/>
      <c r="HP10" s="2" t="str">
        <f t="shared" si="84"/>
        <v xml:space="preserve"> </v>
      </c>
      <c r="HQ10" s="94" t="str">
        <f t="shared" si="85"/>
        <v xml:space="preserve"> </v>
      </c>
      <c r="HR10" s="24"/>
      <c r="HS10" s="24"/>
      <c r="HT10" s="2" t="str">
        <f t="shared" si="86"/>
        <v xml:space="preserve"> </v>
      </c>
      <c r="HU10" s="94" t="str">
        <f t="shared" si="87"/>
        <v xml:space="preserve"> </v>
      </c>
      <c r="HW10" s="89" t="str">
        <f t="shared" si="155"/>
        <v xml:space="preserve"> </v>
      </c>
      <c r="HX10" s="90" t="str">
        <f t="shared" si="156"/>
        <v xml:space="preserve"> </v>
      </c>
      <c r="HY10" s="80"/>
      <c r="HZ10" s="24"/>
      <c r="IA10" s="2" t="str">
        <f t="shared" si="157"/>
        <v xml:space="preserve"> </v>
      </c>
      <c r="IB10" s="94" t="str">
        <f t="shared" si="88"/>
        <v xml:space="preserve"> </v>
      </c>
      <c r="IC10" s="24"/>
      <c r="ID10" s="24"/>
      <c r="IE10" s="2" t="str">
        <f t="shared" si="89"/>
        <v xml:space="preserve"> </v>
      </c>
      <c r="IF10" s="94" t="str">
        <f t="shared" si="90"/>
        <v xml:space="preserve"> </v>
      </c>
      <c r="IG10" s="24"/>
      <c r="IH10" s="24"/>
      <c r="II10" s="2" t="str">
        <f t="shared" si="91"/>
        <v xml:space="preserve"> </v>
      </c>
      <c r="IJ10" s="94" t="str">
        <f t="shared" si="92"/>
        <v xml:space="preserve"> </v>
      </c>
      <c r="IK10" s="24"/>
      <c r="IL10" s="24"/>
      <c r="IM10" s="2" t="str">
        <f t="shared" si="93"/>
        <v xml:space="preserve"> </v>
      </c>
      <c r="IN10" s="94" t="str">
        <f t="shared" si="94"/>
        <v xml:space="preserve"> </v>
      </c>
      <c r="IO10" s="24"/>
      <c r="IP10" s="24"/>
      <c r="IQ10" s="2" t="str">
        <f t="shared" si="95"/>
        <v xml:space="preserve"> </v>
      </c>
      <c r="IR10" s="94" t="str">
        <f t="shared" si="96"/>
        <v xml:space="preserve"> </v>
      </c>
      <c r="IT10" s="89" t="str">
        <f t="shared" si="158"/>
        <v xml:space="preserve"> </v>
      </c>
      <c r="IU10" s="90" t="str">
        <f t="shared" si="159"/>
        <v xml:space="preserve"> </v>
      </c>
      <c r="IV10" s="80"/>
      <c r="IW10" s="24"/>
      <c r="IX10" s="2" t="str">
        <f t="shared" si="160"/>
        <v xml:space="preserve"> </v>
      </c>
      <c r="IY10" s="94" t="str">
        <f t="shared" si="97"/>
        <v xml:space="preserve"> </v>
      </c>
      <c r="IZ10" s="24"/>
      <c r="JA10" s="24"/>
      <c r="JB10" s="2" t="str">
        <f t="shared" si="98"/>
        <v xml:space="preserve"> </v>
      </c>
      <c r="JC10" s="94" t="str">
        <f t="shared" si="99"/>
        <v xml:space="preserve"> </v>
      </c>
      <c r="JD10" s="24"/>
      <c r="JE10" s="24"/>
      <c r="JF10" s="2" t="str">
        <f t="shared" si="100"/>
        <v xml:space="preserve"> </v>
      </c>
      <c r="JG10" s="94" t="str">
        <f t="shared" si="101"/>
        <v xml:space="preserve"> </v>
      </c>
      <c r="JH10" s="24"/>
      <c r="JI10" s="24"/>
      <c r="JJ10" s="2" t="str">
        <f t="shared" si="102"/>
        <v xml:space="preserve"> </v>
      </c>
      <c r="JK10" s="94" t="str">
        <f t="shared" si="103"/>
        <v xml:space="preserve"> </v>
      </c>
      <c r="JL10" s="24"/>
      <c r="JM10" s="24"/>
      <c r="JN10" s="2" t="str">
        <f t="shared" si="104"/>
        <v xml:space="preserve"> </v>
      </c>
      <c r="JO10" s="94" t="str">
        <f t="shared" si="105"/>
        <v xml:space="preserve"> </v>
      </c>
      <c r="JP10" s="91"/>
      <c r="JQ10" s="89" t="str">
        <f t="shared" si="161"/>
        <v xml:space="preserve"> </v>
      </c>
      <c r="JR10" s="90" t="str">
        <f t="shared" si="162"/>
        <v xml:space="preserve"> </v>
      </c>
      <c r="JS10" s="80"/>
      <c r="JT10" s="24"/>
      <c r="JU10" s="2" t="str">
        <f t="shared" si="163"/>
        <v xml:space="preserve"> </v>
      </c>
      <c r="JV10" s="94" t="str">
        <f t="shared" si="106"/>
        <v xml:space="preserve"> </v>
      </c>
      <c r="JW10" s="24"/>
      <c r="JX10" s="24"/>
      <c r="JY10" s="2" t="str">
        <f t="shared" si="107"/>
        <v xml:space="preserve"> </v>
      </c>
      <c r="JZ10" s="94" t="str">
        <f t="shared" si="108"/>
        <v xml:space="preserve"> </v>
      </c>
      <c r="KA10" s="80"/>
      <c r="KB10" s="24"/>
      <c r="KC10" s="2" t="str">
        <f t="shared" si="109"/>
        <v xml:space="preserve"> </v>
      </c>
      <c r="KD10" s="94" t="str">
        <f t="shared" si="110"/>
        <v xml:space="preserve"> </v>
      </c>
      <c r="KE10" s="80"/>
      <c r="KF10" s="24"/>
      <c r="KG10" s="2" t="str">
        <f t="shared" si="111"/>
        <v xml:space="preserve"> </v>
      </c>
      <c r="KH10" s="94" t="str">
        <f t="shared" si="112"/>
        <v xml:space="preserve"> </v>
      </c>
      <c r="KI10" s="24"/>
      <c r="KJ10" s="24"/>
      <c r="KK10" s="2" t="str">
        <f t="shared" si="113"/>
        <v xml:space="preserve"> </v>
      </c>
      <c r="KL10" s="94" t="str">
        <f t="shared" si="114"/>
        <v xml:space="preserve"> </v>
      </c>
      <c r="KN10" s="89" t="str">
        <f t="shared" si="164"/>
        <v xml:space="preserve"> </v>
      </c>
      <c r="KO10" s="90" t="str">
        <f t="shared" si="165"/>
        <v xml:space="preserve"> </v>
      </c>
      <c r="KP10" s="80"/>
      <c r="KQ10" s="24"/>
      <c r="KR10" s="2" t="str">
        <f t="shared" si="166"/>
        <v xml:space="preserve"> </v>
      </c>
      <c r="KS10" s="94" t="str">
        <f t="shared" si="115"/>
        <v xml:space="preserve"> </v>
      </c>
      <c r="KT10" s="80"/>
      <c r="KU10" s="24"/>
      <c r="KV10" s="2" t="str">
        <f t="shared" si="116"/>
        <v xml:space="preserve"> </v>
      </c>
      <c r="KW10" s="94" t="str">
        <f t="shared" si="117"/>
        <v xml:space="preserve"> </v>
      </c>
      <c r="KX10" s="80"/>
      <c r="KY10" s="24"/>
      <c r="KZ10" s="2" t="str">
        <f t="shared" si="118"/>
        <v xml:space="preserve"> </v>
      </c>
      <c r="LA10" s="94" t="str">
        <f t="shared" si="119"/>
        <v xml:space="preserve"> </v>
      </c>
      <c r="LB10" s="24"/>
      <c r="LC10" s="24"/>
      <c r="LD10" s="2" t="str">
        <f t="shared" si="120"/>
        <v xml:space="preserve"> </v>
      </c>
      <c r="LE10" s="94" t="str">
        <f t="shared" si="121"/>
        <v xml:space="preserve"> </v>
      </c>
      <c r="LF10" s="24"/>
      <c r="LG10" s="24"/>
      <c r="LH10" s="2" t="str">
        <f t="shared" si="122"/>
        <v xml:space="preserve"> </v>
      </c>
      <c r="LI10" s="94" t="str">
        <f t="shared" si="123"/>
        <v xml:space="preserve"> </v>
      </c>
      <c r="LK10" s="89" t="str">
        <f t="shared" si="167"/>
        <v xml:space="preserve"> </v>
      </c>
      <c r="LL10" s="90" t="str">
        <f t="shared" si="168"/>
        <v xml:space="preserve"> </v>
      </c>
      <c r="LM10" s="80"/>
      <c r="LN10" s="24"/>
      <c r="LO10" s="2" t="str">
        <f t="shared" si="169"/>
        <v xml:space="preserve"> </v>
      </c>
      <c r="LP10" s="94" t="str">
        <f t="shared" si="124"/>
        <v xml:space="preserve"> </v>
      </c>
    </row>
    <row r="11" spans="1:328" ht="15.75">
      <c r="A11" s="116"/>
      <c r="B11" s="115"/>
      <c r="C11" s="81"/>
      <c r="D11" s="25"/>
      <c r="E11" s="156" t="str">
        <f t="shared" si="127"/>
        <v xml:space="preserve"> </v>
      </c>
      <c r="F11" s="121" t="str">
        <f t="shared" si="0"/>
        <v xml:space="preserve"> </v>
      </c>
      <c r="G11" s="25"/>
      <c r="H11" s="25"/>
      <c r="I11" s="156" t="str">
        <f t="shared" si="125"/>
        <v xml:space="preserve"> </v>
      </c>
      <c r="J11" s="121" t="str">
        <f t="shared" si="126"/>
        <v xml:space="preserve"> </v>
      </c>
      <c r="K11" s="25"/>
      <c r="L11" s="25"/>
      <c r="M11" s="156" t="str">
        <f t="shared" si="1"/>
        <v xml:space="preserve"> </v>
      </c>
      <c r="N11" s="121" t="str">
        <f t="shared" si="2"/>
        <v xml:space="preserve"> </v>
      </c>
      <c r="O11" s="25"/>
      <c r="P11" s="25"/>
      <c r="Q11" s="156" t="str">
        <f t="shared" si="3"/>
        <v xml:space="preserve"> </v>
      </c>
      <c r="R11" s="121" t="str">
        <f t="shared" si="4"/>
        <v xml:space="preserve"> </v>
      </c>
      <c r="S11" s="25"/>
      <c r="T11" s="25"/>
      <c r="U11" s="156" t="str">
        <f t="shared" si="5"/>
        <v xml:space="preserve"> </v>
      </c>
      <c r="V11" s="121" t="str">
        <f t="shared" si="6"/>
        <v xml:space="preserve"> </v>
      </c>
      <c r="W11" s="91"/>
      <c r="X11" s="92" t="str">
        <f t="shared" si="128"/>
        <v xml:space="preserve"> </v>
      </c>
      <c r="Y11" s="93" t="str">
        <f t="shared" si="129"/>
        <v xml:space="preserve"> </v>
      </c>
      <c r="Z11" s="81"/>
      <c r="AA11" s="25"/>
      <c r="AB11" s="156" t="str">
        <f t="shared" si="130"/>
        <v xml:space="preserve"> </v>
      </c>
      <c r="AC11" s="121" t="str">
        <f t="shared" si="7"/>
        <v xml:space="preserve"> </v>
      </c>
      <c r="AD11" s="25"/>
      <c r="AE11" s="25"/>
      <c r="AF11" s="156" t="str">
        <f t="shared" si="8"/>
        <v xml:space="preserve"> </v>
      </c>
      <c r="AG11" s="121" t="str">
        <f t="shared" si="9"/>
        <v xml:space="preserve"> </v>
      </c>
      <c r="AH11" s="25"/>
      <c r="AI11" s="25"/>
      <c r="AJ11" s="156" t="str">
        <f t="shared" si="10"/>
        <v xml:space="preserve"> </v>
      </c>
      <c r="AK11" s="121" t="str">
        <f t="shared" si="11"/>
        <v xml:space="preserve"> </v>
      </c>
      <c r="AL11" s="25"/>
      <c r="AM11" s="25"/>
      <c r="AN11" s="156" t="str">
        <f t="shared" si="12"/>
        <v xml:space="preserve"> </v>
      </c>
      <c r="AO11" s="121" t="str">
        <f t="shared" si="13"/>
        <v xml:space="preserve"> </v>
      </c>
      <c r="AP11" s="25"/>
      <c r="AQ11" s="25"/>
      <c r="AR11" s="156" t="str">
        <f t="shared" si="14"/>
        <v xml:space="preserve"> </v>
      </c>
      <c r="AS11" s="121" t="str">
        <f t="shared" si="15"/>
        <v xml:space="preserve"> </v>
      </c>
      <c r="AU11" s="92" t="str">
        <f t="shared" si="131"/>
        <v xml:space="preserve"> </v>
      </c>
      <c r="AV11" s="93" t="str">
        <f t="shared" si="132"/>
        <v xml:space="preserve"> </v>
      </c>
      <c r="AW11" s="81"/>
      <c r="AX11" s="25"/>
      <c r="AY11" s="156" t="str">
        <f t="shared" si="133"/>
        <v xml:space="preserve"> </v>
      </c>
      <c r="AZ11" s="121" t="str">
        <f t="shared" si="16"/>
        <v xml:space="preserve"> </v>
      </c>
      <c r="BA11" s="25"/>
      <c r="BB11" s="25"/>
      <c r="BC11" s="156" t="str">
        <f t="shared" si="17"/>
        <v xml:space="preserve"> </v>
      </c>
      <c r="BD11" s="121" t="str">
        <f t="shared" si="18"/>
        <v xml:space="preserve"> </v>
      </c>
      <c r="BE11" s="25"/>
      <c r="BF11" s="25"/>
      <c r="BG11" s="156" t="str">
        <f t="shared" si="19"/>
        <v xml:space="preserve"> </v>
      </c>
      <c r="BH11" s="121" t="str">
        <f t="shared" si="20"/>
        <v xml:space="preserve"> </v>
      </c>
      <c r="BI11" s="25"/>
      <c r="BJ11" s="25"/>
      <c r="BK11" s="156" t="str">
        <f t="shared" si="21"/>
        <v xml:space="preserve"> </v>
      </c>
      <c r="BL11" s="121" t="str">
        <f t="shared" si="22"/>
        <v xml:space="preserve"> </v>
      </c>
      <c r="BM11" s="25"/>
      <c r="BN11" s="25"/>
      <c r="BO11" s="156" t="str">
        <f t="shared" si="23"/>
        <v xml:space="preserve"> </v>
      </c>
      <c r="BP11" s="121" t="str">
        <f t="shared" si="24"/>
        <v xml:space="preserve"> </v>
      </c>
      <c r="BR11" s="92" t="str">
        <f t="shared" si="134"/>
        <v xml:space="preserve"> </v>
      </c>
      <c r="BS11" s="93" t="str">
        <f t="shared" si="135"/>
        <v xml:space="preserve"> </v>
      </c>
      <c r="BT11" s="81"/>
      <c r="BU11" s="25"/>
      <c r="BV11" s="156" t="str">
        <f t="shared" si="136"/>
        <v xml:space="preserve"> </v>
      </c>
      <c r="BW11" s="121" t="str">
        <f t="shared" si="25"/>
        <v xml:space="preserve"> </v>
      </c>
      <c r="BX11" s="25"/>
      <c r="BY11" s="25"/>
      <c r="BZ11" s="156" t="str">
        <f t="shared" si="26"/>
        <v xml:space="preserve"> </v>
      </c>
      <c r="CA11" s="121" t="str">
        <f t="shared" si="27"/>
        <v xml:space="preserve"> </v>
      </c>
      <c r="CB11" s="25"/>
      <c r="CC11" s="25"/>
      <c r="CD11" s="156" t="str">
        <f t="shared" si="28"/>
        <v xml:space="preserve"> </v>
      </c>
      <c r="CE11" s="121" t="str">
        <f t="shared" si="29"/>
        <v xml:space="preserve"> </v>
      </c>
      <c r="CF11" s="25"/>
      <c r="CG11" s="25"/>
      <c r="CH11" s="156" t="str">
        <f t="shared" si="30"/>
        <v xml:space="preserve"> </v>
      </c>
      <c r="CI11" s="121" t="str">
        <f t="shared" si="31"/>
        <v xml:space="preserve"> </v>
      </c>
      <c r="CJ11" s="25"/>
      <c r="CK11" s="25"/>
      <c r="CL11" s="156" t="str">
        <f t="shared" si="32"/>
        <v xml:space="preserve"> </v>
      </c>
      <c r="CM11" s="121" t="str">
        <f t="shared" si="33"/>
        <v xml:space="preserve"> </v>
      </c>
      <c r="CO11" s="92" t="str">
        <f t="shared" si="137"/>
        <v xml:space="preserve"> </v>
      </c>
      <c r="CP11" s="93" t="str">
        <f t="shared" si="138"/>
        <v xml:space="preserve"> </v>
      </c>
      <c r="CQ11" s="81"/>
      <c r="CR11" s="25"/>
      <c r="CS11" s="156" t="str">
        <f t="shared" si="139"/>
        <v xml:space="preserve"> </v>
      </c>
      <c r="CT11" s="121" t="str">
        <f t="shared" si="34"/>
        <v xml:space="preserve"> </v>
      </c>
      <c r="CU11" s="25"/>
      <c r="CV11" s="25"/>
      <c r="CW11" s="156" t="str">
        <f t="shared" si="35"/>
        <v xml:space="preserve"> </v>
      </c>
      <c r="CX11" s="121" t="str">
        <f t="shared" si="36"/>
        <v xml:space="preserve"> </v>
      </c>
      <c r="CY11" s="25"/>
      <c r="CZ11" s="25"/>
      <c r="DA11" s="156" t="str">
        <f t="shared" si="37"/>
        <v xml:space="preserve"> </v>
      </c>
      <c r="DB11" s="121" t="str">
        <f t="shared" si="38"/>
        <v xml:space="preserve"> </v>
      </c>
      <c r="DC11" s="25"/>
      <c r="DD11" s="25"/>
      <c r="DE11" s="156" t="str">
        <f t="shared" si="39"/>
        <v xml:space="preserve"> </v>
      </c>
      <c r="DF11" s="121" t="str">
        <f t="shared" si="40"/>
        <v xml:space="preserve"> </v>
      </c>
      <c r="DG11" s="25"/>
      <c r="DH11" s="25"/>
      <c r="DI11" s="156" t="str">
        <f t="shared" si="41"/>
        <v xml:space="preserve"> </v>
      </c>
      <c r="DJ11" s="121" t="str">
        <f t="shared" si="42"/>
        <v xml:space="preserve"> </v>
      </c>
      <c r="DL11" s="92" t="str">
        <f t="shared" si="140"/>
        <v xml:space="preserve"> </v>
      </c>
      <c r="DM11" s="93" t="str">
        <f t="shared" si="141"/>
        <v xml:space="preserve"> </v>
      </c>
      <c r="DN11" s="81"/>
      <c r="DO11" s="25"/>
      <c r="DP11" s="156" t="str">
        <f t="shared" si="142"/>
        <v xml:space="preserve"> </v>
      </c>
      <c r="DQ11" s="121" t="str">
        <f t="shared" si="43"/>
        <v xml:space="preserve"> </v>
      </c>
      <c r="DR11" s="25"/>
      <c r="DS11" s="25"/>
      <c r="DT11" s="156" t="str">
        <f t="shared" si="44"/>
        <v xml:space="preserve"> </v>
      </c>
      <c r="DU11" s="121" t="str">
        <f t="shared" si="45"/>
        <v xml:space="preserve"> </v>
      </c>
      <c r="DV11" s="81"/>
      <c r="DW11" s="25"/>
      <c r="DX11" s="156" t="str">
        <f t="shared" si="46"/>
        <v xml:space="preserve"> </v>
      </c>
      <c r="DY11" s="121" t="str">
        <f t="shared" si="47"/>
        <v xml:space="preserve"> </v>
      </c>
      <c r="DZ11" s="81"/>
      <c r="EA11" s="25"/>
      <c r="EB11" s="156" t="str">
        <f t="shared" si="48"/>
        <v xml:space="preserve"> </v>
      </c>
      <c r="EC11" s="121" t="str">
        <f t="shared" si="49"/>
        <v xml:space="preserve"> </v>
      </c>
      <c r="ED11" s="25"/>
      <c r="EE11" s="25"/>
      <c r="EF11" s="156" t="str">
        <f t="shared" si="50"/>
        <v xml:space="preserve"> </v>
      </c>
      <c r="EG11" s="121" t="str">
        <f t="shared" si="51"/>
        <v xml:space="preserve"> </v>
      </c>
      <c r="EI11" s="92" t="str">
        <f t="shared" si="143"/>
        <v xml:space="preserve"> </v>
      </c>
      <c r="EJ11" s="93" t="str">
        <f t="shared" si="144"/>
        <v xml:space="preserve"> </v>
      </c>
      <c r="EK11" s="25"/>
      <c r="EL11" s="25"/>
      <c r="EM11" s="156" t="str">
        <f t="shared" si="145"/>
        <v xml:space="preserve"> </v>
      </c>
      <c r="EN11" s="121" t="str">
        <f t="shared" si="52"/>
        <v xml:space="preserve"> </v>
      </c>
      <c r="EO11" s="25"/>
      <c r="EP11" s="25"/>
      <c r="EQ11" s="156" t="str">
        <f t="shared" si="53"/>
        <v xml:space="preserve"> </v>
      </c>
      <c r="ER11" s="121" t="str">
        <f t="shared" si="54"/>
        <v xml:space="preserve"> </v>
      </c>
      <c r="ES11" s="25"/>
      <c r="ET11" s="25"/>
      <c r="EU11" s="156" t="str">
        <f t="shared" si="55"/>
        <v xml:space="preserve"> </v>
      </c>
      <c r="EV11" s="121" t="str">
        <f t="shared" si="56"/>
        <v xml:space="preserve"> </v>
      </c>
      <c r="EW11" s="81"/>
      <c r="EX11" s="25"/>
      <c r="EY11" s="156" t="str">
        <f t="shared" si="57"/>
        <v xml:space="preserve"> </v>
      </c>
      <c r="EZ11" s="121" t="str">
        <f t="shared" si="58"/>
        <v xml:space="preserve"> </v>
      </c>
      <c r="FA11" s="25"/>
      <c r="FB11" s="25"/>
      <c r="FC11" s="156" t="str">
        <f t="shared" si="59"/>
        <v xml:space="preserve"> </v>
      </c>
      <c r="FD11" s="121" t="str">
        <f t="shared" si="60"/>
        <v xml:space="preserve"> </v>
      </c>
      <c r="FF11" s="92" t="str">
        <f t="shared" si="146"/>
        <v xml:space="preserve"> </v>
      </c>
      <c r="FG11" s="93" t="str">
        <f t="shared" si="147"/>
        <v xml:space="preserve"> </v>
      </c>
      <c r="FH11" s="81"/>
      <c r="FI11" s="25"/>
      <c r="FJ11" s="156" t="str">
        <f t="shared" si="148"/>
        <v xml:space="preserve"> </v>
      </c>
      <c r="FK11" s="121" t="str">
        <f t="shared" si="61"/>
        <v xml:space="preserve"> </v>
      </c>
      <c r="FL11" s="25"/>
      <c r="FM11" s="25"/>
      <c r="FN11" s="156" t="str">
        <f t="shared" si="62"/>
        <v xml:space="preserve"> </v>
      </c>
      <c r="FO11" s="121" t="str">
        <f t="shared" si="63"/>
        <v xml:space="preserve"> </v>
      </c>
      <c r="FP11" s="81"/>
      <c r="FQ11" s="25"/>
      <c r="FR11" s="156" t="str">
        <f t="shared" si="64"/>
        <v xml:space="preserve"> </v>
      </c>
      <c r="FS11" s="121" t="str">
        <f t="shared" si="65"/>
        <v xml:space="preserve"> </v>
      </c>
      <c r="FT11" s="25"/>
      <c r="FU11" s="25"/>
      <c r="FV11" s="156" t="str">
        <f t="shared" si="66"/>
        <v xml:space="preserve"> </v>
      </c>
      <c r="FW11" s="121" t="str">
        <f t="shared" si="67"/>
        <v xml:space="preserve"> </v>
      </c>
      <c r="FX11" s="25"/>
      <c r="FY11" s="25"/>
      <c r="FZ11" s="156" t="str">
        <f t="shared" si="68"/>
        <v xml:space="preserve"> </v>
      </c>
      <c r="GA11" s="121" t="str">
        <f t="shared" si="69"/>
        <v xml:space="preserve"> </v>
      </c>
      <c r="GC11" s="92" t="str">
        <f t="shared" si="149"/>
        <v xml:space="preserve"> </v>
      </c>
      <c r="GD11" s="93" t="str">
        <f t="shared" si="150"/>
        <v xml:space="preserve"> </v>
      </c>
      <c r="GE11" s="81"/>
      <c r="GF11" s="25"/>
      <c r="GG11" s="156" t="str">
        <f t="shared" si="151"/>
        <v xml:space="preserve"> </v>
      </c>
      <c r="GH11" s="121" t="str">
        <f t="shared" si="70"/>
        <v xml:space="preserve"> </v>
      </c>
      <c r="GI11" s="25"/>
      <c r="GJ11" s="25"/>
      <c r="GK11" s="156" t="str">
        <f t="shared" si="71"/>
        <v xml:space="preserve"> </v>
      </c>
      <c r="GL11" s="121" t="str">
        <f t="shared" si="72"/>
        <v xml:space="preserve"> </v>
      </c>
      <c r="GM11" s="81"/>
      <c r="GN11" s="25"/>
      <c r="GO11" s="156" t="str">
        <f t="shared" si="73"/>
        <v xml:space="preserve"> </v>
      </c>
      <c r="GP11" s="121" t="str">
        <f t="shared" si="74"/>
        <v xml:space="preserve"> </v>
      </c>
      <c r="GQ11" s="25"/>
      <c r="GR11" s="25"/>
      <c r="GS11" s="156" t="str">
        <f t="shared" si="75"/>
        <v xml:space="preserve"> </v>
      </c>
      <c r="GT11" s="121" t="str">
        <f t="shared" si="76"/>
        <v xml:space="preserve"> </v>
      </c>
      <c r="GU11" s="25"/>
      <c r="GV11" s="25"/>
      <c r="GW11" s="156" t="str">
        <f t="shared" si="77"/>
        <v xml:space="preserve"> </v>
      </c>
      <c r="GX11" s="121" t="str">
        <f t="shared" si="78"/>
        <v xml:space="preserve"> </v>
      </c>
      <c r="GZ11" s="92" t="str">
        <f t="shared" si="152"/>
        <v xml:space="preserve"> </v>
      </c>
      <c r="HA11" s="93" t="str">
        <f t="shared" si="153"/>
        <v xml:space="preserve"> </v>
      </c>
      <c r="HB11" s="81"/>
      <c r="HC11" s="25"/>
      <c r="HD11" s="156" t="str">
        <f t="shared" si="154"/>
        <v xml:space="preserve"> </v>
      </c>
      <c r="HE11" s="121" t="str">
        <f t="shared" si="79"/>
        <v xml:space="preserve"> </v>
      </c>
      <c r="HF11" s="25"/>
      <c r="HG11" s="25"/>
      <c r="HH11" s="156" t="str">
        <f t="shared" si="80"/>
        <v xml:space="preserve"> </v>
      </c>
      <c r="HI11" s="121" t="str">
        <f t="shared" si="81"/>
        <v xml:space="preserve"> </v>
      </c>
      <c r="HJ11" s="25"/>
      <c r="HK11" s="25"/>
      <c r="HL11" s="156" t="str">
        <f t="shared" si="82"/>
        <v xml:space="preserve"> </v>
      </c>
      <c r="HM11" s="121" t="str">
        <f t="shared" si="83"/>
        <v xml:space="preserve"> </v>
      </c>
      <c r="HN11" s="25"/>
      <c r="HO11" s="25"/>
      <c r="HP11" s="156" t="str">
        <f t="shared" si="84"/>
        <v xml:space="preserve"> </v>
      </c>
      <c r="HQ11" s="121" t="str">
        <f t="shared" si="85"/>
        <v xml:space="preserve"> </v>
      </c>
      <c r="HR11" s="25"/>
      <c r="HS11" s="25"/>
      <c r="HT11" s="156" t="str">
        <f t="shared" si="86"/>
        <v xml:space="preserve"> </v>
      </c>
      <c r="HU11" s="121" t="str">
        <f t="shared" si="87"/>
        <v xml:space="preserve"> </v>
      </c>
      <c r="HW11" s="92" t="str">
        <f t="shared" si="155"/>
        <v xml:space="preserve"> </v>
      </c>
      <c r="HX11" s="93" t="str">
        <f t="shared" si="156"/>
        <v xml:space="preserve"> </v>
      </c>
      <c r="HY11" s="81"/>
      <c r="HZ11" s="25"/>
      <c r="IA11" s="156" t="str">
        <f t="shared" si="157"/>
        <v xml:space="preserve"> </v>
      </c>
      <c r="IB11" s="121" t="str">
        <f t="shared" si="88"/>
        <v xml:space="preserve"> </v>
      </c>
      <c r="IC11" s="25"/>
      <c r="ID11" s="25"/>
      <c r="IE11" s="156" t="str">
        <f t="shared" si="89"/>
        <v xml:space="preserve"> </v>
      </c>
      <c r="IF11" s="121" t="str">
        <f t="shared" si="90"/>
        <v xml:space="preserve"> </v>
      </c>
      <c r="IG11" s="25"/>
      <c r="IH11" s="25"/>
      <c r="II11" s="156" t="str">
        <f t="shared" si="91"/>
        <v xml:space="preserve"> </v>
      </c>
      <c r="IJ11" s="121" t="str">
        <f t="shared" si="92"/>
        <v xml:space="preserve"> </v>
      </c>
      <c r="IK11" s="25"/>
      <c r="IL11" s="25"/>
      <c r="IM11" s="156" t="str">
        <f t="shared" si="93"/>
        <v xml:space="preserve"> </v>
      </c>
      <c r="IN11" s="121" t="str">
        <f t="shared" si="94"/>
        <v xml:space="preserve"> </v>
      </c>
      <c r="IO11" s="25"/>
      <c r="IP11" s="25"/>
      <c r="IQ11" s="156" t="str">
        <f t="shared" si="95"/>
        <v xml:space="preserve"> </v>
      </c>
      <c r="IR11" s="121" t="str">
        <f t="shared" si="96"/>
        <v xml:space="preserve"> </v>
      </c>
      <c r="IT11" s="92" t="str">
        <f t="shared" si="158"/>
        <v xml:space="preserve"> </v>
      </c>
      <c r="IU11" s="93" t="str">
        <f t="shared" si="159"/>
        <v xml:space="preserve"> </v>
      </c>
      <c r="IV11" s="81"/>
      <c r="IW11" s="25"/>
      <c r="IX11" s="156" t="str">
        <f t="shared" si="160"/>
        <v xml:space="preserve"> </v>
      </c>
      <c r="IY11" s="121" t="str">
        <f t="shared" si="97"/>
        <v xml:space="preserve"> </v>
      </c>
      <c r="IZ11" s="25"/>
      <c r="JA11" s="25"/>
      <c r="JB11" s="156" t="str">
        <f t="shared" si="98"/>
        <v xml:space="preserve"> </v>
      </c>
      <c r="JC11" s="121" t="str">
        <f t="shared" si="99"/>
        <v xml:space="preserve"> </v>
      </c>
      <c r="JD11" s="25"/>
      <c r="JE11" s="25"/>
      <c r="JF11" s="156" t="str">
        <f t="shared" si="100"/>
        <v xml:space="preserve"> </v>
      </c>
      <c r="JG11" s="121" t="str">
        <f t="shared" si="101"/>
        <v xml:space="preserve"> </v>
      </c>
      <c r="JH11" s="25"/>
      <c r="JI11" s="25"/>
      <c r="JJ11" s="156" t="str">
        <f t="shared" si="102"/>
        <v xml:space="preserve"> </v>
      </c>
      <c r="JK11" s="121" t="str">
        <f t="shared" si="103"/>
        <v xml:space="preserve"> </v>
      </c>
      <c r="JL11" s="25"/>
      <c r="JM11" s="25"/>
      <c r="JN11" s="156" t="str">
        <f t="shared" si="104"/>
        <v xml:space="preserve"> </v>
      </c>
      <c r="JO11" s="121" t="str">
        <f t="shared" si="105"/>
        <v xml:space="preserve"> </v>
      </c>
      <c r="JP11" s="91"/>
      <c r="JQ11" s="92" t="str">
        <f t="shared" si="161"/>
        <v xml:space="preserve"> </v>
      </c>
      <c r="JR11" s="93" t="str">
        <f t="shared" si="162"/>
        <v xml:space="preserve"> </v>
      </c>
      <c r="JS11" s="81"/>
      <c r="JT11" s="25"/>
      <c r="JU11" s="156" t="str">
        <f t="shared" si="163"/>
        <v xml:space="preserve"> </v>
      </c>
      <c r="JV11" s="121" t="str">
        <f t="shared" si="106"/>
        <v xml:space="preserve"> </v>
      </c>
      <c r="JW11" s="25"/>
      <c r="JX11" s="25"/>
      <c r="JY11" s="156" t="str">
        <f t="shared" si="107"/>
        <v xml:space="preserve"> </v>
      </c>
      <c r="JZ11" s="121" t="str">
        <f t="shared" si="108"/>
        <v xml:space="preserve"> </v>
      </c>
      <c r="KA11" s="81"/>
      <c r="KB11" s="25"/>
      <c r="KC11" s="156" t="str">
        <f t="shared" si="109"/>
        <v xml:space="preserve"> </v>
      </c>
      <c r="KD11" s="121" t="str">
        <f t="shared" si="110"/>
        <v xml:space="preserve"> </v>
      </c>
      <c r="KE11" s="81"/>
      <c r="KF11" s="25"/>
      <c r="KG11" s="156" t="str">
        <f t="shared" si="111"/>
        <v xml:space="preserve"> </v>
      </c>
      <c r="KH11" s="121" t="str">
        <f t="shared" si="112"/>
        <v xml:space="preserve"> </v>
      </c>
      <c r="KI11" s="25"/>
      <c r="KJ11" s="25"/>
      <c r="KK11" s="156" t="str">
        <f t="shared" si="113"/>
        <v xml:space="preserve"> </v>
      </c>
      <c r="KL11" s="121" t="str">
        <f t="shared" si="114"/>
        <v xml:space="preserve"> </v>
      </c>
      <c r="KN11" s="92" t="str">
        <f t="shared" si="164"/>
        <v xml:space="preserve"> </v>
      </c>
      <c r="KO11" s="93" t="str">
        <f t="shared" si="165"/>
        <v xml:space="preserve"> </v>
      </c>
      <c r="KP11" s="81"/>
      <c r="KQ11" s="25"/>
      <c r="KR11" s="156" t="str">
        <f t="shared" si="166"/>
        <v xml:space="preserve"> </v>
      </c>
      <c r="KS11" s="121" t="str">
        <f t="shared" si="115"/>
        <v xml:space="preserve"> </v>
      </c>
      <c r="KT11" s="81"/>
      <c r="KU11" s="25"/>
      <c r="KV11" s="156" t="str">
        <f t="shared" si="116"/>
        <v xml:space="preserve"> </v>
      </c>
      <c r="KW11" s="121" t="str">
        <f t="shared" si="117"/>
        <v xml:space="preserve"> </v>
      </c>
      <c r="KX11" s="81"/>
      <c r="KY11" s="25"/>
      <c r="KZ11" s="156" t="str">
        <f t="shared" si="118"/>
        <v xml:space="preserve"> </v>
      </c>
      <c r="LA11" s="121" t="str">
        <f t="shared" si="119"/>
        <v xml:space="preserve"> </v>
      </c>
      <c r="LB11" s="25"/>
      <c r="LC11" s="25"/>
      <c r="LD11" s="156" t="str">
        <f t="shared" si="120"/>
        <v xml:space="preserve"> </v>
      </c>
      <c r="LE11" s="121" t="str">
        <f t="shared" si="121"/>
        <v xml:space="preserve"> </v>
      </c>
      <c r="LF11" s="25"/>
      <c r="LG11" s="25"/>
      <c r="LH11" s="156" t="str">
        <f t="shared" si="122"/>
        <v xml:space="preserve"> </v>
      </c>
      <c r="LI11" s="121" t="str">
        <f t="shared" si="123"/>
        <v xml:space="preserve"> </v>
      </c>
      <c r="LK11" s="92" t="str">
        <f t="shared" si="167"/>
        <v xml:space="preserve"> </v>
      </c>
      <c r="LL11" s="93" t="str">
        <f t="shared" si="168"/>
        <v xml:space="preserve"> </v>
      </c>
      <c r="LM11" s="81"/>
      <c r="LN11" s="25"/>
      <c r="LO11" s="156" t="str">
        <f t="shared" si="169"/>
        <v xml:space="preserve"> </v>
      </c>
      <c r="LP11" s="121" t="str">
        <f t="shared" si="124"/>
        <v xml:space="preserve"> </v>
      </c>
    </row>
    <row r="12" spans="1:328" ht="15.75">
      <c r="A12" s="114"/>
      <c r="B12" s="113"/>
      <c r="C12" s="80"/>
      <c r="D12" s="24"/>
      <c r="E12" s="2" t="str">
        <f t="shared" si="127"/>
        <v xml:space="preserve"> </v>
      </c>
      <c r="F12" s="94" t="str">
        <f t="shared" si="0"/>
        <v xml:space="preserve"> </v>
      </c>
      <c r="G12" s="24"/>
      <c r="H12" s="24"/>
      <c r="I12" s="2" t="str">
        <f t="shared" si="125"/>
        <v xml:space="preserve"> </v>
      </c>
      <c r="J12" s="94" t="str">
        <f t="shared" si="126"/>
        <v xml:space="preserve"> </v>
      </c>
      <c r="K12" s="24"/>
      <c r="L12" s="24"/>
      <c r="M12" s="2" t="str">
        <f t="shared" si="1"/>
        <v xml:space="preserve"> </v>
      </c>
      <c r="N12" s="94" t="str">
        <f t="shared" si="2"/>
        <v xml:space="preserve"> </v>
      </c>
      <c r="O12" s="24"/>
      <c r="P12" s="24"/>
      <c r="Q12" s="2" t="str">
        <f t="shared" si="3"/>
        <v xml:space="preserve"> </v>
      </c>
      <c r="R12" s="94" t="str">
        <f t="shared" si="4"/>
        <v xml:space="preserve"> </v>
      </c>
      <c r="S12" s="24"/>
      <c r="T12" s="24"/>
      <c r="U12" s="2" t="str">
        <f t="shared" si="5"/>
        <v xml:space="preserve"> </v>
      </c>
      <c r="V12" s="94" t="str">
        <f t="shared" si="6"/>
        <v xml:space="preserve"> </v>
      </c>
      <c r="W12" s="91"/>
      <c r="X12" s="89" t="str">
        <f t="shared" si="128"/>
        <v xml:space="preserve"> </v>
      </c>
      <c r="Y12" s="90" t="str">
        <f t="shared" si="129"/>
        <v xml:space="preserve"> </v>
      </c>
      <c r="Z12" s="80"/>
      <c r="AA12" s="24"/>
      <c r="AB12" s="2" t="str">
        <f t="shared" si="130"/>
        <v xml:space="preserve"> </v>
      </c>
      <c r="AC12" s="94" t="str">
        <f t="shared" si="7"/>
        <v xml:space="preserve"> </v>
      </c>
      <c r="AD12" s="24"/>
      <c r="AE12" s="24"/>
      <c r="AF12" s="2" t="str">
        <f t="shared" si="8"/>
        <v xml:space="preserve"> </v>
      </c>
      <c r="AG12" s="94" t="str">
        <f t="shared" si="9"/>
        <v xml:space="preserve"> </v>
      </c>
      <c r="AH12" s="24"/>
      <c r="AI12" s="24"/>
      <c r="AJ12" s="2" t="str">
        <f t="shared" si="10"/>
        <v xml:space="preserve"> </v>
      </c>
      <c r="AK12" s="94" t="str">
        <f t="shared" si="11"/>
        <v xml:space="preserve"> </v>
      </c>
      <c r="AL12" s="24"/>
      <c r="AM12" s="24"/>
      <c r="AN12" s="2" t="str">
        <f t="shared" si="12"/>
        <v xml:space="preserve"> </v>
      </c>
      <c r="AO12" s="94" t="str">
        <f t="shared" si="13"/>
        <v xml:space="preserve"> </v>
      </c>
      <c r="AP12" s="24"/>
      <c r="AQ12" s="24"/>
      <c r="AR12" s="2" t="str">
        <f t="shared" si="14"/>
        <v xml:space="preserve"> </v>
      </c>
      <c r="AS12" s="94" t="str">
        <f t="shared" si="15"/>
        <v xml:space="preserve"> </v>
      </c>
      <c r="AU12" s="89" t="str">
        <f t="shared" si="131"/>
        <v xml:space="preserve"> </v>
      </c>
      <c r="AV12" s="90" t="str">
        <f t="shared" si="132"/>
        <v xml:space="preserve"> </v>
      </c>
      <c r="AW12" s="80"/>
      <c r="AX12" s="24"/>
      <c r="AY12" s="2" t="str">
        <f t="shared" si="133"/>
        <v xml:space="preserve"> </v>
      </c>
      <c r="AZ12" s="94" t="str">
        <f t="shared" si="16"/>
        <v xml:space="preserve"> </v>
      </c>
      <c r="BA12" s="24"/>
      <c r="BB12" s="24"/>
      <c r="BC12" s="2" t="str">
        <f t="shared" si="17"/>
        <v xml:space="preserve"> </v>
      </c>
      <c r="BD12" s="94" t="str">
        <f t="shared" si="18"/>
        <v xml:space="preserve"> </v>
      </c>
      <c r="BE12" s="24"/>
      <c r="BF12" s="24"/>
      <c r="BG12" s="2" t="str">
        <f t="shared" si="19"/>
        <v xml:space="preserve"> </v>
      </c>
      <c r="BH12" s="94" t="str">
        <f t="shared" si="20"/>
        <v xml:space="preserve"> </v>
      </c>
      <c r="BI12" s="24"/>
      <c r="BJ12" s="24"/>
      <c r="BK12" s="2" t="str">
        <f t="shared" si="21"/>
        <v xml:space="preserve"> </v>
      </c>
      <c r="BL12" s="94" t="str">
        <f t="shared" si="22"/>
        <v xml:space="preserve"> </v>
      </c>
      <c r="BM12" s="24"/>
      <c r="BN12" s="24"/>
      <c r="BO12" s="2" t="str">
        <f t="shared" si="23"/>
        <v xml:space="preserve"> </v>
      </c>
      <c r="BP12" s="94" t="str">
        <f t="shared" si="24"/>
        <v xml:space="preserve"> </v>
      </c>
      <c r="BR12" s="89" t="str">
        <f t="shared" si="134"/>
        <v xml:space="preserve"> </v>
      </c>
      <c r="BS12" s="90" t="str">
        <f t="shared" si="135"/>
        <v xml:space="preserve"> </v>
      </c>
      <c r="BT12" s="80"/>
      <c r="BU12" s="24"/>
      <c r="BV12" s="2" t="str">
        <f t="shared" si="136"/>
        <v xml:space="preserve"> </v>
      </c>
      <c r="BW12" s="94" t="str">
        <f t="shared" si="25"/>
        <v xml:space="preserve"> </v>
      </c>
      <c r="BX12" s="24"/>
      <c r="BY12" s="24"/>
      <c r="BZ12" s="2" t="str">
        <f t="shared" si="26"/>
        <v xml:space="preserve"> </v>
      </c>
      <c r="CA12" s="94" t="str">
        <f t="shared" si="27"/>
        <v xml:space="preserve"> </v>
      </c>
      <c r="CB12" s="24"/>
      <c r="CC12" s="24"/>
      <c r="CD12" s="2" t="str">
        <f t="shared" si="28"/>
        <v xml:space="preserve"> </v>
      </c>
      <c r="CE12" s="94" t="str">
        <f t="shared" si="29"/>
        <v xml:space="preserve"> </v>
      </c>
      <c r="CF12" s="24"/>
      <c r="CG12" s="24"/>
      <c r="CH12" s="2" t="str">
        <f t="shared" si="30"/>
        <v xml:space="preserve"> </v>
      </c>
      <c r="CI12" s="94" t="str">
        <f t="shared" si="31"/>
        <v xml:space="preserve"> </v>
      </c>
      <c r="CJ12" s="24"/>
      <c r="CK12" s="24"/>
      <c r="CL12" s="2" t="str">
        <f t="shared" si="32"/>
        <v xml:space="preserve"> </v>
      </c>
      <c r="CM12" s="94" t="str">
        <f t="shared" si="33"/>
        <v xml:space="preserve"> </v>
      </c>
      <c r="CO12" s="89" t="str">
        <f t="shared" si="137"/>
        <v xml:space="preserve"> </v>
      </c>
      <c r="CP12" s="90" t="str">
        <f t="shared" si="138"/>
        <v xml:space="preserve"> </v>
      </c>
      <c r="CQ12" s="80"/>
      <c r="CR12" s="24"/>
      <c r="CS12" s="2" t="str">
        <f t="shared" si="139"/>
        <v xml:space="preserve"> </v>
      </c>
      <c r="CT12" s="94" t="str">
        <f t="shared" si="34"/>
        <v xml:space="preserve"> </v>
      </c>
      <c r="CU12" s="24"/>
      <c r="CV12" s="24"/>
      <c r="CW12" s="2" t="str">
        <f t="shared" si="35"/>
        <v xml:space="preserve"> </v>
      </c>
      <c r="CX12" s="94" t="str">
        <f t="shared" si="36"/>
        <v xml:space="preserve"> </v>
      </c>
      <c r="CY12" s="24"/>
      <c r="CZ12" s="24"/>
      <c r="DA12" s="2" t="str">
        <f t="shared" si="37"/>
        <v xml:space="preserve"> </v>
      </c>
      <c r="DB12" s="94" t="str">
        <f t="shared" si="38"/>
        <v xml:space="preserve"> </v>
      </c>
      <c r="DC12" s="24"/>
      <c r="DD12" s="24"/>
      <c r="DE12" s="2" t="str">
        <f t="shared" si="39"/>
        <v xml:space="preserve"> </v>
      </c>
      <c r="DF12" s="94" t="str">
        <f t="shared" si="40"/>
        <v xml:space="preserve"> </v>
      </c>
      <c r="DG12" s="24"/>
      <c r="DH12" s="24"/>
      <c r="DI12" s="2" t="str">
        <f t="shared" si="41"/>
        <v xml:space="preserve"> </v>
      </c>
      <c r="DJ12" s="94" t="str">
        <f t="shared" si="42"/>
        <v xml:space="preserve"> </v>
      </c>
      <c r="DL12" s="89" t="str">
        <f t="shared" si="140"/>
        <v xml:space="preserve"> </v>
      </c>
      <c r="DM12" s="90" t="str">
        <f t="shared" si="141"/>
        <v xml:space="preserve"> </v>
      </c>
      <c r="DN12" s="80"/>
      <c r="DO12" s="24"/>
      <c r="DP12" s="2" t="str">
        <f t="shared" si="142"/>
        <v xml:space="preserve"> </v>
      </c>
      <c r="DQ12" s="94" t="str">
        <f t="shared" si="43"/>
        <v xml:space="preserve"> </v>
      </c>
      <c r="DR12" s="24"/>
      <c r="DS12" s="24"/>
      <c r="DT12" s="2" t="str">
        <f t="shared" si="44"/>
        <v xml:space="preserve"> </v>
      </c>
      <c r="DU12" s="94" t="str">
        <f t="shared" si="45"/>
        <v xml:space="preserve"> </v>
      </c>
      <c r="DV12" s="80"/>
      <c r="DW12" s="24"/>
      <c r="DX12" s="2" t="str">
        <f t="shared" si="46"/>
        <v xml:space="preserve"> </v>
      </c>
      <c r="DY12" s="94" t="str">
        <f t="shared" si="47"/>
        <v xml:space="preserve"> </v>
      </c>
      <c r="DZ12" s="80"/>
      <c r="EA12" s="24"/>
      <c r="EB12" s="2" t="str">
        <f t="shared" si="48"/>
        <v xml:space="preserve"> </v>
      </c>
      <c r="EC12" s="94" t="str">
        <f t="shared" si="49"/>
        <v xml:space="preserve"> </v>
      </c>
      <c r="ED12" s="24"/>
      <c r="EE12" s="24"/>
      <c r="EF12" s="2" t="str">
        <f t="shared" si="50"/>
        <v xml:space="preserve"> </v>
      </c>
      <c r="EG12" s="94" t="str">
        <f t="shared" si="51"/>
        <v xml:space="preserve"> </v>
      </c>
      <c r="EI12" s="89" t="str">
        <f t="shared" si="143"/>
        <v xml:space="preserve"> </v>
      </c>
      <c r="EJ12" s="90" t="str">
        <f t="shared" si="144"/>
        <v xml:space="preserve"> </v>
      </c>
      <c r="EK12" s="24"/>
      <c r="EL12" s="24"/>
      <c r="EM12" s="2" t="str">
        <f t="shared" si="145"/>
        <v xml:space="preserve"> </v>
      </c>
      <c r="EN12" s="94" t="str">
        <f t="shared" si="52"/>
        <v xml:space="preserve"> </v>
      </c>
      <c r="EO12" s="24"/>
      <c r="EP12" s="24"/>
      <c r="EQ12" s="2" t="str">
        <f t="shared" si="53"/>
        <v xml:space="preserve"> </v>
      </c>
      <c r="ER12" s="94" t="str">
        <f t="shared" si="54"/>
        <v xml:space="preserve"> </v>
      </c>
      <c r="ES12" s="24"/>
      <c r="ET12" s="24"/>
      <c r="EU12" s="2" t="str">
        <f t="shared" si="55"/>
        <v xml:space="preserve"> </v>
      </c>
      <c r="EV12" s="94" t="str">
        <f t="shared" si="56"/>
        <v xml:space="preserve"> </v>
      </c>
      <c r="EW12" s="80"/>
      <c r="EX12" s="24"/>
      <c r="EY12" s="2" t="str">
        <f t="shared" si="57"/>
        <v xml:space="preserve"> </v>
      </c>
      <c r="EZ12" s="94" t="str">
        <f t="shared" si="58"/>
        <v xml:space="preserve"> </v>
      </c>
      <c r="FA12" s="24"/>
      <c r="FB12" s="24"/>
      <c r="FC12" s="2" t="str">
        <f t="shared" si="59"/>
        <v xml:space="preserve"> </v>
      </c>
      <c r="FD12" s="94" t="str">
        <f t="shared" si="60"/>
        <v xml:space="preserve"> </v>
      </c>
      <c r="FF12" s="89" t="str">
        <f t="shared" si="146"/>
        <v xml:space="preserve"> </v>
      </c>
      <c r="FG12" s="90" t="str">
        <f t="shared" si="147"/>
        <v xml:space="preserve"> </v>
      </c>
      <c r="FH12" s="80"/>
      <c r="FI12" s="24"/>
      <c r="FJ12" s="2" t="str">
        <f t="shared" si="148"/>
        <v xml:space="preserve"> </v>
      </c>
      <c r="FK12" s="94" t="str">
        <f t="shared" si="61"/>
        <v xml:space="preserve"> </v>
      </c>
      <c r="FL12" s="24"/>
      <c r="FM12" s="24"/>
      <c r="FN12" s="2" t="str">
        <f t="shared" si="62"/>
        <v xml:space="preserve"> </v>
      </c>
      <c r="FO12" s="94" t="str">
        <f t="shared" si="63"/>
        <v xml:space="preserve"> </v>
      </c>
      <c r="FP12" s="80"/>
      <c r="FQ12" s="24"/>
      <c r="FR12" s="2" t="str">
        <f t="shared" si="64"/>
        <v xml:space="preserve"> </v>
      </c>
      <c r="FS12" s="94" t="str">
        <f t="shared" si="65"/>
        <v xml:space="preserve"> </v>
      </c>
      <c r="FT12" s="24"/>
      <c r="FU12" s="24"/>
      <c r="FV12" s="2" t="str">
        <f t="shared" si="66"/>
        <v xml:space="preserve"> </v>
      </c>
      <c r="FW12" s="94" t="str">
        <f t="shared" si="67"/>
        <v xml:space="preserve"> </v>
      </c>
      <c r="FX12" s="24"/>
      <c r="FY12" s="24"/>
      <c r="FZ12" s="2" t="str">
        <f t="shared" si="68"/>
        <v xml:space="preserve"> </v>
      </c>
      <c r="GA12" s="94" t="str">
        <f t="shared" si="69"/>
        <v xml:space="preserve"> </v>
      </c>
      <c r="GC12" s="89" t="str">
        <f t="shared" si="149"/>
        <v xml:space="preserve"> </v>
      </c>
      <c r="GD12" s="90" t="str">
        <f t="shared" si="150"/>
        <v xml:space="preserve"> </v>
      </c>
      <c r="GE12" s="80"/>
      <c r="GF12" s="24"/>
      <c r="GG12" s="2" t="str">
        <f t="shared" si="151"/>
        <v xml:space="preserve"> </v>
      </c>
      <c r="GH12" s="94" t="str">
        <f t="shared" si="70"/>
        <v xml:space="preserve"> </v>
      </c>
      <c r="GI12" s="24"/>
      <c r="GJ12" s="24"/>
      <c r="GK12" s="2" t="str">
        <f t="shared" si="71"/>
        <v xml:space="preserve"> </v>
      </c>
      <c r="GL12" s="94" t="str">
        <f t="shared" si="72"/>
        <v xml:space="preserve"> </v>
      </c>
      <c r="GM12" s="80"/>
      <c r="GN12" s="24"/>
      <c r="GO12" s="2" t="str">
        <f t="shared" si="73"/>
        <v xml:space="preserve"> </v>
      </c>
      <c r="GP12" s="94" t="str">
        <f t="shared" si="74"/>
        <v xml:space="preserve"> </v>
      </c>
      <c r="GQ12" s="24"/>
      <c r="GR12" s="24"/>
      <c r="GS12" s="2" t="str">
        <f t="shared" si="75"/>
        <v xml:space="preserve"> </v>
      </c>
      <c r="GT12" s="94" t="str">
        <f t="shared" si="76"/>
        <v xml:space="preserve"> </v>
      </c>
      <c r="GU12" s="24"/>
      <c r="GV12" s="24"/>
      <c r="GW12" s="2" t="str">
        <f t="shared" si="77"/>
        <v xml:space="preserve"> </v>
      </c>
      <c r="GX12" s="94" t="str">
        <f t="shared" si="78"/>
        <v xml:space="preserve"> </v>
      </c>
      <c r="GZ12" s="89" t="str">
        <f t="shared" si="152"/>
        <v xml:space="preserve"> </v>
      </c>
      <c r="HA12" s="90" t="str">
        <f t="shared" si="153"/>
        <v xml:space="preserve"> </v>
      </c>
      <c r="HB12" s="80"/>
      <c r="HC12" s="24"/>
      <c r="HD12" s="2" t="str">
        <f t="shared" si="154"/>
        <v xml:space="preserve"> </v>
      </c>
      <c r="HE12" s="94" t="str">
        <f t="shared" si="79"/>
        <v xml:space="preserve"> </v>
      </c>
      <c r="HF12" s="24"/>
      <c r="HG12" s="24"/>
      <c r="HH12" s="2" t="str">
        <f t="shared" si="80"/>
        <v xml:space="preserve"> </v>
      </c>
      <c r="HI12" s="94" t="str">
        <f t="shared" si="81"/>
        <v xml:space="preserve"> </v>
      </c>
      <c r="HJ12" s="24"/>
      <c r="HK12" s="24"/>
      <c r="HL12" s="2" t="str">
        <f t="shared" si="82"/>
        <v xml:space="preserve"> </v>
      </c>
      <c r="HM12" s="94" t="str">
        <f t="shared" si="83"/>
        <v xml:space="preserve"> </v>
      </c>
      <c r="HN12" s="24"/>
      <c r="HO12" s="24"/>
      <c r="HP12" s="2" t="str">
        <f t="shared" si="84"/>
        <v xml:space="preserve"> </v>
      </c>
      <c r="HQ12" s="94" t="str">
        <f t="shared" si="85"/>
        <v xml:space="preserve"> </v>
      </c>
      <c r="HR12" s="24"/>
      <c r="HS12" s="24"/>
      <c r="HT12" s="2" t="str">
        <f t="shared" si="86"/>
        <v xml:space="preserve"> </v>
      </c>
      <c r="HU12" s="94" t="str">
        <f t="shared" si="87"/>
        <v xml:space="preserve"> </v>
      </c>
      <c r="HW12" s="89" t="str">
        <f t="shared" si="155"/>
        <v xml:space="preserve"> </v>
      </c>
      <c r="HX12" s="90" t="str">
        <f t="shared" si="156"/>
        <v xml:space="preserve"> </v>
      </c>
      <c r="HY12" s="80"/>
      <c r="HZ12" s="24"/>
      <c r="IA12" s="2" t="str">
        <f t="shared" si="157"/>
        <v xml:space="preserve"> </v>
      </c>
      <c r="IB12" s="94" t="str">
        <f t="shared" si="88"/>
        <v xml:space="preserve"> </v>
      </c>
      <c r="IC12" s="24"/>
      <c r="ID12" s="24"/>
      <c r="IE12" s="2" t="str">
        <f t="shared" si="89"/>
        <v xml:space="preserve"> </v>
      </c>
      <c r="IF12" s="94" t="str">
        <f t="shared" si="90"/>
        <v xml:space="preserve"> </v>
      </c>
      <c r="IG12" s="24"/>
      <c r="IH12" s="24"/>
      <c r="II12" s="2" t="str">
        <f t="shared" si="91"/>
        <v xml:space="preserve"> </v>
      </c>
      <c r="IJ12" s="94" t="str">
        <f t="shared" si="92"/>
        <v xml:space="preserve"> </v>
      </c>
      <c r="IK12" s="24"/>
      <c r="IL12" s="24"/>
      <c r="IM12" s="2" t="str">
        <f t="shared" si="93"/>
        <v xml:space="preserve"> </v>
      </c>
      <c r="IN12" s="94" t="str">
        <f t="shared" si="94"/>
        <v xml:space="preserve"> </v>
      </c>
      <c r="IO12" s="24"/>
      <c r="IP12" s="24"/>
      <c r="IQ12" s="2" t="str">
        <f t="shared" si="95"/>
        <v xml:space="preserve"> </v>
      </c>
      <c r="IR12" s="94" t="str">
        <f t="shared" si="96"/>
        <v xml:space="preserve"> </v>
      </c>
      <c r="IT12" s="89" t="str">
        <f t="shared" si="158"/>
        <v xml:space="preserve"> </v>
      </c>
      <c r="IU12" s="90" t="str">
        <f t="shared" si="159"/>
        <v xml:space="preserve"> </v>
      </c>
      <c r="IV12" s="80"/>
      <c r="IW12" s="24"/>
      <c r="IX12" s="2" t="str">
        <f t="shared" si="160"/>
        <v xml:space="preserve"> </v>
      </c>
      <c r="IY12" s="94" t="str">
        <f t="shared" si="97"/>
        <v xml:space="preserve"> </v>
      </c>
      <c r="IZ12" s="24"/>
      <c r="JA12" s="24"/>
      <c r="JB12" s="2" t="str">
        <f t="shared" si="98"/>
        <v xml:space="preserve"> </v>
      </c>
      <c r="JC12" s="94" t="str">
        <f t="shared" si="99"/>
        <v xml:space="preserve"> </v>
      </c>
      <c r="JD12" s="24"/>
      <c r="JE12" s="24"/>
      <c r="JF12" s="2" t="str">
        <f t="shared" si="100"/>
        <v xml:space="preserve"> </v>
      </c>
      <c r="JG12" s="94" t="str">
        <f t="shared" si="101"/>
        <v xml:space="preserve"> </v>
      </c>
      <c r="JH12" s="24"/>
      <c r="JI12" s="24"/>
      <c r="JJ12" s="2" t="str">
        <f t="shared" si="102"/>
        <v xml:space="preserve"> </v>
      </c>
      <c r="JK12" s="94" t="str">
        <f t="shared" si="103"/>
        <v xml:space="preserve"> </v>
      </c>
      <c r="JL12" s="24"/>
      <c r="JM12" s="24"/>
      <c r="JN12" s="2" t="str">
        <f t="shared" si="104"/>
        <v xml:space="preserve"> </v>
      </c>
      <c r="JO12" s="94" t="str">
        <f t="shared" si="105"/>
        <v xml:space="preserve"> </v>
      </c>
      <c r="JP12" s="91"/>
      <c r="JQ12" s="89" t="str">
        <f t="shared" si="161"/>
        <v xml:space="preserve"> </v>
      </c>
      <c r="JR12" s="90" t="str">
        <f t="shared" si="162"/>
        <v xml:space="preserve"> </v>
      </c>
      <c r="JS12" s="80"/>
      <c r="JT12" s="24"/>
      <c r="JU12" s="2" t="str">
        <f t="shared" si="163"/>
        <v xml:space="preserve"> </v>
      </c>
      <c r="JV12" s="94" t="str">
        <f t="shared" si="106"/>
        <v xml:space="preserve"> </v>
      </c>
      <c r="JW12" s="24"/>
      <c r="JX12" s="24"/>
      <c r="JY12" s="2" t="str">
        <f t="shared" si="107"/>
        <v xml:space="preserve"> </v>
      </c>
      <c r="JZ12" s="94" t="str">
        <f t="shared" si="108"/>
        <v xml:space="preserve"> </v>
      </c>
      <c r="KA12" s="80"/>
      <c r="KB12" s="24"/>
      <c r="KC12" s="2" t="str">
        <f t="shared" si="109"/>
        <v xml:space="preserve"> </v>
      </c>
      <c r="KD12" s="94" t="str">
        <f t="shared" si="110"/>
        <v xml:space="preserve"> </v>
      </c>
      <c r="KE12" s="80"/>
      <c r="KF12" s="24"/>
      <c r="KG12" s="2" t="str">
        <f t="shared" si="111"/>
        <v xml:space="preserve"> </v>
      </c>
      <c r="KH12" s="94" t="str">
        <f t="shared" si="112"/>
        <v xml:space="preserve"> </v>
      </c>
      <c r="KI12" s="24"/>
      <c r="KJ12" s="24"/>
      <c r="KK12" s="2" t="str">
        <f t="shared" si="113"/>
        <v xml:space="preserve"> </v>
      </c>
      <c r="KL12" s="94" t="str">
        <f t="shared" si="114"/>
        <v xml:space="preserve"> </v>
      </c>
      <c r="KN12" s="89" t="str">
        <f t="shared" si="164"/>
        <v xml:space="preserve"> </v>
      </c>
      <c r="KO12" s="90" t="str">
        <f t="shared" si="165"/>
        <v xml:space="preserve"> </v>
      </c>
      <c r="KP12" s="80"/>
      <c r="KQ12" s="24"/>
      <c r="KR12" s="2" t="str">
        <f t="shared" si="166"/>
        <v xml:space="preserve"> </v>
      </c>
      <c r="KS12" s="94" t="str">
        <f t="shared" si="115"/>
        <v xml:space="preserve"> </v>
      </c>
      <c r="KT12" s="80"/>
      <c r="KU12" s="24"/>
      <c r="KV12" s="2" t="str">
        <f t="shared" si="116"/>
        <v xml:space="preserve"> </v>
      </c>
      <c r="KW12" s="94" t="str">
        <f t="shared" si="117"/>
        <v xml:space="preserve"> </v>
      </c>
      <c r="KX12" s="80"/>
      <c r="KY12" s="24"/>
      <c r="KZ12" s="2" t="str">
        <f t="shared" si="118"/>
        <v xml:space="preserve"> </v>
      </c>
      <c r="LA12" s="94" t="str">
        <f t="shared" si="119"/>
        <v xml:space="preserve"> </v>
      </c>
      <c r="LB12" s="24"/>
      <c r="LC12" s="24"/>
      <c r="LD12" s="2" t="str">
        <f t="shared" si="120"/>
        <v xml:space="preserve"> </v>
      </c>
      <c r="LE12" s="94" t="str">
        <f t="shared" si="121"/>
        <v xml:space="preserve"> </v>
      </c>
      <c r="LF12" s="24"/>
      <c r="LG12" s="24"/>
      <c r="LH12" s="2" t="str">
        <f t="shared" si="122"/>
        <v xml:space="preserve"> </v>
      </c>
      <c r="LI12" s="94" t="str">
        <f t="shared" si="123"/>
        <v xml:space="preserve"> </v>
      </c>
      <c r="LK12" s="89" t="str">
        <f t="shared" si="167"/>
        <v xml:space="preserve"> </v>
      </c>
      <c r="LL12" s="90" t="str">
        <f t="shared" si="168"/>
        <v xml:space="preserve"> </v>
      </c>
      <c r="LM12" s="80"/>
      <c r="LN12" s="24"/>
      <c r="LO12" s="2" t="str">
        <f t="shared" si="169"/>
        <v xml:space="preserve"> </v>
      </c>
      <c r="LP12" s="94" t="str">
        <f t="shared" si="124"/>
        <v xml:space="preserve"> </v>
      </c>
    </row>
    <row r="13" spans="1:328" ht="15.75">
      <c r="A13" s="116"/>
      <c r="B13" s="115"/>
      <c r="C13" s="81"/>
      <c r="D13" s="25"/>
      <c r="E13" s="156" t="str">
        <f t="shared" si="127"/>
        <v xml:space="preserve"> </v>
      </c>
      <c r="F13" s="121" t="str">
        <f t="shared" si="0"/>
        <v xml:space="preserve"> </v>
      </c>
      <c r="G13" s="25"/>
      <c r="H13" s="25"/>
      <c r="I13" s="156" t="str">
        <f t="shared" si="125"/>
        <v xml:space="preserve"> </v>
      </c>
      <c r="J13" s="121" t="str">
        <f t="shared" si="126"/>
        <v xml:space="preserve"> </v>
      </c>
      <c r="K13" s="25"/>
      <c r="L13" s="25"/>
      <c r="M13" s="156" t="str">
        <f t="shared" si="1"/>
        <v xml:space="preserve"> </v>
      </c>
      <c r="N13" s="121" t="str">
        <f t="shared" si="2"/>
        <v xml:space="preserve"> </v>
      </c>
      <c r="O13" s="25"/>
      <c r="P13" s="25"/>
      <c r="Q13" s="156" t="str">
        <f t="shared" si="3"/>
        <v xml:space="preserve"> </v>
      </c>
      <c r="R13" s="121" t="str">
        <f t="shared" si="4"/>
        <v xml:space="preserve"> </v>
      </c>
      <c r="S13" s="25"/>
      <c r="T13" s="25"/>
      <c r="U13" s="156" t="str">
        <f t="shared" si="5"/>
        <v xml:space="preserve"> </v>
      </c>
      <c r="V13" s="121" t="str">
        <f t="shared" si="6"/>
        <v xml:space="preserve"> </v>
      </c>
      <c r="W13" s="91"/>
      <c r="X13" s="92" t="str">
        <f t="shared" si="128"/>
        <v xml:space="preserve"> </v>
      </c>
      <c r="Y13" s="93" t="str">
        <f t="shared" si="129"/>
        <v xml:space="preserve"> </v>
      </c>
      <c r="Z13" s="81"/>
      <c r="AA13" s="25"/>
      <c r="AB13" s="156" t="str">
        <f t="shared" si="130"/>
        <v xml:space="preserve"> </v>
      </c>
      <c r="AC13" s="121" t="str">
        <f t="shared" si="7"/>
        <v xml:space="preserve"> </v>
      </c>
      <c r="AD13" s="25"/>
      <c r="AE13" s="25"/>
      <c r="AF13" s="156" t="str">
        <f t="shared" si="8"/>
        <v xml:space="preserve"> </v>
      </c>
      <c r="AG13" s="121" t="str">
        <f t="shared" si="9"/>
        <v xml:space="preserve"> </v>
      </c>
      <c r="AH13" s="25"/>
      <c r="AI13" s="25"/>
      <c r="AJ13" s="156" t="str">
        <f t="shared" si="10"/>
        <v xml:space="preserve"> </v>
      </c>
      <c r="AK13" s="121" t="str">
        <f t="shared" si="11"/>
        <v xml:space="preserve"> </v>
      </c>
      <c r="AL13" s="25"/>
      <c r="AM13" s="25"/>
      <c r="AN13" s="156" t="str">
        <f t="shared" si="12"/>
        <v xml:space="preserve"> </v>
      </c>
      <c r="AO13" s="121" t="str">
        <f t="shared" si="13"/>
        <v xml:space="preserve"> </v>
      </c>
      <c r="AP13" s="25"/>
      <c r="AQ13" s="25"/>
      <c r="AR13" s="156" t="str">
        <f t="shared" si="14"/>
        <v xml:space="preserve"> </v>
      </c>
      <c r="AS13" s="121" t="str">
        <f t="shared" si="15"/>
        <v xml:space="preserve"> </v>
      </c>
      <c r="AU13" s="92" t="str">
        <f t="shared" si="131"/>
        <v xml:space="preserve"> </v>
      </c>
      <c r="AV13" s="93" t="str">
        <f t="shared" si="132"/>
        <v xml:space="preserve"> </v>
      </c>
      <c r="AW13" s="81"/>
      <c r="AX13" s="25"/>
      <c r="AY13" s="156" t="str">
        <f t="shared" si="133"/>
        <v xml:space="preserve"> </v>
      </c>
      <c r="AZ13" s="121" t="str">
        <f t="shared" si="16"/>
        <v xml:space="preserve"> </v>
      </c>
      <c r="BA13" s="25"/>
      <c r="BB13" s="25"/>
      <c r="BC13" s="156" t="str">
        <f t="shared" si="17"/>
        <v xml:space="preserve"> </v>
      </c>
      <c r="BD13" s="121" t="str">
        <f t="shared" si="18"/>
        <v xml:space="preserve"> </v>
      </c>
      <c r="BE13" s="25"/>
      <c r="BF13" s="25"/>
      <c r="BG13" s="156" t="str">
        <f t="shared" si="19"/>
        <v xml:space="preserve"> </v>
      </c>
      <c r="BH13" s="121" t="str">
        <f t="shared" si="20"/>
        <v xml:space="preserve"> </v>
      </c>
      <c r="BI13" s="25"/>
      <c r="BJ13" s="25"/>
      <c r="BK13" s="156" t="str">
        <f t="shared" si="21"/>
        <v xml:space="preserve"> </v>
      </c>
      <c r="BL13" s="121" t="str">
        <f t="shared" si="22"/>
        <v xml:space="preserve"> </v>
      </c>
      <c r="BM13" s="25"/>
      <c r="BN13" s="25"/>
      <c r="BO13" s="156" t="str">
        <f t="shared" si="23"/>
        <v xml:space="preserve"> </v>
      </c>
      <c r="BP13" s="121" t="str">
        <f t="shared" si="24"/>
        <v xml:space="preserve"> </v>
      </c>
      <c r="BR13" s="92" t="str">
        <f t="shared" si="134"/>
        <v xml:space="preserve"> </v>
      </c>
      <c r="BS13" s="93" t="str">
        <f t="shared" si="135"/>
        <v xml:space="preserve"> </v>
      </c>
      <c r="BT13" s="81"/>
      <c r="BU13" s="25"/>
      <c r="BV13" s="156" t="str">
        <f t="shared" si="136"/>
        <v xml:space="preserve"> </v>
      </c>
      <c r="BW13" s="121" t="str">
        <f t="shared" si="25"/>
        <v xml:space="preserve"> </v>
      </c>
      <c r="BX13" s="25"/>
      <c r="BY13" s="25"/>
      <c r="BZ13" s="156" t="str">
        <f t="shared" si="26"/>
        <v xml:space="preserve"> </v>
      </c>
      <c r="CA13" s="121" t="str">
        <f t="shared" si="27"/>
        <v xml:space="preserve"> </v>
      </c>
      <c r="CB13" s="25"/>
      <c r="CC13" s="25"/>
      <c r="CD13" s="156" t="str">
        <f t="shared" si="28"/>
        <v xml:space="preserve"> </v>
      </c>
      <c r="CE13" s="121" t="str">
        <f t="shared" si="29"/>
        <v xml:space="preserve"> </v>
      </c>
      <c r="CF13" s="25"/>
      <c r="CG13" s="25"/>
      <c r="CH13" s="156" t="str">
        <f t="shared" si="30"/>
        <v xml:space="preserve"> </v>
      </c>
      <c r="CI13" s="121" t="str">
        <f t="shared" si="31"/>
        <v xml:space="preserve"> </v>
      </c>
      <c r="CJ13" s="25"/>
      <c r="CK13" s="25"/>
      <c r="CL13" s="156" t="str">
        <f t="shared" si="32"/>
        <v xml:space="preserve"> </v>
      </c>
      <c r="CM13" s="121" t="str">
        <f t="shared" si="33"/>
        <v xml:space="preserve"> </v>
      </c>
      <c r="CO13" s="92" t="str">
        <f t="shared" si="137"/>
        <v xml:space="preserve"> </v>
      </c>
      <c r="CP13" s="93" t="str">
        <f t="shared" si="138"/>
        <v xml:space="preserve"> </v>
      </c>
      <c r="CQ13" s="81"/>
      <c r="CR13" s="25"/>
      <c r="CS13" s="156" t="str">
        <f t="shared" si="139"/>
        <v xml:space="preserve"> </v>
      </c>
      <c r="CT13" s="121" t="str">
        <f t="shared" si="34"/>
        <v xml:space="preserve"> </v>
      </c>
      <c r="CU13" s="25"/>
      <c r="CV13" s="25"/>
      <c r="CW13" s="156" t="str">
        <f t="shared" si="35"/>
        <v xml:space="preserve"> </v>
      </c>
      <c r="CX13" s="121" t="str">
        <f t="shared" si="36"/>
        <v xml:space="preserve"> </v>
      </c>
      <c r="CY13" s="25"/>
      <c r="CZ13" s="25"/>
      <c r="DA13" s="156" t="str">
        <f t="shared" si="37"/>
        <v xml:space="preserve"> </v>
      </c>
      <c r="DB13" s="121" t="str">
        <f t="shared" si="38"/>
        <v xml:space="preserve"> </v>
      </c>
      <c r="DC13" s="25"/>
      <c r="DD13" s="25"/>
      <c r="DE13" s="156" t="str">
        <f t="shared" si="39"/>
        <v xml:space="preserve"> </v>
      </c>
      <c r="DF13" s="121" t="str">
        <f t="shared" si="40"/>
        <v xml:space="preserve"> </v>
      </c>
      <c r="DG13" s="25"/>
      <c r="DH13" s="25"/>
      <c r="DI13" s="156" t="str">
        <f t="shared" si="41"/>
        <v xml:space="preserve"> </v>
      </c>
      <c r="DJ13" s="121" t="str">
        <f t="shared" si="42"/>
        <v xml:space="preserve"> </v>
      </c>
      <c r="DL13" s="92" t="str">
        <f t="shared" si="140"/>
        <v xml:space="preserve"> </v>
      </c>
      <c r="DM13" s="93" t="str">
        <f t="shared" si="141"/>
        <v xml:space="preserve"> </v>
      </c>
      <c r="DN13" s="81"/>
      <c r="DO13" s="25"/>
      <c r="DP13" s="156" t="str">
        <f t="shared" si="142"/>
        <v xml:space="preserve"> </v>
      </c>
      <c r="DQ13" s="121" t="str">
        <f t="shared" si="43"/>
        <v xml:space="preserve"> </v>
      </c>
      <c r="DR13" s="25"/>
      <c r="DS13" s="25"/>
      <c r="DT13" s="156" t="str">
        <f t="shared" si="44"/>
        <v xml:space="preserve"> </v>
      </c>
      <c r="DU13" s="121" t="str">
        <f t="shared" si="45"/>
        <v xml:space="preserve"> </v>
      </c>
      <c r="DV13" s="81"/>
      <c r="DW13" s="25"/>
      <c r="DX13" s="156" t="str">
        <f t="shared" si="46"/>
        <v xml:space="preserve"> </v>
      </c>
      <c r="DY13" s="121" t="str">
        <f t="shared" si="47"/>
        <v xml:space="preserve"> </v>
      </c>
      <c r="DZ13" s="81"/>
      <c r="EA13" s="25"/>
      <c r="EB13" s="156" t="str">
        <f t="shared" si="48"/>
        <v xml:space="preserve"> </v>
      </c>
      <c r="EC13" s="121" t="str">
        <f t="shared" si="49"/>
        <v xml:space="preserve"> </v>
      </c>
      <c r="ED13" s="25"/>
      <c r="EE13" s="25"/>
      <c r="EF13" s="156" t="str">
        <f t="shared" si="50"/>
        <v xml:space="preserve"> </v>
      </c>
      <c r="EG13" s="121" t="str">
        <f t="shared" si="51"/>
        <v xml:space="preserve"> </v>
      </c>
      <c r="EI13" s="92" t="str">
        <f t="shared" si="143"/>
        <v xml:space="preserve"> </v>
      </c>
      <c r="EJ13" s="93" t="str">
        <f t="shared" si="144"/>
        <v xml:space="preserve"> </v>
      </c>
      <c r="EK13" s="25"/>
      <c r="EL13" s="25"/>
      <c r="EM13" s="156" t="str">
        <f t="shared" si="145"/>
        <v xml:space="preserve"> </v>
      </c>
      <c r="EN13" s="121" t="str">
        <f t="shared" si="52"/>
        <v xml:space="preserve"> </v>
      </c>
      <c r="EO13" s="25"/>
      <c r="EP13" s="25"/>
      <c r="EQ13" s="156" t="str">
        <f t="shared" si="53"/>
        <v xml:space="preserve"> </v>
      </c>
      <c r="ER13" s="121" t="str">
        <f t="shared" si="54"/>
        <v xml:space="preserve"> </v>
      </c>
      <c r="ES13" s="25"/>
      <c r="ET13" s="25"/>
      <c r="EU13" s="156" t="str">
        <f t="shared" si="55"/>
        <v xml:space="preserve"> </v>
      </c>
      <c r="EV13" s="121" t="str">
        <f t="shared" si="56"/>
        <v xml:space="preserve"> </v>
      </c>
      <c r="EW13" s="81"/>
      <c r="EX13" s="25"/>
      <c r="EY13" s="156" t="str">
        <f t="shared" si="57"/>
        <v xml:space="preserve"> </v>
      </c>
      <c r="EZ13" s="121" t="str">
        <f t="shared" si="58"/>
        <v xml:space="preserve"> </v>
      </c>
      <c r="FA13" s="25"/>
      <c r="FB13" s="25"/>
      <c r="FC13" s="156" t="str">
        <f t="shared" si="59"/>
        <v xml:space="preserve"> </v>
      </c>
      <c r="FD13" s="121" t="str">
        <f t="shared" si="60"/>
        <v xml:space="preserve"> </v>
      </c>
      <c r="FF13" s="92" t="str">
        <f t="shared" si="146"/>
        <v xml:space="preserve"> </v>
      </c>
      <c r="FG13" s="93" t="str">
        <f t="shared" si="147"/>
        <v xml:space="preserve"> </v>
      </c>
      <c r="FH13" s="81"/>
      <c r="FI13" s="25"/>
      <c r="FJ13" s="156" t="str">
        <f t="shared" si="148"/>
        <v xml:space="preserve"> </v>
      </c>
      <c r="FK13" s="121" t="str">
        <f t="shared" si="61"/>
        <v xml:space="preserve"> </v>
      </c>
      <c r="FL13" s="25"/>
      <c r="FM13" s="25"/>
      <c r="FN13" s="156" t="str">
        <f t="shared" si="62"/>
        <v xml:space="preserve"> </v>
      </c>
      <c r="FO13" s="121" t="str">
        <f t="shared" si="63"/>
        <v xml:space="preserve"> </v>
      </c>
      <c r="FP13" s="81"/>
      <c r="FQ13" s="25"/>
      <c r="FR13" s="156" t="str">
        <f t="shared" si="64"/>
        <v xml:space="preserve"> </v>
      </c>
      <c r="FS13" s="121" t="str">
        <f t="shared" si="65"/>
        <v xml:space="preserve"> </v>
      </c>
      <c r="FT13" s="25"/>
      <c r="FU13" s="25"/>
      <c r="FV13" s="156" t="str">
        <f t="shared" si="66"/>
        <v xml:space="preserve"> </v>
      </c>
      <c r="FW13" s="121" t="str">
        <f t="shared" si="67"/>
        <v xml:space="preserve"> </v>
      </c>
      <c r="FX13" s="25"/>
      <c r="FY13" s="25"/>
      <c r="FZ13" s="156" t="str">
        <f t="shared" si="68"/>
        <v xml:space="preserve"> </v>
      </c>
      <c r="GA13" s="121" t="str">
        <f t="shared" si="69"/>
        <v xml:space="preserve"> </v>
      </c>
      <c r="GC13" s="92" t="str">
        <f t="shared" si="149"/>
        <v xml:space="preserve"> </v>
      </c>
      <c r="GD13" s="93" t="str">
        <f t="shared" si="150"/>
        <v xml:space="preserve"> </v>
      </c>
      <c r="GE13" s="81"/>
      <c r="GF13" s="25"/>
      <c r="GG13" s="156" t="str">
        <f t="shared" si="151"/>
        <v xml:space="preserve"> </v>
      </c>
      <c r="GH13" s="121" t="str">
        <f t="shared" si="70"/>
        <v xml:space="preserve"> </v>
      </c>
      <c r="GI13" s="25"/>
      <c r="GJ13" s="25"/>
      <c r="GK13" s="156" t="str">
        <f t="shared" si="71"/>
        <v xml:space="preserve"> </v>
      </c>
      <c r="GL13" s="121" t="str">
        <f t="shared" si="72"/>
        <v xml:space="preserve"> </v>
      </c>
      <c r="GM13" s="81"/>
      <c r="GN13" s="25"/>
      <c r="GO13" s="156" t="str">
        <f t="shared" si="73"/>
        <v xml:space="preserve"> </v>
      </c>
      <c r="GP13" s="121" t="str">
        <f t="shared" si="74"/>
        <v xml:space="preserve"> </v>
      </c>
      <c r="GQ13" s="25"/>
      <c r="GR13" s="25"/>
      <c r="GS13" s="156" t="str">
        <f t="shared" si="75"/>
        <v xml:space="preserve"> </v>
      </c>
      <c r="GT13" s="121" t="str">
        <f t="shared" si="76"/>
        <v xml:space="preserve"> </v>
      </c>
      <c r="GU13" s="25"/>
      <c r="GV13" s="25"/>
      <c r="GW13" s="156" t="str">
        <f t="shared" si="77"/>
        <v xml:space="preserve"> </v>
      </c>
      <c r="GX13" s="121" t="str">
        <f t="shared" si="78"/>
        <v xml:space="preserve"> </v>
      </c>
      <c r="GZ13" s="92" t="str">
        <f t="shared" si="152"/>
        <v xml:space="preserve"> </v>
      </c>
      <c r="HA13" s="93" t="str">
        <f t="shared" si="153"/>
        <v xml:space="preserve"> </v>
      </c>
      <c r="HB13" s="81"/>
      <c r="HC13" s="25"/>
      <c r="HD13" s="156" t="str">
        <f t="shared" si="154"/>
        <v xml:space="preserve"> </v>
      </c>
      <c r="HE13" s="121" t="str">
        <f t="shared" si="79"/>
        <v xml:space="preserve"> </v>
      </c>
      <c r="HF13" s="25"/>
      <c r="HG13" s="25"/>
      <c r="HH13" s="156" t="str">
        <f t="shared" si="80"/>
        <v xml:space="preserve"> </v>
      </c>
      <c r="HI13" s="121" t="str">
        <f t="shared" si="81"/>
        <v xml:space="preserve"> </v>
      </c>
      <c r="HJ13" s="25"/>
      <c r="HK13" s="25"/>
      <c r="HL13" s="156" t="str">
        <f t="shared" si="82"/>
        <v xml:space="preserve"> </v>
      </c>
      <c r="HM13" s="121" t="str">
        <f t="shared" si="83"/>
        <v xml:space="preserve"> </v>
      </c>
      <c r="HN13" s="25"/>
      <c r="HO13" s="25"/>
      <c r="HP13" s="156" t="str">
        <f t="shared" si="84"/>
        <v xml:space="preserve"> </v>
      </c>
      <c r="HQ13" s="121" t="str">
        <f t="shared" si="85"/>
        <v xml:space="preserve"> </v>
      </c>
      <c r="HR13" s="25"/>
      <c r="HS13" s="25"/>
      <c r="HT13" s="156" t="str">
        <f t="shared" si="86"/>
        <v xml:space="preserve"> </v>
      </c>
      <c r="HU13" s="121" t="str">
        <f t="shared" si="87"/>
        <v xml:space="preserve"> </v>
      </c>
      <c r="HW13" s="92" t="str">
        <f t="shared" si="155"/>
        <v xml:space="preserve"> </v>
      </c>
      <c r="HX13" s="93" t="str">
        <f t="shared" si="156"/>
        <v xml:space="preserve"> </v>
      </c>
      <c r="HY13" s="81"/>
      <c r="HZ13" s="25"/>
      <c r="IA13" s="156" t="str">
        <f t="shared" si="157"/>
        <v xml:space="preserve"> </v>
      </c>
      <c r="IB13" s="121" t="str">
        <f t="shared" si="88"/>
        <v xml:space="preserve"> </v>
      </c>
      <c r="IC13" s="25"/>
      <c r="ID13" s="25"/>
      <c r="IE13" s="156" t="str">
        <f t="shared" si="89"/>
        <v xml:space="preserve"> </v>
      </c>
      <c r="IF13" s="121" t="str">
        <f t="shared" si="90"/>
        <v xml:space="preserve"> </v>
      </c>
      <c r="IG13" s="25"/>
      <c r="IH13" s="25"/>
      <c r="II13" s="156" t="str">
        <f t="shared" si="91"/>
        <v xml:space="preserve"> </v>
      </c>
      <c r="IJ13" s="121" t="str">
        <f t="shared" si="92"/>
        <v xml:space="preserve"> </v>
      </c>
      <c r="IK13" s="25"/>
      <c r="IL13" s="25"/>
      <c r="IM13" s="156" t="str">
        <f t="shared" si="93"/>
        <v xml:space="preserve"> </v>
      </c>
      <c r="IN13" s="121" t="str">
        <f t="shared" si="94"/>
        <v xml:space="preserve"> </v>
      </c>
      <c r="IO13" s="25"/>
      <c r="IP13" s="25"/>
      <c r="IQ13" s="156" t="str">
        <f t="shared" si="95"/>
        <v xml:space="preserve"> </v>
      </c>
      <c r="IR13" s="121" t="str">
        <f t="shared" si="96"/>
        <v xml:space="preserve"> </v>
      </c>
      <c r="IT13" s="92" t="str">
        <f t="shared" si="158"/>
        <v xml:space="preserve"> </v>
      </c>
      <c r="IU13" s="93" t="str">
        <f t="shared" si="159"/>
        <v xml:space="preserve"> </v>
      </c>
      <c r="IV13" s="81"/>
      <c r="IW13" s="25"/>
      <c r="IX13" s="156" t="str">
        <f t="shared" si="160"/>
        <v xml:space="preserve"> </v>
      </c>
      <c r="IY13" s="121" t="str">
        <f t="shared" si="97"/>
        <v xml:space="preserve"> </v>
      </c>
      <c r="IZ13" s="25"/>
      <c r="JA13" s="25"/>
      <c r="JB13" s="156" t="str">
        <f t="shared" si="98"/>
        <v xml:space="preserve"> </v>
      </c>
      <c r="JC13" s="121" t="str">
        <f t="shared" si="99"/>
        <v xml:space="preserve"> </v>
      </c>
      <c r="JD13" s="25"/>
      <c r="JE13" s="25"/>
      <c r="JF13" s="156" t="str">
        <f t="shared" si="100"/>
        <v xml:space="preserve"> </v>
      </c>
      <c r="JG13" s="121" t="str">
        <f t="shared" si="101"/>
        <v xml:space="preserve"> </v>
      </c>
      <c r="JH13" s="25"/>
      <c r="JI13" s="25"/>
      <c r="JJ13" s="156" t="str">
        <f t="shared" si="102"/>
        <v xml:space="preserve"> </v>
      </c>
      <c r="JK13" s="121" t="str">
        <f t="shared" si="103"/>
        <v xml:space="preserve"> </v>
      </c>
      <c r="JL13" s="25"/>
      <c r="JM13" s="25"/>
      <c r="JN13" s="156" t="str">
        <f t="shared" si="104"/>
        <v xml:space="preserve"> </v>
      </c>
      <c r="JO13" s="121" t="str">
        <f t="shared" si="105"/>
        <v xml:space="preserve"> </v>
      </c>
      <c r="JP13" s="91"/>
      <c r="JQ13" s="92" t="str">
        <f t="shared" si="161"/>
        <v xml:space="preserve"> </v>
      </c>
      <c r="JR13" s="93" t="str">
        <f t="shared" si="162"/>
        <v xml:space="preserve"> </v>
      </c>
      <c r="JS13" s="81"/>
      <c r="JT13" s="25"/>
      <c r="JU13" s="156" t="str">
        <f t="shared" si="163"/>
        <v xml:space="preserve"> </v>
      </c>
      <c r="JV13" s="121" t="str">
        <f t="shared" si="106"/>
        <v xml:space="preserve"> </v>
      </c>
      <c r="JW13" s="25"/>
      <c r="JX13" s="25"/>
      <c r="JY13" s="156" t="str">
        <f t="shared" si="107"/>
        <v xml:space="preserve"> </v>
      </c>
      <c r="JZ13" s="121" t="str">
        <f t="shared" si="108"/>
        <v xml:space="preserve"> </v>
      </c>
      <c r="KA13" s="81"/>
      <c r="KB13" s="25"/>
      <c r="KC13" s="156" t="str">
        <f t="shared" si="109"/>
        <v xml:space="preserve"> </v>
      </c>
      <c r="KD13" s="121" t="str">
        <f t="shared" si="110"/>
        <v xml:space="preserve"> </v>
      </c>
      <c r="KE13" s="81"/>
      <c r="KF13" s="25"/>
      <c r="KG13" s="156" t="str">
        <f t="shared" si="111"/>
        <v xml:space="preserve"> </v>
      </c>
      <c r="KH13" s="121" t="str">
        <f t="shared" si="112"/>
        <v xml:space="preserve"> </v>
      </c>
      <c r="KI13" s="25"/>
      <c r="KJ13" s="25"/>
      <c r="KK13" s="156" t="str">
        <f t="shared" si="113"/>
        <v xml:space="preserve"> </v>
      </c>
      <c r="KL13" s="121" t="str">
        <f t="shared" si="114"/>
        <v xml:space="preserve"> </v>
      </c>
      <c r="KN13" s="92" t="str">
        <f t="shared" si="164"/>
        <v xml:space="preserve"> </v>
      </c>
      <c r="KO13" s="93" t="str">
        <f t="shared" si="165"/>
        <v xml:space="preserve"> </v>
      </c>
      <c r="KP13" s="81"/>
      <c r="KQ13" s="25"/>
      <c r="KR13" s="156" t="str">
        <f t="shared" si="166"/>
        <v xml:space="preserve"> </v>
      </c>
      <c r="KS13" s="121" t="str">
        <f t="shared" si="115"/>
        <v xml:space="preserve"> </v>
      </c>
      <c r="KT13" s="81"/>
      <c r="KU13" s="25"/>
      <c r="KV13" s="156" t="str">
        <f t="shared" si="116"/>
        <v xml:space="preserve"> </v>
      </c>
      <c r="KW13" s="121" t="str">
        <f t="shared" si="117"/>
        <v xml:space="preserve"> </v>
      </c>
      <c r="KX13" s="81"/>
      <c r="KY13" s="25"/>
      <c r="KZ13" s="156" t="str">
        <f t="shared" si="118"/>
        <v xml:space="preserve"> </v>
      </c>
      <c r="LA13" s="121" t="str">
        <f t="shared" si="119"/>
        <v xml:space="preserve"> </v>
      </c>
      <c r="LB13" s="25"/>
      <c r="LC13" s="25"/>
      <c r="LD13" s="156" t="str">
        <f t="shared" si="120"/>
        <v xml:space="preserve"> </v>
      </c>
      <c r="LE13" s="121" t="str">
        <f t="shared" si="121"/>
        <v xml:space="preserve"> </v>
      </c>
      <c r="LF13" s="25"/>
      <c r="LG13" s="25"/>
      <c r="LH13" s="156" t="str">
        <f t="shared" si="122"/>
        <v xml:space="preserve"> </v>
      </c>
      <c r="LI13" s="121" t="str">
        <f t="shared" si="123"/>
        <v xml:space="preserve"> </v>
      </c>
      <c r="LK13" s="92" t="str">
        <f t="shared" si="167"/>
        <v xml:space="preserve"> </v>
      </c>
      <c r="LL13" s="93" t="str">
        <f t="shared" si="168"/>
        <v xml:space="preserve"> </v>
      </c>
      <c r="LM13" s="81"/>
      <c r="LN13" s="25"/>
      <c r="LO13" s="156" t="str">
        <f t="shared" si="169"/>
        <v xml:space="preserve"> </v>
      </c>
      <c r="LP13" s="121" t="str">
        <f t="shared" si="124"/>
        <v xml:space="preserve"> </v>
      </c>
    </row>
    <row r="14" spans="1:328" ht="15.75">
      <c r="A14" s="114"/>
      <c r="B14" s="113"/>
      <c r="C14" s="80"/>
      <c r="D14" s="24"/>
      <c r="E14" s="2" t="str">
        <f t="shared" si="127"/>
        <v xml:space="preserve"> </v>
      </c>
      <c r="F14" s="94" t="str">
        <f t="shared" si="0"/>
        <v xml:space="preserve"> </v>
      </c>
      <c r="G14" s="24"/>
      <c r="H14" s="24"/>
      <c r="I14" s="2" t="str">
        <f t="shared" si="125"/>
        <v xml:space="preserve"> </v>
      </c>
      <c r="J14" s="94" t="str">
        <f t="shared" si="126"/>
        <v xml:space="preserve"> </v>
      </c>
      <c r="K14" s="24"/>
      <c r="L14" s="24"/>
      <c r="M14" s="2" t="str">
        <f t="shared" si="1"/>
        <v xml:space="preserve"> </v>
      </c>
      <c r="N14" s="94" t="str">
        <f t="shared" si="2"/>
        <v xml:space="preserve"> </v>
      </c>
      <c r="O14" s="24"/>
      <c r="P14" s="24"/>
      <c r="Q14" s="2" t="str">
        <f t="shared" si="3"/>
        <v xml:space="preserve"> </v>
      </c>
      <c r="R14" s="94" t="str">
        <f t="shared" si="4"/>
        <v xml:space="preserve"> </v>
      </c>
      <c r="S14" s="24"/>
      <c r="T14" s="24"/>
      <c r="U14" s="2" t="str">
        <f t="shared" si="5"/>
        <v xml:space="preserve"> </v>
      </c>
      <c r="V14" s="94" t="str">
        <f t="shared" si="6"/>
        <v xml:space="preserve"> </v>
      </c>
      <c r="W14" s="91"/>
      <c r="X14" s="89" t="str">
        <f t="shared" si="128"/>
        <v xml:space="preserve"> </v>
      </c>
      <c r="Y14" s="90" t="str">
        <f t="shared" si="129"/>
        <v xml:space="preserve"> </v>
      </c>
      <c r="Z14" s="80"/>
      <c r="AA14" s="24"/>
      <c r="AB14" s="2" t="str">
        <f t="shared" si="130"/>
        <v xml:space="preserve"> </v>
      </c>
      <c r="AC14" s="94" t="str">
        <f t="shared" si="7"/>
        <v xml:space="preserve"> </v>
      </c>
      <c r="AD14" s="24"/>
      <c r="AE14" s="24"/>
      <c r="AF14" s="2" t="str">
        <f t="shared" si="8"/>
        <v xml:space="preserve"> </v>
      </c>
      <c r="AG14" s="94" t="str">
        <f t="shared" si="9"/>
        <v xml:space="preserve"> </v>
      </c>
      <c r="AH14" s="24"/>
      <c r="AI14" s="24"/>
      <c r="AJ14" s="2" t="str">
        <f t="shared" si="10"/>
        <v xml:space="preserve"> </v>
      </c>
      <c r="AK14" s="94" t="str">
        <f t="shared" si="11"/>
        <v xml:space="preserve"> </v>
      </c>
      <c r="AL14" s="24"/>
      <c r="AM14" s="24"/>
      <c r="AN14" s="2" t="str">
        <f t="shared" si="12"/>
        <v xml:space="preserve"> </v>
      </c>
      <c r="AO14" s="94" t="str">
        <f t="shared" si="13"/>
        <v xml:space="preserve"> </v>
      </c>
      <c r="AP14" s="24"/>
      <c r="AQ14" s="24"/>
      <c r="AR14" s="2" t="str">
        <f t="shared" si="14"/>
        <v xml:space="preserve"> </v>
      </c>
      <c r="AS14" s="94" t="str">
        <f t="shared" si="15"/>
        <v xml:space="preserve"> </v>
      </c>
      <c r="AU14" s="89" t="str">
        <f t="shared" si="131"/>
        <v xml:space="preserve"> </v>
      </c>
      <c r="AV14" s="90" t="str">
        <f t="shared" si="132"/>
        <v xml:space="preserve"> </v>
      </c>
      <c r="AW14" s="80"/>
      <c r="AX14" s="24"/>
      <c r="AY14" s="2" t="str">
        <f t="shared" si="133"/>
        <v xml:space="preserve"> </v>
      </c>
      <c r="AZ14" s="94" t="str">
        <f t="shared" si="16"/>
        <v xml:space="preserve"> </v>
      </c>
      <c r="BA14" s="24"/>
      <c r="BB14" s="24"/>
      <c r="BC14" s="2" t="str">
        <f t="shared" si="17"/>
        <v xml:space="preserve"> </v>
      </c>
      <c r="BD14" s="94" t="str">
        <f t="shared" si="18"/>
        <v xml:space="preserve"> </v>
      </c>
      <c r="BE14" s="24"/>
      <c r="BF14" s="24"/>
      <c r="BG14" s="2" t="str">
        <f t="shared" si="19"/>
        <v xml:space="preserve"> </v>
      </c>
      <c r="BH14" s="94" t="str">
        <f t="shared" si="20"/>
        <v xml:space="preserve"> </v>
      </c>
      <c r="BI14" s="24"/>
      <c r="BJ14" s="24"/>
      <c r="BK14" s="2" t="str">
        <f t="shared" si="21"/>
        <v xml:space="preserve"> </v>
      </c>
      <c r="BL14" s="94" t="str">
        <f t="shared" si="22"/>
        <v xml:space="preserve"> </v>
      </c>
      <c r="BM14" s="24"/>
      <c r="BN14" s="24"/>
      <c r="BO14" s="2" t="str">
        <f t="shared" si="23"/>
        <v xml:space="preserve"> </v>
      </c>
      <c r="BP14" s="94" t="str">
        <f t="shared" si="24"/>
        <v xml:space="preserve"> </v>
      </c>
      <c r="BR14" s="89" t="str">
        <f t="shared" si="134"/>
        <v xml:space="preserve"> </v>
      </c>
      <c r="BS14" s="90" t="str">
        <f t="shared" si="135"/>
        <v xml:space="preserve"> </v>
      </c>
      <c r="BT14" s="80"/>
      <c r="BU14" s="24"/>
      <c r="BV14" s="2" t="str">
        <f t="shared" si="136"/>
        <v xml:space="preserve"> </v>
      </c>
      <c r="BW14" s="94" t="str">
        <f t="shared" si="25"/>
        <v xml:space="preserve"> </v>
      </c>
      <c r="BX14" s="24"/>
      <c r="BY14" s="24"/>
      <c r="BZ14" s="2" t="str">
        <f t="shared" si="26"/>
        <v xml:space="preserve"> </v>
      </c>
      <c r="CA14" s="94" t="str">
        <f t="shared" si="27"/>
        <v xml:space="preserve"> </v>
      </c>
      <c r="CB14" s="24"/>
      <c r="CC14" s="24"/>
      <c r="CD14" s="2" t="str">
        <f t="shared" si="28"/>
        <v xml:space="preserve"> </v>
      </c>
      <c r="CE14" s="94" t="str">
        <f t="shared" si="29"/>
        <v xml:space="preserve"> </v>
      </c>
      <c r="CF14" s="24"/>
      <c r="CG14" s="24"/>
      <c r="CH14" s="2" t="str">
        <f t="shared" si="30"/>
        <v xml:space="preserve"> </v>
      </c>
      <c r="CI14" s="94" t="str">
        <f t="shared" si="31"/>
        <v xml:space="preserve"> </v>
      </c>
      <c r="CJ14" s="24"/>
      <c r="CK14" s="24"/>
      <c r="CL14" s="2" t="str">
        <f t="shared" si="32"/>
        <v xml:space="preserve"> </v>
      </c>
      <c r="CM14" s="94" t="str">
        <f t="shared" si="33"/>
        <v xml:space="preserve"> </v>
      </c>
      <c r="CO14" s="89" t="str">
        <f t="shared" si="137"/>
        <v xml:space="preserve"> </v>
      </c>
      <c r="CP14" s="90" t="str">
        <f t="shared" si="138"/>
        <v xml:space="preserve"> </v>
      </c>
      <c r="CQ14" s="80"/>
      <c r="CR14" s="24"/>
      <c r="CS14" s="2" t="str">
        <f t="shared" si="139"/>
        <v xml:space="preserve"> </v>
      </c>
      <c r="CT14" s="94" t="str">
        <f t="shared" si="34"/>
        <v xml:space="preserve"> </v>
      </c>
      <c r="CU14" s="24"/>
      <c r="CV14" s="24"/>
      <c r="CW14" s="2" t="str">
        <f t="shared" si="35"/>
        <v xml:space="preserve"> </v>
      </c>
      <c r="CX14" s="94" t="str">
        <f t="shared" si="36"/>
        <v xml:space="preserve"> </v>
      </c>
      <c r="CY14" s="24"/>
      <c r="CZ14" s="24"/>
      <c r="DA14" s="2" t="str">
        <f t="shared" si="37"/>
        <v xml:space="preserve"> </v>
      </c>
      <c r="DB14" s="94" t="str">
        <f t="shared" si="38"/>
        <v xml:space="preserve"> </v>
      </c>
      <c r="DC14" s="24"/>
      <c r="DD14" s="24"/>
      <c r="DE14" s="2" t="str">
        <f t="shared" si="39"/>
        <v xml:space="preserve"> </v>
      </c>
      <c r="DF14" s="94" t="str">
        <f t="shared" si="40"/>
        <v xml:space="preserve"> </v>
      </c>
      <c r="DG14" s="24"/>
      <c r="DH14" s="24"/>
      <c r="DI14" s="2" t="str">
        <f t="shared" si="41"/>
        <v xml:space="preserve"> </v>
      </c>
      <c r="DJ14" s="94" t="str">
        <f t="shared" si="42"/>
        <v xml:space="preserve"> </v>
      </c>
      <c r="DL14" s="89" t="str">
        <f t="shared" si="140"/>
        <v xml:space="preserve"> </v>
      </c>
      <c r="DM14" s="90" t="str">
        <f t="shared" si="141"/>
        <v xml:space="preserve"> </v>
      </c>
      <c r="DN14" s="80"/>
      <c r="DO14" s="24"/>
      <c r="DP14" s="2" t="str">
        <f t="shared" si="142"/>
        <v xml:space="preserve"> </v>
      </c>
      <c r="DQ14" s="94" t="str">
        <f t="shared" si="43"/>
        <v xml:space="preserve"> </v>
      </c>
      <c r="DR14" s="24"/>
      <c r="DS14" s="24"/>
      <c r="DT14" s="2" t="str">
        <f t="shared" si="44"/>
        <v xml:space="preserve"> </v>
      </c>
      <c r="DU14" s="94" t="str">
        <f t="shared" si="45"/>
        <v xml:space="preserve"> </v>
      </c>
      <c r="DV14" s="80"/>
      <c r="DW14" s="24"/>
      <c r="DX14" s="2" t="str">
        <f t="shared" si="46"/>
        <v xml:space="preserve"> </v>
      </c>
      <c r="DY14" s="94" t="str">
        <f t="shared" si="47"/>
        <v xml:space="preserve"> </v>
      </c>
      <c r="DZ14" s="80"/>
      <c r="EA14" s="24"/>
      <c r="EB14" s="2" t="str">
        <f t="shared" si="48"/>
        <v xml:space="preserve"> </v>
      </c>
      <c r="EC14" s="94" t="str">
        <f t="shared" si="49"/>
        <v xml:space="preserve"> </v>
      </c>
      <c r="ED14" s="24"/>
      <c r="EE14" s="24"/>
      <c r="EF14" s="2" t="str">
        <f t="shared" si="50"/>
        <v xml:space="preserve"> </v>
      </c>
      <c r="EG14" s="94" t="str">
        <f t="shared" si="51"/>
        <v xml:space="preserve"> </v>
      </c>
      <c r="EI14" s="89" t="str">
        <f t="shared" si="143"/>
        <v xml:space="preserve"> </v>
      </c>
      <c r="EJ14" s="90" t="str">
        <f t="shared" si="144"/>
        <v xml:space="preserve"> </v>
      </c>
      <c r="EK14" s="24"/>
      <c r="EL14" s="24"/>
      <c r="EM14" s="2" t="str">
        <f t="shared" si="145"/>
        <v xml:space="preserve"> </v>
      </c>
      <c r="EN14" s="94" t="str">
        <f t="shared" si="52"/>
        <v xml:space="preserve"> </v>
      </c>
      <c r="EO14" s="24"/>
      <c r="EP14" s="24"/>
      <c r="EQ14" s="2" t="str">
        <f t="shared" si="53"/>
        <v xml:space="preserve"> </v>
      </c>
      <c r="ER14" s="94" t="str">
        <f t="shared" si="54"/>
        <v xml:space="preserve"> </v>
      </c>
      <c r="ES14" s="24"/>
      <c r="ET14" s="24"/>
      <c r="EU14" s="2" t="str">
        <f t="shared" si="55"/>
        <v xml:space="preserve"> </v>
      </c>
      <c r="EV14" s="94" t="str">
        <f t="shared" si="56"/>
        <v xml:space="preserve"> </v>
      </c>
      <c r="EW14" s="80"/>
      <c r="EX14" s="24"/>
      <c r="EY14" s="2" t="str">
        <f t="shared" si="57"/>
        <v xml:space="preserve"> </v>
      </c>
      <c r="EZ14" s="94" t="str">
        <f t="shared" si="58"/>
        <v xml:space="preserve"> </v>
      </c>
      <c r="FA14" s="24"/>
      <c r="FB14" s="24"/>
      <c r="FC14" s="2" t="str">
        <f t="shared" si="59"/>
        <v xml:space="preserve"> </v>
      </c>
      <c r="FD14" s="94" t="str">
        <f t="shared" si="60"/>
        <v xml:space="preserve"> </v>
      </c>
      <c r="FF14" s="89" t="str">
        <f t="shared" si="146"/>
        <v xml:space="preserve"> </v>
      </c>
      <c r="FG14" s="90" t="str">
        <f t="shared" si="147"/>
        <v xml:space="preserve"> </v>
      </c>
      <c r="FH14" s="80"/>
      <c r="FI14" s="24"/>
      <c r="FJ14" s="2" t="str">
        <f t="shared" si="148"/>
        <v xml:space="preserve"> </v>
      </c>
      <c r="FK14" s="94" t="str">
        <f t="shared" si="61"/>
        <v xml:space="preserve"> </v>
      </c>
      <c r="FL14" s="24"/>
      <c r="FM14" s="24"/>
      <c r="FN14" s="2" t="str">
        <f t="shared" si="62"/>
        <v xml:space="preserve"> </v>
      </c>
      <c r="FO14" s="94" t="str">
        <f t="shared" si="63"/>
        <v xml:space="preserve"> </v>
      </c>
      <c r="FP14" s="80"/>
      <c r="FQ14" s="24"/>
      <c r="FR14" s="2" t="str">
        <f t="shared" si="64"/>
        <v xml:space="preserve"> </v>
      </c>
      <c r="FS14" s="94" t="str">
        <f t="shared" si="65"/>
        <v xml:space="preserve"> </v>
      </c>
      <c r="FT14" s="24"/>
      <c r="FU14" s="24"/>
      <c r="FV14" s="2" t="str">
        <f t="shared" si="66"/>
        <v xml:space="preserve"> </v>
      </c>
      <c r="FW14" s="94" t="str">
        <f t="shared" si="67"/>
        <v xml:space="preserve"> </v>
      </c>
      <c r="FX14" s="24"/>
      <c r="FY14" s="24"/>
      <c r="FZ14" s="2" t="str">
        <f t="shared" si="68"/>
        <v xml:space="preserve"> </v>
      </c>
      <c r="GA14" s="94" t="str">
        <f t="shared" si="69"/>
        <v xml:space="preserve"> </v>
      </c>
      <c r="GC14" s="89" t="str">
        <f t="shared" si="149"/>
        <v xml:space="preserve"> </v>
      </c>
      <c r="GD14" s="90" t="str">
        <f t="shared" si="150"/>
        <v xml:space="preserve"> </v>
      </c>
      <c r="GE14" s="80"/>
      <c r="GF14" s="24"/>
      <c r="GG14" s="2" t="str">
        <f t="shared" si="151"/>
        <v xml:space="preserve"> </v>
      </c>
      <c r="GH14" s="94" t="str">
        <f t="shared" si="70"/>
        <v xml:space="preserve"> </v>
      </c>
      <c r="GI14" s="24"/>
      <c r="GJ14" s="24"/>
      <c r="GK14" s="2" t="str">
        <f t="shared" si="71"/>
        <v xml:space="preserve"> </v>
      </c>
      <c r="GL14" s="94" t="str">
        <f t="shared" si="72"/>
        <v xml:space="preserve"> </v>
      </c>
      <c r="GM14" s="80"/>
      <c r="GN14" s="24"/>
      <c r="GO14" s="2" t="str">
        <f t="shared" si="73"/>
        <v xml:space="preserve"> </v>
      </c>
      <c r="GP14" s="94" t="str">
        <f t="shared" si="74"/>
        <v xml:space="preserve"> </v>
      </c>
      <c r="GQ14" s="24"/>
      <c r="GR14" s="24"/>
      <c r="GS14" s="2" t="str">
        <f t="shared" si="75"/>
        <v xml:space="preserve"> </v>
      </c>
      <c r="GT14" s="94" t="str">
        <f t="shared" si="76"/>
        <v xml:space="preserve"> </v>
      </c>
      <c r="GU14" s="24"/>
      <c r="GV14" s="24"/>
      <c r="GW14" s="2" t="str">
        <f t="shared" si="77"/>
        <v xml:space="preserve"> </v>
      </c>
      <c r="GX14" s="94" t="str">
        <f t="shared" si="78"/>
        <v xml:space="preserve"> </v>
      </c>
      <c r="GZ14" s="89" t="str">
        <f t="shared" si="152"/>
        <v xml:space="preserve"> </v>
      </c>
      <c r="HA14" s="90" t="str">
        <f t="shared" si="153"/>
        <v xml:space="preserve"> </v>
      </c>
      <c r="HB14" s="80"/>
      <c r="HC14" s="24"/>
      <c r="HD14" s="2" t="str">
        <f t="shared" si="154"/>
        <v xml:space="preserve"> </v>
      </c>
      <c r="HE14" s="94" t="str">
        <f t="shared" si="79"/>
        <v xml:space="preserve"> </v>
      </c>
      <c r="HF14" s="24"/>
      <c r="HG14" s="24"/>
      <c r="HH14" s="2" t="str">
        <f t="shared" si="80"/>
        <v xml:space="preserve"> </v>
      </c>
      <c r="HI14" s="94" t="str">
        <f t="shared" si="81"/>
        <v xml:space="preserve"> </v>
      </c>
      <c r="HJ14" s="24"/>
      <c r="HK14" s="24"/>
      <c r="HL14" s="2" t="str">
        <f t="shared" si="82"/>
        <v xml:space="preserve"> </v>
      </c>
      <c r="HM14" s="94" t="str">
        <f t="shared" si="83"/>
        <v xml:space="preserve"> </v>
      </c>
      <c r="HN14" s="24"/>
      <c r="HO14" s="24"/>
      <c r="HP14" s="2" t="str">
        <f t="shared" si="84"/>
        <v xml:space="preserve"> </v>
      </c>
      <c r="HQ14" s="94" t="str">
        <f t="shared" si="85"/>
        <v xml:space="preserve"> </v>
      </c>
      <c r="HR14" s="24"/>
      <c r="HS14" s="24"/>
      <c r="HT14" s="2" t="str">
        <f t="shared" si="86"/>
        <v xml:space="preserve"> </v>
      </c>
      <c r="HU14" s="94" t="str">
        <f t="shared" si="87"/>
        <v xml:space="preserve"> </v>
      </c>
      <c r="HW14" s="89" t="str">
        <f t="shared" si="155"/>
        <v xml:space="preserve"> </v>
      </c>
      <c r="HX14" s="90" t="str">
        <f t="shared" si="156"/>
        <v xml:space="preserve"> </v>
      </c>
      <c r="HY14" s="80"/>
      <c r="HZ14" s="24"/>
      <c r="IA14" s="2" t="str">
        <f t="shared" si="157"/>
        <v xml:space="preserve"> </v>
      </c>
      <c r="IB14" s="94" t="str">
        <f t="shared" si="88"/>
        <v xml:space="preserve"> </v>
      </c>
      <c r="IC14" s="24"/>
      <c r="ID14" s="24"/>
      <c r="IE14" s="2" t="str">
        <f t="shared" si="89"/>
        <v xml:space="preserve"> </v>
      </c>
      <c r="IF14" s="94" t="str">
        <f t="shared" si="90"/>
        <v xml:space="preserve"> </v>
      </c>
      <c r="IG14" s="24"/>
      <c r="IH14" s="24"/>
      <c r="II14" s="2" t="str">
        <f t="shared" si="91"/>
        <v xml:space="preserve"> </v>
      </c>
      <c r="IJ14" s="94" t="str">
        <f t="shared" si="92"/>
        <v xml:space="preserve"> </v>
      </c>
      <c r="IK14" s="24"/>
      <c r="IL14" s="24"/>
      <c r="IM14" s="2" t="str">
        <f t="shared" si="93"/>
        <v xml:space="preserve"> </v>
      </c>
      <c r="IN14" s="94" t="str">
        <f t="shared" si="94"/>
        <v xml:space="preserve"> </v>
      </c>
      <c r="IO14" s="24"/>
      <c r="IP14" s="24"/>
      <c r="IQ14" s="2" t="str">
        <f t="shared" si="95"/>
        <v xml:space="preserve"> </v>
      </c>
      <c r="IR14" s="94" t="str">
        <f t="shared" si="96"/>
        <v xml:space="preserve"> </v>
      </c>
      <c r="IT14" s="89" t="str">
        <f t="shared" si="158"/>
        <v xml:space="preserve"> </v>
      </c>
      <c r="IU14" s="90" t="str">
        <f t="shared" si="159"/>
        <v xml:space="preserve"> </v>
      </c>
      <c r="IV14" s="80"/>
      <c r="IW14" s="24"/>
      <c r="IX14" s="2" t="str">
        <f t="shared" si="160"/>
        <v xml:space="preserve"> </v>
      </c>
      <c r="IY14" s="94" t="str">
        <f t="shared" si="97"/>
        <v xml:space="preserve"> </v>
      </c>
      <c r="IZ14" s="24"/>
      <c r="JA14" s="24"/>
      <c r="JB14" s="2" t="str">
        <f t="shared" si="98"/>
        <v xml:space="preserve"> </v>
      </c>
      <c r="JC14" s="94" t="str">
        <f t="shared" si="99"/>
        <v xml:space="preserve"> </v>
      </c>
      <c r="JD14" s="24"/>
      <c r="JE14" s="24"/>
      <c r="JF14" s="2" t="str">
        <f t="shared" si="100"/>
        <v xml:space="preserve"> </v>
      </c>
      <c r="JG14" s="94" t="str">
        <f t="shared" si="101"/>
        <v xml:space="preserve"> </v>
      </c>
      <c r="JH14" s="24"/>
      <c r="JI14" s="24"/>
      <c r="JJ14" s="2" t="str">
        <f t="shared" si="102"/>
        <v xml:space="preserve"> </v>
      </c>
      <c r="JK14" s="94" t="str">
        <f t="shared" si="103"/>
        <v xml:space="preserve"> </v>
      </c>
      <c r="JL14" s="24"/>
      <c r="JM14" s="24"/>
      <c r="JN14" s="2" t="str">
        <f t="shared" si="104"/>
        <v xml:space="preserve"> </v>
      </c>
      <c r="JO14" s="94" t="str">
        <f t="shared" si="105"/>
        <v xml:space="preserve"> </v>
      </c>
      <c r="JP14" s="91"/>
      <c r="JQ14" s="89" t="str">
        <f t="shared" si="161"/>
        <v xml:space="preserve"> </v>
      </c>
      <c r="JR14" s="90" t="str">
        <f t="shared" si="162"/>
        <v xml:space="preserve"> </v>
      </c>
      <c r="JS14" s="80"/>
      <c r="JT14" s="24"/>
      <c r="JU14" s="2" t="str">
        <f t="shared" si="163"/>
        <v xml:space="preserve"> </v>
      </c>
      <c r="JV14" s="94" t="str">
        <f t="shared" si="106"/>
        <v xml:space="preserve"> </v>
      </c>
      <c r="JW14" s="24"/>
      <c r="JX14" s="24"/>
      <c r="JY14" s="2" t="str">
        <f t="shared" si="107"/>
        <v xml:space="preserve"> </v>
      </c>
      <c r="JZ14" s="94" t="str">
        <f t="shared" si="108"/>
        <v xml:space="preserve"> </v>
      </c>
      <c r="KA14" s="80"/>
      <c r="KB14" s="24"/>
      <c r="KC14" s="2" t="str">
        <f t="shared" si="109"/>
        <v xml:space="preserve"> </v>
      </c>
      <c r="KD14" s="94" t="str">
        <f t="shared" si="110"/>
        <v xml:space="preserve"> </v>
      </c>
      <c r="KE14" s="80"/>
      <c r="KF14" s="24"/>
      <c r="KG14" s="2" t="str">
        <f t="shared" si="111"/>
        <v xml:space="preserve"> </v>
      </c>
      <c r="KH14" s="94" t="str">
        <f t="shared" si="112"/>
        <v xml:space="preserve"> </v>
      </c>
      <c r="KI14" s="24"/>
      <c r="KJ14" s="24"/>
      <c r="KK14" s="2" t="str">
        <f t="shared" si="113"/>
        <v xml:space="preserve"> </v>
      </c>
      <c r="KL14" s="94" t="str">
        <f t="shared" si="114"/>
        <v xml:space="preserve"> </v>
      </c>
      <c r="KN14" s="89" t="str">
        <f t="shared" si="164"/>
        <v xml:space="preserve"> </v>
      </c>
      <c r="KO14" s="90" t="str">
        <f t="shared" si="165"/>
        <v xml:space="preserve"> </v>
      </c>
      <c r="KP14" s="80"/>
      <c r="KQ14" s="24"/>
      <c r="KR14" s="2" t="str">
        <f t="shared" si="166"/>
        <v xml:space="preserve"> </v>
      </c>
      <c r="KS14" s="94" t="str">
        <f t="shared" si="115"/>
        <v xml:space="preserve"> </v>
      </c>
      <c r="KT14" s="80"/>
      <c r="KU14" s="24"/>
      <c r="KV14" s="2" t="str">
        <f t="shared" si="116"/>
        <v xml:space="preserve"> </v>
      </c>
      <c r="KW14" s="94" t="str">
        <f t="shared" si="117"/>
        <v xml:space="preserve"> </v>
      </c>
      <c r="KX14" s="80"/>
      <c r="KY14" s="24"/>
      <c r="KZ14" s="2" t="str">
        <f t="shared" si="118"/>
        <v xml:space="preserve"> </v>
      </c>
      <c r="LA14" s="94" t="str">
        <f t="shared" si="119"/>
        <v xml:space="preserve"> </v>
      </c>
      <c r="LB14" s="24"/>
      <c r="LC14" s="24"/>
      <c r="LD14" s="2" t="str">
        <f t="shared" si="120"/>
        <v xml:space="preserve"> </v>
      </c>
      <c r="LE14" s="94" t="str">
        <f t="shared" si="121"/>
        <v xml:space="preserve"> </v>
      </c>
      <c r="LF14" s="24"/>
      <c r="LG14" s="24"/>
      <c r="LH14" s="2" t="str">
        <f t="shared" si="122"/>
        <v xml:space="preserve"> </v>
      </c>
      <c r="LI14" s="94" t="str">
        <f t="shared" si="123"/>
        <v xml:space="preserve"> </v>
      </c>
      <c r="LK14" s="89" t="str">
        <f t="shared" si="167"/>
        <v xml:space="preserve"> </v>
      </c>
      <c r="LL14" s="90" t="str">
        <f t="shared" si="168"/>
        <v xml:space="preserve"> </v>
      </c>
      <c r="LM14" s="80"/>
      <c r="LN14" s="24"/>
      <c r="LO14" s="2" t="str">
        <f t="shared" si="169"/>
        <v xml:space="preserve"> </v>
      </c>
      <c r="LP14" s="94" t="str">
        <f t="shared" si="124"/>
        <v xml:space="preserve"> </v>
      </c>
    </row>
    <row r="15" spans="1:328" ht="15.75">
      <c r="A15" s="116"/>
      <c r="B15" s="115"/>
      <c r="C15" s="81"/>
      <c r="D15" s="25"/>
      <c r="E15" s="156" t="str">
        <f t="shared" si="127"/>
        <v xml:space="preserve"> </v>
      </c>
      <c r="F15" s="121" t="str">
        <f t="shared" si="0"/>
        <v xml:space="preserve"> </v>
      </c>
      <c r="G15" s="25"/>
      <c r="H15" s="25"/>
      <c r="I15" s="156" t="str">
        <f t="shared" si="125"/>
        <v xml:space="preserve"> </v>
      </c>
      <c r="J15" s="121" t="str">
        <f t="shared" si="126"/>
        <v xml:space="preserve"> </v>
      </c>
      <c r="K15" s="25"/>
      <c r="L15" s="25"/>
      <c r="M15" s="156" t="str">
        <f t="shared" si="1"/>
        <v xml:space="preserve"> </v>
      </c>
      <c r="N15" s="121" t="str">
        <f t="shared" si="2"/>
        <v xml:space="preserve"> </v>
      </c>
      <c r="O15" s="25"/>
      <c r="P15" s="25"/>
      <c r="Q15" s="156" t="str">
        <f t="shared" si="3"/>
        <v xml:space="preserve"> </v>
      </c>
      <c r="R15" s="121" t="str">
        <f t="shared" si="4"/>
        <v xml:space="preserve"> </v>
      </c>
      <c r="S15" s="25"/>
      <c r="T15" s="25"/>
      <c r="U15" s="156" t="str">
        <f t="shared" si="5"/>
        <v xml:space="preserve"> </v>
      </c>
      <c r="V15" s="121" t="str">
        <f t="shared" si="6"/>
        <v xml:space="preserve"> </v>
      </c>
      <c r="W15" s="91"/>
      <c r="X15" s="92" t="str">
        <f t="shared" si="128"/>
        <v xml:space="preserve"> </v>
      </c>
      <c r="Y15" s="93" t="str">
        <f t="shared" si="129"/>
        <v xml:space="preserve"> </v>
      </c>
      <c r="Z15" s="81"/>
      <c r="AA15" s="25"/>
      <c r="AB15" s="156" t="str">
        <f t="shared" si="130"/>
        <v xml:space="preserve"> </v>
      </c>
      <c r="AC15" s="121" t="str">
        <f t="shared" si="7"/>
        <v xml:space="preserve"> </v>
      </c>
      <c r="AD15" s="25"/>
      <c r="AE15" s="25"/>
      <c r="AF15" s="156" t="str">
        <f t="shared" si="8"/>
        <v xml:space="preserve"> </v>
      </c>
      <c r="AG15" s="121" t="str">
        <f t="shared" si="9"/>
        <v xml:space="preserve"> </v>
      </c>
      <c r="AH15" s="25"/>
      <c r="AI15" s="25"/>
      <c r="AJ15" s="156" t="str">
        <f t="shared" si="10"/>
        <v xml:space="preserve"> </v>
      </c>
      <c r="AK15" s="121" t="str">
        <f t="shared" si="11"/>
        <v xml:space="preserve"> </v>
      </c>
      <c r="AL15" s="25"/>
      <c r="AM15" s="25"/>
      <c r="AN15" s="156" t="str">
        <f t="shared" si="12"/>
        <v xml:space="preserve"> </v>
      </c>
      <c r="AO15" s="121" t="str">
        <f t="shared" si="13"/>
        <v xml:space="preserve"> </v>
      </c>
      <c r="AP15" s="25"/>
      <c r="AQ15" s="25"/>
      <c r="AR15" s="156" t="str">
        <f t="shared" si="14"/>
        <v xml:space="preserve"> </v>
      </c>
      <c r="AS15" s="121" t="str">
        <f t="shared" si="15"/>
        <v xml:space="preserve"> </v>
      </c>
      <c r="AU15" s="92" t="str">
        <f t="shared" si="131"/>
        <v xml:space="preserve"> </v>
      </c>
      <c r="AV15" s="93" t="str">
        <f t="shared" si="132"/>
        <v xml:space="preserve"> </v>
      </c>
      <c r="AW15" s="81"/>
      <c r="AX15" s="25"/>
      <c r="AY15" s="156" t="str">
        <f t="shared" si="133"/>
        <v xml:space="preserve"> </v>
      </c>
      <c r="AZ15" s="121" t="str">
        <f t="shared" si="16"/>
        <v xml:space="preserve"> </v>
      </c>
      <c r="BA15" s="25"/>
      <c r="BB15" s="25"/>
      <c r="BC15" s="156" t="str">
        <f t="shared" si="17"/>
        <v xml:space="preserve"> </v>
      </c>
      <c r="BD15" s="121" t="str">
        <f t="shared" si="18"/>
        <v xml:space="preserve"> </v>
      </c>
      <c r="BE15" s="25"/>
      <c r="BF15" s="25"/>
      <c r="BG15" s="156" t="str">
        <f t="shared" si="19"/>
        <v xml:space="preserve"> </v>
      </c>
      <c r="BH15" s="121" t="str">
        <f t="shared" si="20"/>
        <v xml:space="preserve"> </v>
      </c>
      <c r="BI15" s="25"/>
      <c r="BJ15" s="25"/>
      <c r="BK15" s="156" t="str">
        <f t="shared" si="21"/>
        <v xml:space="preserve"> </v>
      </c>
      <c r="BL15" s="121" t="str">
        <f t="shared" si="22"/>
        <v xml:space="preserve"> </v>
      </c>
      <c r="BM15" s="25"/>
      <c r="BN15" s="25"/>
      <c r="BO15" s="156" t="str">
        <f t="shared" si="23"/>
        <v xml:space="preserve"> </v>
      </c>
      <c r="BP15" s="121" t="str">
        <f t="shared" si="24"/>
        <v xml:space="preserve"> </v>
      </c>
      <c r="BR15" s="92" t="str">
        <f t="shared" si="134"/>
        <v xml:space="preserve"> </v>
      </c>
      <c r="BS15" s="93" t="str">
        <f t="shared" si="135"/>
        <v xml:space="preserve"> </v>
      </c>
      <c r="BT15" s="81"/>
      <c r="BU15" s="25"/>
      <c r="BV15" s="156" t="str">
        <f t="shared" si="136"/>
        <v xml:space="preserve"> </v>
      </c>
      <c r="BW15" s="121" t="str">
        <f t="shared" si="25"/>
        <v xml:space="preserve"> </v>
      </c>
      <c r="BX15" s="25"/>
      <c r="BY15" s="25"/>
      <c r="BZ15" s="156" t="str">
        <f t="shared" si="26"/>
        <v xml:space="preserve"> </v>
      </c>
      <c r="CA15" s="121" t="str">
        <f t="shared" si="27"/>
        <v xml:space="preserve"> </v>
      </c>
      <c r="CB15" s="25"/>
      <c r="CC15" s="25"/>
      <c r="CD15" s="156" t="str">
        <f t="shared" si="28"/>
        <v xml:space="preserve"> </v>
      </c>
      <c r="CE15" s="121" t="str">
        <f t="shared" si="29"/>
        <v xml:space="preserve"> </v>
      </c>
      <c r="CF15" s="25"/>
      <c r="CG15" s="25"/>
      <c r="CH15" s="156" t="str">
        <f t="shared" si="30"/>
        <v xml:space="preserve"> </v>
      </c>
      <c r="CI15" s="121" t="str">
        <f t="shared" si="31"/>
        <v xml:space="preserve"> </v>
      </c>
      <c r="CJ15" s="25"/>
      <c r="CK15" s="25"/>
      <c r="CL15" s="156" t="str">
        <f t="shared" si="32"/>
        <v xml:space="preserve"> </v>
      </c>
      <c r="CM15" s="121" t="str">
        <f t="shared" si="33"/>
        <v xml:space="preserve"> </v>
      </c>
      <c r="CO15" s="92" t="str">
        <f t="shared" si="137"/>
        <v xml:space="preserve"> </v>
      </c>
      <c r="CP15" s="93" t="str">
        <f t="shared" si="138"/>
        <v xml:space="preserve"> </v>
      </c>
      <c r="CQ15" s="81"/>
      <c r="CR15" s="25"/>
      <c r="CS15" s="156" t="str">
        <f t="shared" si="139"/>
        <v xml:space="preserve"> </v>
      </c>
      <c r="CT15" s="121" t="str">
        <f t="shared" si="34"/>
        <v xml:space="preserve"> </v>
      </c>
      <c r="CU15" s="25"/>
      <c r="CV15" s="25"/>
      <c r="CW15" s="156" t="str">
        <f t="shared" si="35"/>
        <v xml:space="preserve"> </v>
      </c>
      <c r="CX15" s="121" t="str">
        <f t="shared" si="36"/>
        <v xml:space="preserve"> </v>
      </c>
      <c r="CY15" s="25"/>
      <c r="CZ15" s="25"/>
      <c r="DA15" s="156" t="str">
        <f t="shared" si="37"/>
        <v xml:space="preserve"> </v>
      </c>
      <c r="DB15" s="121" t="str">
        <f t="shared" si="38"/>
        <v xml:space="preserve"> </v>
      </c>
      <c r="DC15" s="25"/>
      <c r="DD15" s="25"/>
      <c r="DE15" s="156" t="str">
        <f t="shared" si="39"/>
        <v xml:space="preserve"> </v>
      </c>
      <c r="DF15" s="121" t="str">
        <f t="shared" si="40"/>
        <v xml:space="preserve"> </v>
      </c>
      <c r="DG15" s="25"/>
      <c r="DH15" s="25"/>
      <c r="DI15" s="156" t="str">
        <f t="shared" si="41"/>
        <v xml:space="preserve"> </v>
      </c>
      <c r="DJ15" s="121" t="str">
        <f t="shared" si="42"/>
        <v xml:space="preserve"> </v>
      </c>
      <c r="DL15" s="92" t="str">
        <f t="shared" si="140"/>
        <v xml:space="preserve"> </v>
      </c>
      <c r="DM15" s="93" t="str">
        <f t="shared" si="141"/>
        <v xml:space="preserve"> </v>
      </c>
      <c r="DN15" s="81"/>
      <c r="DO15" s="25"/>
      <c r="DP15" s="156" t="str">
        <f t="shared" si="142"/>
        <v xml:space="preserve"> </v>
      </c>
      <c r="DQ15" s="121" t="str">
        <f t="shared" si="43"/>
        <v xml:space="preserve"> </v>
      </c>
      <c r="DR15" s="25"/>
      <c r="DS15" s="25"/>
      <c r="DT15" s="156" t="str">
        <f t="shared" si="44"/>
        <v xml:space="preserve"> </v>
      </c>
      <c r="DU15" s="121" t="str">
        <f t="shared" si="45"/>
        <v xml:space="preserve"> </v>
      </c>
      <c r="DV15" s="81"/>
      <c r="DW15" s="25"/>
      <c r="DX15" s="156" t="str">
        <f t="shared" si="46"/>
        <v xml:space="preserve"> </v>
      </c>
      <c r="DY15" s="121" t="str">
        <f t="shared" si="47"/>
        <v xml:space="preserve"> </v>
      </c>
      <c r="DZ15" s="81"/>
      <c r="EA15" s="25"/>
      <c r="EB15" s="156" t="str">
        <f t="shared" si="48"/>
        <v xml:space="preserve"> </v>
      </c>
      <c r="EC15" s="121" t="str">
        <f t="shared" si="49"/>
        <v xml:space="preserve"> </v>
      </c>
      <c r="ED15" s="25"/>
      <c r="EE15" s="25"/>
      <c r="EF15" s="156" t="str">
        <f t="shared" si="50"/>
        <v xml:space="preserve"> </v>
      </c>
      <c r="EG15" s="121" t="str">
        <f t="shared" si="51"/>
        <v xml:space="preserve"> </v>
      </c>
      <c r="EI15" s="92" t="str">
        <f t="shared" si="143"/>
        <v xml:space="preserve"> </v>
      </c>
      <c r="EJ15" s="93" t="str">
        <f t="shared" si="144"/>
        <v xml:space="preserve"> </v>
      </c>
      <c r="EK15" s="25"/>
      <c r="EL15" s="25"/>
      <c r="EM15" s="156" t="str">
        <f t="shared" si="145"/>
        <v xml:space="preserve"> </v>
      </c>
      <c r="EN15" s="121" t="str">
        <f t="shared" si="52"/>
        <v xml:space="preserve"> </v>
      </c>
      <c r="EO15" s="25"/>
      <c r="EP15" s="25"/>
      <c r="EQ15" s="156" t="str">
        <f t="shared" si="53"/>
        <v xml:space="preserve"> </v>
      </c>
      <c r="ER15" s="121" t="str">
        <f t="shared" si="54"/>
        <v xml:space="preserve"> </v>
      </c>
      <c r="ES15" s="25"/>
      <c r="ET15" s="25"/>
      <c r="EU15" s="156" t="str">
        <f t="shared" si="55"/>
        <v xml:space="preserve"> </v>
      </c>
      <c r="EV15" s="121" t="str">
        <f t="shared" si="56"/>
        <v xml:space="preserve"> </v>
      </c>
      <c r="EW15" s="81"/>
      <c r="EX15" s="25"/>
      <c r="EY15" s="156" t="str">
        <f t="shared" si="57"/>
        <v xml:space="preserve"> </v>
      </c>
      <c r="EZ15" s="121" t="str">
        <f t="shared" si="58"/>
        <v xml:space="preserve"> </v>
      </c>
      <c r="FA15" s="25"/>
      <c r="FB15" s="25"/>
      <c r="FC15" s="156" t="str">
        <f t="shared" si="59"/>
        <v xml:space="preserve"> </v>
      </c>
      <c r="FD15" s="121" t="str">
        <f t="shared" si="60"/>
        <v xml:space="preserve"> </v>
      </c>
      <c r="FF15" s="92" t="str">
        <f t="shared" si="146"/>
        <v xml:space="preserve"> </v>
      </c>
      <c r="FG15" s="93" t="str">
        <f t="shared" si="147"/>
        <v xml:space="preserve"> </v>
      </c>
      <c r="FH15" s="81"/>
      <c r="FI15" s="25"/>
      <c r="FJ15" s="156" t="str">
        <f t="shared" si="148"/>
        <v xml:space="preserve"> </v>
      </c>
      <c r="FK15" s="121" t="str">
        <f t="shared" si="61"/>
        <v xml:space="preserve"> </v>
      </c>
      <c r="FL15" s="25"/>
      <c r="FM15" s="25"/>
      <c r="FN15" s="156" t="str">
        <f t="shared" si="62"/>
        <v xml:space="preserve"> </v>
      </c>
      <c r="FO15" s="121" t="str">
        <f t="shared" si="63"/>
        <v xml:space="preserve"> </v>
      </c>
      <c r="FP15" s="81"/>
      <c r="FQ15" s="25"/>
      <c r="FR15" s="156" t="str">
        <f t="shared" si="64"/>
        <v xml:space="preserve"> </v>
      </c>
      <c r="FS15" s="121" t="str">
        <f t="shared" si="65"/>
        <v xml:space="preserve"> </v>
      </c>
      <c r="FT15" s="25"/>
      <c r="FU15" s="25"/>
      <c r="FV15" s="156" t="str">
        <f t="shared" si="66"/>
        <v xml:space="preserve"> </v>
      </c>
      <c r="FW15" s="121" t="str">
        <f t="shared" si="67"/>
        <v xml:space="preserve"> </v>
      </c>
      <c r="FX15" s="25"/>
      <c r="FY15" s="25"/>
      <c r="FZ15" s="156" t="str">
        <f t="shared" si="68"/>
        <v xml:space="preserve"> </v>
      </c>
      <c r="GA15" s="121" t="str">
        <f t="shared" si="69"/>
        <v xml:space="preserve"> </v>
      </c>
      <c r="GC15" s="92" t="str">
        <f t="shared" si="149"/>
        <v xml:space="preserve"> </v>
      </c>
      <c r="GD15" s="93" t="str">
        <f t="shared" si="150"/>
        <v xml:space="preserve"> </v>
      </c>
      <c r="GE15" s="81"/>
      <c r="GF15" s="25"/>
      <c r="GG15" s="156" t="str">
        <f t="shared" si="151"/>
        <v xml:space="preserve"> </v>
      </c>
      <c r="GH15" s="121" t="str">
        <f t="shared" si="70"/>
        <v xml:space="preserve"> </v>
      </c>
      <c r="GI15" s="25"/>
      <c r="GJ15" s="25"/>
      <c r="GK15" s="156" t="str">
        <f t="shared" si="71"/>
        <v xml:space="preserve"> </v>
      </c>
      <c r="GL15" s="121" t="str">
        <f t="shared" si="72"/>
        <v xml:space="preserve"> </v>
      </c>
      <c r="GM15" s="81"/>
      <c r="GN15" s="25"/>
      <c r="GO15" s="156" t="str">
        <f t="shared" si="73"/>
        <v xml:space="preserve"> </v>
      </c>
      <c r="GP15" s="121" t="str">
        <f t="shared" si="74"/>
        <v xml:space="preserve"> </v>
      </c>
      <c r="GQ15" s="25"/>
      <c r="GR15" s="25"/>
      <c r="GS15" s="156" t="str">
        <f t="shared" si="75"/>
        <v xml:space="preserve"> </v>
      </c>
      <c r="GT15" s="121" t="str">
        <f t="shared" si="76"/>
        <v xml:space="preserve"> </v>
      </c>
      <c r="GU15" s="25"/>
      <c r="GV15" s="25"/>
      <c r="GW15" s="156" t="str">
        <f t="shared" si="77"/>
        <v xml:space="preserve"> </v>
      </c>
      <c r="GX15" s="121" t="str">
        <f t="shared" si="78"/>
        <v xml:space="preserve"> </v>
      </c>
      <c r="GZ15" s="92" t="str">
        <f t="shared" si="152"/>
        <v xml:space="preserve"> </v>
      </c>
      <c r="HA15" s="93" t="str">
        <f t="shared" si="153"/>
        <v xml:space="preserve"> </v>
      </c>
      <c r="HB15" s="81"/>
      <c r="HC15" s="25"/>
      <c r="HD15" s="156" t="str">
        <f t="shared" si="154"/>
        <v xml:space="preserve"> </v>
      </c>
      <c r="HE15" s="121" t="str">
        <f t="shared" si="79"/>
        <v xml:space="preserve"> </v>
      </c>
      <c r="HF15" s="25"/>
      <c r="HG15" s="25"/>
      <c r="HH15" s="156" t="str">
        <f t="shared" si="80"/>
        <v xml:space="preserve"> </v>
      </c>
      <c r="HI15" s="121" t="str">
        <f t="shared" si="81"/>
        <v xml:space="preserve"> </v>
      </c>
      <c r="HJ15" s="25"/>
      <c r="HK15" s="25"/>
      <c r="HL15" s="156" t="str">
        <f t="shared" si="82"/>
        <v xml:space="preserve"> </v>
      </c>
      <c r="HM15" s="121" t="str">
        <f t="shared" si="83"/>
        <v xml:space="preserve"> </v>
      </c>
      <c r="HN15" s="25"/>
      <c r="HO15" s="25"/>
      <c r="HP15" s="156" t="str">
        <f t="shared" si="84"/>
        <v xml:space="preserve"> </v>
      </c>
      <c r="HQ15" s="121" t="str">
        <f t="shared" si="85"/>
        <v xml:space="preserve"> </v>
      </c>
      <c r="HR15" s="25"/>
      <c r="HS15" s="25"/>
      <c r="HT15" s="156" t="str">
        <f t="shared" si="86"/>
        <v xml:space="preserve"> </v>
      </c>
      <c r="HU15" s="121" t="str">
        <f t="shared" si="87"/>
        <v xml:space="preserve"> </v>
      </c>
      <c r="HW15" s="92" t="str">
        <f t="shared" si="155"/>
        <v xml:space="preserve"> </v>
      </c>
      <c r="HX15" s="93" t="str">
        <f t="shared" si="156"/>
        <v xml:space="preserve"> </v>
      </c>
      <c r="HY15" s="81"/>
      <c r="HZ15" s="25"/>
      <c r="IA15" s="156" t="str">
        <f t="shared" si="157"/>
        <v xml:space="preserve"> </v>
      </c>
      <c r="IB15" s="121" t="str">
        <f t="shared" si="88"/>
        <v xml:space="preserve"> </v>
      </c>
      <c r="IC15" s="25"/>
      <c r="ID15" s="25"/>
      <c r="IE15" s="156" t="str">
        <f t="shared" si="89"/>
        <v xml:space="preserve"> </v>
      </c>
      <c r="IF15" s="121" t="str">
        <f t="shared" si="90"/>
        <v xml:space="preserve"> </v>
      </c>
      <c r="IG15" s="25"/>
      <c r="IH15" s="25"/>
      <c r="II15" s="156" t="str">
        <f t="shared" si="91"/>
        <v xml:space="preserve"> </v>
      </c>
      <c r="IJ15" s="121" t="str">
        <f t="shared" si="92"/>
        <v xml:space="preserve"> </v>
      </c>
      <c r="IK15" s="25"/>
      <c r="IL15" s="25"/>
      <c r="IM15" s="156" t="str">
        <f t="shared" si="93"/>
        <v xml:space="preserve"> </v>
      </c>
      <c r="IN15" s="121" t="str">
        <f t="shared" si="94"/>
        <v xml:space="preserve"> </v>
      </c>
      <c r="IO15" s="25"/>
      <c r="IP15" s="25"/>
      <c r="IQ15" s="156" t="str">
        <f t="shared" si="95"/>
        <v xml:space="preserve"> </v>
      </c>
      <c r="IR15" s="121" t="str">
        <f t="shared" si="96"/>
        <v xml:space="preserve"> </v>
      </c>
      <c r="IT15" s="92" t="str">
        <f t="shared" si="158"/>
        <v xml:space="preserve"> </v>
      </c>
      <c r="IU15" s="93" t="str">
        <f t="shared" si="159"/>
        <v xml:space="preserve"> </v>
      </c>
      <c r="IV15" s="81"/>
      <c r="IW15" s="25"/>
      <c r="IX15" s="156" t="str">
        <f t="shared" si="160"/>
        <v xml:space="preserve"> </v>
      </c>
      <c r="IY15" s="121" t="str">
        <f t="shared" si="97"/>
        <v xml:space="preserve"> </v>
      </c>
      <c r="IZ15" s="25"/>
      <c r="JA15" s="25"/>
      <c r="JB15" s="156" t="str">
        <f t="shared" si="98"/>
        <v xml:space="preserve"> </v>
      </c>
      <c r="JC15" s="121" t="str">
        <f t="shared" si="99"/>
        <v xml:space="preserve"> </v>
      </c>
      <c r="JD15" s="25"/>
      <c r="JE15" s="25"/>
      <c r="JF15" s="156" t="str">
        <f t="shared" si="100"/>
        <v xml:space="preserve"> </v>
      </c>
      <c r="JG15" s="121" t="str">
        <f t="shared" si="101"/>
        <v xml:space="preserve"> </v>
      </c>
      <c r="JH15" s="25"/>
      <c r="JI15" s="25"/>
      <c r="JJ15" s="156" t="str">
        <f t="shared" si="102"/>
        <v xml:space="preserve"> </v>
      </c>
      <c r="JK15" s="121" t="str">
        <f t="shared" si="103"/>
        <v xml:space="preserve"> </v>
      </c>
      <c r="JL15" s="25"/>
      <c r="JM15" s="25"/>
      <c r="JN15" s="156" t="str">
        <f t="shared" si="104"/>
        <v xml:space="preserve"> </v>
      </c>
      <c r="JO15" s="121" t="str">
        <f t="shared" si="105"/>
        <v xml:space="preserve"> </v>
      </c>
      <c r="JP15" s="91"/>
      <c r="JQ15" s="92" t="str">
        <f t="shared" si="161"/>
        <v xml:space="preserve"> </v>
      </c>
      <c r="JR15" s="93" t="str">
        <f t="shared" si="162"/>
        <v xml:space="preserve"> </v>
      </c>
      <c r="JS15" s="81"/>
      <c r="JT15" s="25"/>
      <c r="JU15" s="156" t="str">
        <f t="shared" si="163"/>
        <v xml:space="preserve"> </v>
      </c>
      <c r="JV15" s="121" t="str">
        <f t="shared" si="106"/>
        <v xml:space="preserve"> </v>
      </c>
      <c r="JW15" s="25"/>
      <c r="JX15" s="25"/>
      <c r="JY15" s="156" t="str">
        <f t="shared" si="107"/>
        <v xml:space="preserve"> </v>
      </c>
      <c r="JZ15" s="121" t="str">
        <f t="shared" si="108"/>
        <v xml:space="preserve"> </v>
      </c>
      <c r="KA15" s="81"/>
      <c r="KB15" s="25"/>
      <c r="KC15" s="156" t="str">
        <f t="shared" si="109"/>
        <v xml:space="preserve"> </v>
      </c>
      <c r="KD15" s="121" t="str">
        <f t="shared" si="110"/>
        <v xml:space="preserve"> </v>
      </c>
      <c r="KE15" s="81"/>
      <c r="KF15" s="25"/>
      <c r="KG15" s="156" t="str">
        <f t="shared" si="111"/>
        <v xml:space="preserve"> </v>
      </c>
      <c r="KH15" s="121" t="str">
        <f t="shared" si="112"/>
        <v xml:space="preserve"> </v>
      </c>
      <c r="KI15" s="25"/>
      <c r="KJ15" s="25"/>
      <c r="KK15" s="156" t="str">
        <f t="shared" si="113"/>
        <v xml:space="preserve"> </v>
      </c>
      <c r="KL15" s="121" t="str">
        <f t="shared" si="114"/>
        <v xml:space="preserve"> </v>
      </c>
      <c r="KN15" s="92" t="str">
        <f t="shared" si="164"/>
        <v xml:space="preserve"> </v>
      </c>
      <c r="KO15" s="93" t="str">
        <f t="shared" si="165"/>
        <v xml:space="preserve"> </v>
      </c>
      <c r="KP15" s="81"/>
      <c r="KQ15" s="25"/>
      <c r="KR15" s="156" t="str">
        <f t="shared" si="166"/>
        <v xml:space="preserve"> </v>
      </c>
      <c r="KS15" s="121" t="str">
        <f t="shared" si="115"/>
        <v xml:space="preserve"> </v>
      </c>
      <c r="KT15" s="81"/>
      <c r="KU15" s="25"/>
      <c r="KV15" s="156" t="str">
        <f t="shared" si="116"/>
        <v xml:space="preserve"> </v>
      </c>
      <c r="KW15" s="121" t="str">
        <f t="shared" si="117"/>
        <v xml:space="preserve"> </v>
      </c>
      <c r="KX15" s="81"/>
      <c r="KY15" s="25"/>
      <c r="KZ15" s="156" t="str">
        <f t="shared" si="118"/>
        <v xml:space="preserve"> </v>
      </c>
      <c r="LA15" s="121" t="str">
        <f t="shared" si="119"/>
        <v xml:space="preserve"> </v>
      </c>
      <c r="LB15" s="25"/>
      <c r="LC15" s="25"/>
      <c r="LD15" s="156" t="str">
        <f t="shared" si="120"/>
        <v xml:space="preserve"> </v>
      </c>
      <c r="LE15" s="121" t="str">
        <f t="shared" si="121"/>
        <v xml:space="preserve"> </v>
      </c>
      <c r="LF15" s="25"/>
      <c r="LG15" s="25"/>
      <c r="LH15" s="156" t="str">
        <f t="shared" si="122"/>
        <v xml:space="preserve"> </v>
      </c>
      <c r="LI15" s="121" t="str">
        <f t="shared" si="123"/>
        <v xml:space="preserve"> </v>
      </c>
      <c r="LK15" s="92" t="str">
        <f t="shared" si="167"/>
        <v xml:space="preserve"> </v>
      </c>
      <c r="LL15" s="93" t="str">
        <f t="shared" si="168"/>
        <v xml:space="preserve"> </v>
      </c>
      <c r="LM15" s="81"/>
      <c r="LN15" s="25"/>
      <c r="LO15" s="156" t="str">
        <f t="shared" si="169"/>
        <v xml:space="preserve"> </v>
      </c>
      <c r="LP15" s="121" t="str">
        <f t="shared" si="124"/>
        <v xml:space="preserve"> </v>
      </c>
    </row>
    <row r="16" spans="1:328" ht="15.75">
      <c r="A16" s="114"/>
      <c r="B16" s="113"/>
      <c r="C16" s="80"/>
      <c r="D16" s="24"/>
      <c r="E16" s="2" t="str">
        <f t="shared" si="127"/>
        <v xml:space="preserve"> </v>
      </c>
      <c r="F16" s="94" t="str">
        <f t="shared" si="0"/>
        <v xml:space="preserve"> </v>
      </c>
      <c r="G16" s="24"/>
      <c r="H16" s="24"/>
      <c r="I16" s="2" t="str">
        <f t="shared" si="125"/>
        <v xml:space="preserve"> </v>
      </c>
      <c r="J16" s="94" t="str">
        <f t="shared" si="126"/>
        <v xml:space="preserve"> </v>
      </c>
      <c r="K16" s="24"/>
      <c r="L16" s="24"/>
      <c r="M16" s="2" t="str">
        <f t="shared" si="1"/>
        <v xml:space="preserve"> </v>
      </c>
      <c r="N16" s="94" t="str">
        <f t="shared" si="2"/>
        <v xml:space="preserve"> </v>
      </c>
      <c r="O16" s="24"/>
      <c r="P16" s="24"/>
      <c r="Q16" s="2" t="str">
        <f t="shared" si="3"/>
        <v xml:space="preserve"> </v>
      </c>
      <c r="R16" s="94" t="str">
        <f t="shared" si="4"/>
        <v xml:space="preserve"> </v>
      </c>
      <c r="S16" s="24"/>
      <c r="T16" s="24"/>
      <c r="U16" s="2" t="str">
        <f t="shared" si="5"/>
        <v xml:space="preserve"> </v>
      </c>
      <c r="V16" s="94" t="str">
        <f t="shared" si="6"/>
        <v xml:space="preserve"> </v>
      </c>
      <c r="W16" s="91"/>
      <c r="X16" s="89" t="str">
        <f t="shared" ref="X16:X29" si="170">IF(ISBLANK(A16)," ",A16)</f>
        <v xml:space="preserve"> </v>
      </c>
      <c r="Y16" s="90" t="str">
        <f t="shared" ref="Y16:Y29" si="171">IF(ISBLANK(B16)," ",B16)</f>
        <v xml:space="preserve"> </v>
      </c>
      <c r="Z16" s="80"/>
      <c r="AA16" s="24"/>
      <c r="AB16" s="2" t="str">
        <f t="shared" si="130"/>
        <v xml:space="preserve"> </v>
      </c>
      <c r="AC16" s="94" t="str">
        <f t="shared" si="7"/>
        <v xml:space="preserve"> </v>
      </c>
      <c r="AD16" s="24"/>
      <c r="AE16" s="24"/>
      <c r="AF16" s="2" t="str">
        <f t="shared" si="8"/>
        <v xml:space="preserve"> </v>
      </c>
      <c r="AG16" s="94" t="str">
        <f t="shared" si="9"/>
        <v xml:space="preserve"> </v>
      </c>
      <c r="AH16" s="24"/>
      <c r="AI16" s="24"/>
      <c r="AJ16" s="2" t="str">
        <f t="shared" si="10"/>
        <v xml:space="preserve"> </v>
      </c>
      <c r="AK16" s="94" t="str">
        <f t="shared" si="11"/>
        <v xml:space="preserve"> </v>
      </c>
      <c r="AL16" s="24"/>
      <c r="AM16" s="24"/>
      <c r="AN16" s="2" t="str">
        <f t="shared" si="12"/>
        <v xml:space="preserve"> </v>
      </c>
      <c r="AO16" s="94" t="str">
        <f t="shared" si="13"/>
        <v xml:space="preserve"> </v>
      </c>
      <c r="AP16" s="24"/>
      <c r="AQ16" s="24"/>
      <c r="AR16" s="2" t="str">
        <f t="shared" si="14"/>
        <v xml:space="preserve"> </v>
      </c>
      <c r="AS16" s="94" t="str">
        <f t="shared" si="15"/>
        <v xml:space="preserve"> </v>
      </c>
      <c r="AU16" s="89" t="str">
        <f t="shared" ref="AU16:AU29" si="172">IF(ISBLANK(X16)," ",X16)</f>
        <v xml:space="preserve"> </v>
      </c>
      <c r="AV16" s="90" t="str">
        <f t="shared" ref="AV16:AV29" si="173">IF(ISBLANK(Y16)," ",Y16)</f>
        <v xml:space="preserve"> </v>
      </c>
      <c r="AW16" s="80"/>
      <c r="AX16" s="24"/>
      <c r="AY16" s="2" t="str">
        <f t="shared" si="133"/>
        <v xml:space="preserve"> </v>
      </c>
      <c r="AZ16" s="94" t="str">
        <f t="shared" si="16"/>
        <v xml:space="preserve"> </v>
      </c>
      <c r="BA16" s="24"/>
      <c r="BB16" s="24"/>
      <c r="BC16" s="2" t="str">
        <f t="shared" si="17"/>
        <v xml:space="preserve"> </v>
      </c>
      <c r="BD16" s="94" t="str">
        <f t="shared" si="18"/>
        <v xml:space="preserve"> </v>
      </c>
      <c r="BE16" s="24"/>
      <c r="BF16" s="24"/>
      <c r="BG16" s="2" t="str">
        <f t="shared" si="19"/>
        <v xml:space="preserve"> </v>
      </c>
      <c r="BH16" s="94" t="str">
        <f t="shared" si="20"/>
        <v xml:space="preserve"> </v>
      </c>
      <c r="BI16" s="24"/>
      <c r="BJ16" s="24"/>
      <c r="BK16" s="2" t="str">
        <f t="shared" si="21"/>
        <v xml:space="preserve"> </v>
      </c>
      <c r="BL16" s="94" t="str">
        <f t="shared" si="22"/>
        <v xml:space="preserve"> </v>
      </c>
      <c r="BM16" s="24"/>
      <c r="BN16" s="24"/>
      <c r="BO16" s="2" t="str">
        <f t="shared" si="23"/>
        <v xml:space="preserve"> </v>
      </c>
      <c r="BP16" s="94" t="str">
        <f t="shared" si="24"/>
        <v xml:space="preserve"> </v>
      </c>
      <c r="BR16" s="89" t="str">
        <f t="shared" ref="BR16:BR29" si="174">IF(ISBLANK(AU16)," ",AU16)</f>
        <v xml:space="preserve"> </v>
      </c>
      <c r="BS16" s="90" t="str">
        <f t="shared" ref="BS16:BS29" si="175">IF(ISBLANK(AV16)," ",AV16)</f>
        <v xml:space="preserve"> </v>
      </c>
      <c r="BT16" s="80"/>
      <c r="BU16" s="24"/>
      <c r="BV16" s="2" t="str">
        <f t="shared" si="136"/>
        <v xml:space="preserve"> </v>
      </c>
      <c r="BW16" s="94" t="str">
        <f t="shared" si="25"/>
        <v xml:space="preserve"> </v>
      </c>
      <c r="BX16" s="24"/>
      <c r="BY16" s="24"/>
      <c r="BZ16" s="2" t="str">
        <f t="shared" si="26"/>
        <v xml:space="preserve"> </v>
      </c>
      <c r="CA16" s="94" t="str">
        <f t="shared" si="27"/>
        <v xml:space="preserve"> </v>
      </c>
      <c r="CB16" s="24"/>
      <c r="CC16" s="24"/>
      <c r="CD16" s="2" t="str">
        <f t="shared" si="28"/>
        <v xml:space="preserve"> </v>
      </c>
      <c r="CE16" s="94" t="str">
        <f t="shared" si="29"/>
        <v xml:space="preserve"> </v>
      </c>
      <c r="CF16" s="24"/>
      <c r="CG16" s="24"/>
      <c r="CH16" s="2" t="str">
        <f t="shared" si="30"/>
        <v xml:space="preserve"> </v>
      </c>
      <c r="CI16" s="94" t="str">
        <f t="shared" si="31"/>
        <v xml:space="preserve"> </v>
      </c>
      <c r="CJ16" s="24"/>
      <c r="CK16" s="24"/>
      <c r="CL16" s="2" t="str">
        <f t="shared" si="32"/>
        <v xml:space="preserve"> </v>
      </c>
      <c r="CM16" s="94" t="str">
        <f t="shared" si="33"/>
        <v xml:space="preserve"> </v>
      </c>
      <c r="CO16" s="89" t="str">
        <f t="shared" ref="CO16:CO29" si="176">IF(ISBLANK(BR16)," ",BR16)</f>
        <v xml:space="preserve"> </v>
      </c>
      <c r="CP16" s="90" t="str">
        <f t="shared" ref="CP16:CP29" si="177">IF(ISBLANK(BS16)," ",BS16)</f>
        <v xml:space="preserve"> </v>
      </c>
      <c r="CQ16" s="80"/>
      <c r="CR16" s="24"/>
      <c r="CS16" s="2" t="str">
        <f t="shared" si="139"/>
        <v xml:space="preserve"> </v>
      </c>
      <c r="CT16" s="94" t="str">
        <f t="shared" si="34"/>
        <v xml:space="preserve"> </v>
      </c>
      <c r="CU16" s="24"/>
      <c r="CV16" s="24"/>
      <c r="CW16" s="2" t="str">
        <f t="shared" si="35"/>
        <v xml:space="preserve"> </v>
      </c>
      <c r="CX16" s="94" t="str">
        <f t="shared" si="36"/>
        <v xml:space="preserve"> </v>
      </c>
      <c r="CY16" s="24"/>
      <c r="CZ16" s="24"/>
      <c r="DA16" s="2" t="str">
        <f t="shared" si="37"/>
        <v xml:space="preserve"> </v>
      </c>
      <c r="DB16" s="94" t="str">
        <f t="shared" si="38"/>
        <v xml:space="preserve"> </v>
      </c>
      <c r="DC16" s="24"/>
      <c r="DD16" s="24"/>
      <c r="DE16" s="2" t="str">
        <f t="shared" si="39"/>
        <v xml:space="preserve"> </v>
      </c>
      <c r="DF16" s="94" t="str">
        <f t="shared" si="40"/>
        <v xml:space="preserve"> </v>
      </c>
      <c r="DG16" s="24"/>
      <c r="DH16" s="24"/>
      <c r="DI16" s="2" t="str">
        <f t="shared" si="41"/>
        <v xml:space="preserve"> </v>
      </c>
      <c r="DJ16" s="94" t="str">
        <f t="shared" si="42"/>
        <v xml:space="preserve"> </v>
      </c>
      <c r="DL16" s="89" t="str">
        <f t="shared" ref="DL16:DL29" si="178">IF(ISBLANK(CO16)," ",CO16)</f>
        <v xml:space="preserve"> </v>
      </c>
      <c r="DM16" s="90" t="str">
        <f t="shared" ref="DM16:DM29" si="179">IF(ISBLANK(CP16)," ",CP16)</f>
        <v xml:space="preserve"> </v>
      </c>
      <c r="DN16" s="80"/>
      <c r="DO16" s="24"/>
      <c r="DP16" s="2" t="str">
        <f t="shared" si="142"/>
        <v xml:space="preserve"> </v>
      </c>
      <c r="DQ16" s="94" t="str">
        <f t="shared" si="43"/>
        <v xml:space="preserve"> </v>
      </c>
      <c r="DR16" s="24"/>
      <c r="DS16" s="24"/>
      <c r="DT16" s="2" t="str">
        <f t="shared" si="44"/>
        <v xml:space="preserve"> </v>
      </c>
      <c r="DU16" s="94" t="str">
        <f t="shared" si="45"/>
        <v xml:space="preserve"> </v>
      </c>
      <c r="DV16" s="80"/>
      <c r="DW16" s="24"/>
      <c r="DX16" s="2" t="str">
        <f t="shared" si="46"/>
        <v xml:space="preserve"> </v>
      </c>
      <c r="DY16" s="94" t="str">
        <f t="shared" si="47"/>
        <v xml:space="preserve"> </v>
      </c>
      <c r="DZ16" s="80"/>
      <c r="EA16" s="24"/>
      <c r="EB16" s="2" t="str">
        <f t="shared" si="48"/>
        <v xml:space="preserve"> </v>
      </c>
      <c r="EC16" s="94" t="str">
        <f t="shared" si="49"/>
        <v xml:space="preserve"> </v>
      </c>
      <c r="ED16" s="24"/>
      <c r="EE16" s="24"/>
      <c r="EF16" s="2" t="str">
        <f t="shared" si="50"/>
        <v xml:space="preserve"> </v>
      </c>
      <c r="EG16" s="94" t="str">
        <f t="shared" si="51"/>
        <v xml:space="preserve"> </v>
      </c>
      <c r="EI16" s="89" t="str">
        <f t="shared" ref="EI16:EI29" si="180">IF(ISBLANK(DL16)," ",DL16)</f>
        <v xml:space="preserve"> </v>
      </c>
      <c r="EJ16" s="90" t="str">
        <f t="shared" ref="EJ16:EJ29" si="181">IF(ISBLANK(DM16)," ",DM16)</f>
        <v xml:space="preserve"> </v>
      </c>
      <c r="EK16" s="24"/>
      <c r="EL16" s="24"/>
      <c r="EM16" s="2" t="str">
        <f t="shared" si="145"/>
        <v xml:space="preserve"> </v>
      </c>
      <c r="EN16" s="94" t="str">
        <f t="shared" si="52"/>
        <v xml:space="preserve"> </v>
      </c>
      <c r="EO16" s="24"/>
      <c r="EP16" s="24"/>
      <c r="EQ16" s="2" t="str">
        <f t="shared" si="53"/>
        <v xml:space="preserve"> </v>
      </c>
      <c r="ER16" s="94" t="str">
        <f t="shared" si="54"/>
        <v xml:space="preserve"> </v>
      </c>
      <c r="ES16" s="24"/>
      <c r="ET16" s="24"/>
      <c r="EU16" s="2" t="str">
        <f t="shared" si="55"/>
        <v xml:space="preserve"> </v>
      </c>
      <c r="EV16" s="94" t="str">
        <f t="shared" si="56"/>
        <v xml:space="preserve"> </v>
      </c>
      <c r="EW16" s="80"/>
      <c r="EX16" s="24"/>
      <c r="EY16" s="2" t="str">
        <f t="shared" si="57"/>
        <v xml:space="preserve"> </v>
      </c>
      <c r="EZ16" s="94" t="str">
        <f t="shared" si="58"/>
        <v xml:space="preserve"> </v>
      </c>
      <c r="FA16" s="24"/>
      <c r="FB16" s="24"/>
      <c r="FC16" s="2" t="str">
        <f t="shared" si="59"/>
        <v xml:space="preserve"> </v>
      </c>
      <c r="FD16" s="94" t="str">
        <f t="shared" si="60"/>
        <v xml:space="preserve"> </v>
      </c>
      <c r="FF16" s="89" t="str">
        <f t="shared" ref="FF16:FF29" si="182">IF(ISBLANK(EI16)," ",EI16)</f>
        <v xml:space="preserve"> </v>
      </c>
      <c r="FG16" s="90" t="str">
        <f t="shared" ref="FG16:FG29" si="183">IF(ISBLANK(EJ16)," ",EJ16)</f>
        <v xml:space="preserve"> </v>
      </c>
      <c r="FH16" s="80"/>
      <c r="FI16" s="24"/>
      <c r="FJ16" s="2" t="str">
        <f t="shared" si="148"/>
        <v xml:space="preserve"> </v>
      </c>
      <c r="FK16" s="94" t="str">
        <f t="shared" si="61"/>
        <v xml:space="preserve"> </v>
      </c>
      <c r="FL16" s="24"/>
      <c r="FM16" s="24"/>
      <c r="FN16" s="2" t="str">
        <f t="shared" si="62"/>
        <v xml:space="preserve"> </v>
      </c>
      <c r="FO16" s="94" t="str">
        <f t="shared" si="63"/>
        <v xml:space="preserve"> </v>
      </c>
      <c r="FP16" s="80"/>
      <c r="FQ16" s="24"/>
      <c r="FR16" s="2" t="str">
        <f t="shared" si="64"/>
        <v xml:space="preserve"> </v>
      </c>
      <c r="FS16" s="94" t="str">
        <f t="shared" si="65"/>
        <v xml:space="preserve"> </v>
      </c>
      <c r="FT16" s="24"/>
      <c r="FU16" s="24"/>
      <c r="FV16" s="2" t="str">
        <f t="shared" si="66"/>
        <v xml:space="preserve"> </v>
      </c>
      <c r="FW16" s="94" t="str">
        <f t="shared" si="67"/>
        <v xml:space="preserve"> </v>
      </c>
      <c r="FX16" s="24"/>
      <c r="FY16" s="24"/>
      <c r="FZ16" s="2" t="str">
        <f t="shared" si="68"/>
        <v xml:space="preserve"> </v>
      </c>
      <c r="GA16" s="94" t="str">
        <f t="shared" si="69"/>
        <v xml:space="preserve"> </v>
      </c>
      <c r="GC16" s="89" t="str">
        <f t="shared" ref="GC16:GC29" si="184">IF(ISBLANK(FF16)," ",FF16)</f>
        <v xml:space="preserve"> </v>
      </c>
      <c r="GD16" s="90" t="str">
        <f t="shared" ref="GD16:GD29" si="185">IF(ISBLANK(FG16)," ",FG16)</f>
        <v xml:space="preserve"> </v>
      </c>
      <c r="GE16" s="80"/>
      <c r="GF16" s="24"/>
      <c r="GG16" s="2" t="str">
        <f t="shared" si="151"/>
        <v xml:space="preserve"> </v>
      </c>
      <c r="GH16" s="94" t="str">
        <f t="shared" si="70"/>
        <v xml:space="preserve"> </v>
      </c>
      <c r="GI16" s="24"/>
      <c r="GJ16" s="24"/>
      <c r="GK16" s="2" t="str">
        <f t="shared" si="71"/>
        <v xml:space="preserve"> </v>
      </c>
      <c r="GL16" s="94" t="str">
        <f t="shared" si="72"/>
        <v xml:space="preserve"> </v>
      </c>
      <c r="GM16" s="80"/>
      <c r="GN16" s="24"/>
      <c r="GO16" s="2" t="str">
        <f t="shared" si="73"/>
        <v xml:space="preserve"> </v>
      </c>
      <c r="GP16" s="94" t="str">
        <f t="shared" si="74"/>
        <v xml:space="preserve"> </v>
      </c>
      <c r="GQ16" s="24"/>
      <c r="GR16" s="24"/>
      <c r="GS16" s="2" t="str">
        <f t="shared" si="75"/>
        <v xml:space="preserve"> </v>
      </c>
      <c r="GT16" s="94" t="str">
        <f t="shared" si="76"/>
        <v xml:space="preserve"> </v>
      </c>
      <c r="GU16" s="24"/>
      <c r="GV16" s="24"/>
      <c r="GW16" s="2" t="str">
        <f t="shared" si="77"/>
        <v xml:space="preserve"> </v>
      </c>
      <c r="GX16" s="94" t="str">
        <f t="shared" si="78"/>
        <v xml:space="preserve"> </v>
      </c>
      <c r="GZ16" s="89" t="str">
        <f t="shared" ref="GZ16:GZ29" si="186">IF(ISBLANK(GC16)," ",GC16)</f>
        <v xml:space="preserve"> </v>
      </c>
      <c r="HA16" s="90" t="str">
        <f t="shared" ref="HA16:HA29" si="187">IF(ISBLANK(GD16)," ",GD16)</f>
        <v xml:space="preserve"> </v>
      </c>
      <c r="HB16" s="80"/>
      <c r="HC16" s="24"/>
      <c r="HD16" s="2" t="str">
        <f t="shared" si="154"/>
        <v xml:space="preserve"> </v>
      </c>
      <c r="HE16" s="94" t="str">
        <f t="shared" si="79"/>
        <v xml:space="preserve"> </v>
      </c>
      <c r="HF16" s="24"/>
      <c r="HG16" s="24"/>
      <c r="HH16" s="2" t="str">
        <f t="shared" si="80"/>
        <v xml:space="preserve"> </v>
      </c>
      <c r="HI16" s="94" t="str">
        <f t="shared" si="81"/>
        <v xml:space="preserve"> </v>
      </c>
      <c r="HJ16" s="24"/>
      <c r="HK16" s="24"/>
      <c r="HL16" s="2" t="str">
        <f t="shared" si="82"/>
        <v xml:space="preserve"> </v>
      </c>
      <c r="HM16" s="94" t="str">
        <f t="shared" si="83"/>
        <v xml:space="preserve"> </v>
      </c>
      <c r="HN16" s="24"/>
      <c r="HO16" s="24"/>
      <c r="HP16" s="2" t="str">
        <f t="shared" si="84"/>
        <v xml:space="preserve"> </v>
      </c>
      <c r="HQ16" s="94" t="str">
        <f t="shared" si="85"/>
        <v xml:space="preserve"> </v>
      </c>
      <c r="HR16" s="24"/>
      <c r="HS16" s="24"/>
      <c r="HT16" s="2" t="str">
        <f t="shared" si="86"/>
        <v xml:space="preserve"> </v>
      </c>
      <c r="HU16" s="94" t="str">
        <f t="shared" si="87"/>
        <v xml:space="preserve"> </v>
      </c>
      <c r="HW16" s="89" t="str">
        <f t="shared" ref="HW16:HW29" si="188">IF(ISBLANK(GZ16)," ",GZ16)</f>
        <v xml:space="preserve"> </v>
      </c>
      <c r="HX16" s="90" t="str">
        <f t="shared" ref="HX16:HX29" si="189">IF(ISBLANK(HA16)," ",HA16)</f>
        <v xml:space="preserve"> </v>
      </c>
      <c r="HY16" s="80"/>
      <c r="HZ16" s="24"/>
      <c r="IA16" s="2" t="str">
        <f t="shared" si="157"/>
        <v xml:space="preserve"> </v>
      </c>
      <c r="IB16" s="94" t="str">
        <f t="shared" si="88"/>
        <v xml:space="preserve"> </v>
      </c>
      <c r="IC16" s="24"/>
      <c r="ID16" s="24"/>
      <c r="IE16" s="2" t="str">
        <f t="shared" si="89"/>
        <v xml:space="preserve"> </v>
      </c>
      <c r="IF16" s="94" t="str">
        <f t="shared" si="90"/>
        <v xml:space="preserve"> </v>
      </c>
      <c r="IG16" s="24"/>
      <c r="IH16" s="24"/>
      <c r="II16" s="2" t="str">
        <f t="shared" si="91"/>
        <v xml:space="preserve"> </v>
      </c>
      <c r="IJ16" s="94" t="str">
        <f t="shared" si="92"/>
        <v xml:space="preserve"> </v>
      </c>
      <c r="IK16" s="24"/>
      <c r="IL16" s="24"/>
      <c r="IM16" s="2" t="str">
        <f t="shared" si="93"/>
        <v xml:space="preserve"> </v>
      </c>
      <c r="IN16" s="94" t="str">
        <f t="shared" si="94"/>
        <v xml:space="preserve"> </v>
      </c>
      <c r="IO16" s="24"/>
      <c r="IP16" s="24"/>
      <c r="IQ16" s="2" t="str">
        <f t="shared" si="95"/>
        <v xml:space="preserve"> </v>
      </c>
      <c r="IR16" s="94" t="str">
        <f t="shared" si="96"/>
        <v xml:space="preserve"> </v>
      </c>
      <c r="IT16" s="89" t="str">
        <f t="shared" ref="IT16:IT29" si="190">IF(ISBLANK(HW16)," ",HW16)</f>
        <v xml:space="preserve"> </v>
      </c>
      <c r="IU16" s="90" t="str">
        <f t="shared" ref="IU16:IU29" si="191">IF(ISBLANK(HX16)," ",HX16)</f>
        <v xml:space="preserve"> </v>
      </c>
      <c r="IV16" s="80"/>
      <c r="IW16" s="24"/>
      <c r="IX16" s="2" t="str">
        <f t="shared" si="160"/>
        <v xml:space="preserve"> </v>
      </c>
      <c r="IY16" s="94" t="str">
        <f t="shared" si="97"/>
        <v xml:space="preserve"> </v>
      </c>
      <c r="IZ16" s="24"/>
      <c r="JA16" s="24"/>
      <c r="JB16" s="2" t="str">
        <f t="shared" si="98"/>
        <v xml:space="preserve"> </v>
      </c>
      <c r="JC16" s="94" t="str">
        <f t="shared" si="99"/>
        <v xml:space="preserve"> </v>
      </c>
      <c r="JD16" s="24"/>
      <c r="JE16" s="24"/>
      <c r="JF16" s="2" t="str">
        <f t="shared" si="100"/>
        <v xml:space="preserve"> </v>
      </c>
      <c r="JG16" s="94" t="str">
        <f t="shared" si="101"/>
        <v xml:space="preserve"> </v>
      </c>
      <c r="JH16" s="24"/>
      <c r="JI16" s="24"/>
      <c r="JJ16" s="2" t="str">
        <f t="shared" si="102"/>
        <v xml:space="preserve"> </v>
      </c>
      <c r="JK16" s="94" t="str">
        <f t="shared" si="103"/>
        <v xml:space="preserve"> </v>
      </c>
      <c r="JL16" s="24"/>
      <c r="JM16" s="24"/>
      <c r="JN16" s="2" t="str">
        <f t="shared" si="104"/>
        <v xml:space="preserve"> </v>
      </c>
      <c r="JO16" s="94" t="str">
        <f t="shared" si="105"/>
        <v xml:space="preserve"> </v>
      </c>
      <c r="JP16" s="91"/>
      <c r="JQ16" s="89" t="str">
        <f t="shared" ref="JQ16:JQ29" si="192">IF(ISBLANK(IT16)," ",IT16)</f>
        <v xml:space="preserve"> </v>
      </c>
      <c r="JR16" s="90" t="str">
        <f t="shared" ref="JR16:JR29" si="193">IF(ISBLANK(IU16)," ",IU16)</f>
        <v xml:space="preserve"> </v>
      </c>
      <c r="JS16" s="80"/>
      <c r="JT16" s="24"/>
      <c r="JU16" s="2" t="str">
        <f t="shared" si="163"/>
        <v xml:space="preserve"> </v>
      </c>
      <c r="JV16" s="94" t="str">
        <f t="shared" si="106"/>
        <v xml:space="preserve"> </v>
      </c>
      <c r="JW16" s="24"/>
      <c r="JX16" s="24"/>
      <c r="JY16" s="2" t="str">
        <f t="shared" si="107"/>
        <v xml:space="preserve"> </v>
      </c>
      <c r="JZ16" s="94" t="str">
        <f t="shared" si="108"/>
        <v xml:space="preserve"> </v>
      </c>
      <c r="KA16" s="80"/>
      <c r="KB16" s="24"/>
      <c r="KC16" s="2" t="str">
        <f t="shared" si="109"/>
        <v xml:space="preserve"> </v>
      </c>
      <c r="KD16" s="94" t="str">
        <f t="shared" si="110"/>
        <v xml:space="preserve"> </v>
      </c>
      <c r="KE16" s="80"/>
      <c r="KF16" s="24"/>
      <c r="KG16" s="2" t="str">
        <f t="shared" si="111"/>
        <v xml:space="preserve"> </v>
      </c>
      <c r="KH16" s="94" t="str">
        <f t="shared" si="112"/>
        <v xml:space="preserve"> </v>
      </c>
      <c r="KI16" s="24"/>
      <c r="KJ16" s="24"/>
      <c r="KK16" s="2" t="str">
        <f t="shared" si="113"/>
        <v xml:space="preserve"> </v>
      </c>
      <c r="KL16" s="94" t="str">
        <f t="shared" si="114"/>
        <v xml:space="preserve"> </v>
      </c>
      <c r="KN16" s="89" t="str">
        <f t="shared" ref="KN16:KN29" si="194">IF(ISBLANK(JQ16)," ",JQ16)</f>
        <v xml:space="preserve"> </v>
      </c>
      <c r="KO16" s="90" t="str">
        <f t="shared" ref="KO16:KO29" si="195">IF(ISBLANK(JR16)," ",JR16)</f>
        <v xml:space="preserve"> </v>
      </c>
      <c r="KP16" s="80"/>
      <c r="KQ16" s="24"/>
      <c r="KR16" s="2" t="str">
        <f t="shared" si="166"/>
        <v xml:space="preserve"> </v>
      </c>
      <c r="KS16" s="94" t="str">
        <f t="shared" si="115"/>
        <v xml:space="preserve"> </v>
      </c>
      <c r="KT16" s="80"/>
      <c r="KU16" s="24"/>
      <c r="KV16" s="2" t="str">
        <f t="shared" si="116"/>
        <v xml:space="preserve"> </v>
      </c>
      <c r="KW16" s="94" t="str">
        <f t="shared" si="117"/>
        <v xml:space="preserve"> </v>
      </c>
      <c r="KX16" s="80"/>
      <c r="KY16" s="24"/>
      <c r="KZ16" s="2" t="str">
        <f t="shared" si="118"/>
        <v xml:space="preserve"> </v>
      </c>
      <c r="LA16" s="94" t="str">
        <f t="shared" si="119"/>
        <v xml:space="preserve"> </v>
      </c>
      <c r="LB16" s="24"/>
      <c r="LC16" s="24"/>
      <c r="LD16" s="2" t="str">
        <f t="shared" si="120"/>
        <v xml:space="preserve"> </v>
      </c>
      <c r="LE16" s="94" t="str">
        <f t="shared" si="121"/>
        <v xml:space="preserve"> </v>
      </c>
      <c r="LF16" s="24"/>
      <c r="LG16" s="24"/>
      <c r="LH16" s="2" t="str">
        <f t="shared" si="122"/>
        <v xml:space="preserve"> </v>
      </c>
      <c r="LI16" s="94" t="str">
        <f t="shared" si="123"/>
        <v xml:space="preserve"> </v>
      </c>
      <c r="LK16" s="89" t="str">
        <f t="shared" ref="LK16:LK29" si="196">IF(ISBLANK(KN16)," ",KN16)</f>
        <v xml:space="preserve"> </v>
      </c>
      <c r="LL16" s="90" t="str">
        <f t="shared" ref="LL16:LL29" si="197">IF(ISBLANK(KO16)," ",KO16)</f>
        <v xml:space="preserve"> </v>
      </c>
      <c r="LM16" s="80"/>
      <c r="LN16" s="24"/>
      <c r="LO16" s="2" t="str">
        <f t="shared" si="169"/>
        <v xml:space="preserve"> </v>
      </c>
      <c r="LP16" s="94" t="str">
        <f t="shared" si="124"/>
        <v xml:space="preserve"> </v>
      </c>
    </row>
    <row r="17" spans="1:328" ht="15.75">
      <c r="A17" s="116"/>
      <c r="B17" s="115"/>
      <c r="C17" s="81"/>
      <c r="D17" s="25"/>
      <c r="E17" s="156" t="str">
        <f t="shared" si="127"/>
        <v xml:space="preserve"> </v>
      </c>
      <c r="F17" s="121" t="str">
        <f t="shared" si="0"/>
        <v xml:space="preserve"> </v>
      </c>
      <c r="G17" s="25"/>
      <c r="H17" s="25"/>
      <c r="I17" s="156" t="str">
        <f t="shared" si="125"/>
        <v xml:space="preserve"> </v>
      </c>
      <c r="J17" s="121" t="str">
        <f t="shared" si="126"/>
        <v xml:space="preserve"> </v>
      </c>
      <c r="K17" s="25"/>
      <c r="L17" s="25"/>
      <c r="M17" s="156" t="str">
        <f t="shared" si="1"/>
        <v xml:space="preserve"> </v>
      </c>
      <c r="N17" s="121" t="str">
        <f t="shared" si="2"/>
        <v xml:space="preserve"> </v>
      </c>
      <c r="O17" s="25"/>
      <c r="P17" s="25"/>
      <c r="Q17" s="156" t="str">
        <f t="shared" si="3"/>
        <v xml:space="preserve"> </v>
      </c>
      <c r="R17" s="121" t="str">
        <f t="shared" si="4"/>
        <v xml:space="preserve"> </v>
      </c>
      <c r="S17" s="25"/>
      <c r="T17" s="25"/>
      <c r="U17" s="156" t="str">
        <f t="shared" si="5"/>
        <v xml:space="preserve"> </v>
      </c>
      <c r="V17" s="121" t="str">
        <f t="shared" si="6"/>
        <v xml:space="preserve"> </v>
      </c>
      <c r="W17" s="91"/>
      <c r="X17" s="92" t="str">
        <f t="shared" si="170"/>
        <v xml:space="preserve"> </v>
      </c>
      <c r="Y17" s="93" t="str">
        <f t="shared" si="171"/>
        <v xml:space="preserve"> </v>
      </c>
      <c r="Z17" s="81"/>
      <c r="AA17" s="25"/>
      <c r="AB17" s="156" t="str">
        <f t="shared" si="130"/>
        <v xml:space="preserve"> </v>
      </c>
      <c r="AC17" s="121" t="str">
        <f t="shared" si="7"/>
        <v xml:space="preserve"> </v>
      </c>
      <c r="AD17" s="25"/>
      <c r="AE17" s="25"/>
      <c r="AF17" s="156" t="str">
        <f t="shared" si="8"/>
        <v xml:space="preserve"> </v>
      </c>
      <c r="AG17" s="121" t="str">
        <f t="shared" si="9"/>
        <v xml:space="preserve"> </v>
      </c>
      <c r="AH17" s="25"/>
      <c r="AI17" s="25"/>
      <c r="AJ17" s="156" t="str">
        <f t="shared" si="10"/>
        <v xml:space="preserve"> </v>
      </c>
      <c r="AK17" s="121" t="str">
        <f t="shared" si="11"/>
        <v xml:space="preserve"> </v>
      </c>
      <c r="AL17" s="25"/>
      <c r="AM17" s="25"/>
      <c r="AN17" s="156" t="str">
        <f t="shared" si="12"/>
        <v xml:space="preserve"> </v>
      </c>
      <c r="AO17" s="121" t="str">
        <f t="shared" si="13"/>
        <v xml:space="preserve"> </v>
      </c>
      <c r="AP17" s="25"/>
      <c r="AQ17" s="25"/>
      <c r="AR17" s="156" t="str">
        <f t="shared" si="14"/>
        <v xml:space="preserve"> </v>
      </c>
      <c r="AS17" s="121" t="str">
        <f t="shared" si="15"/>
        <v xml:space="preserve"> </v>
      </c>
      <c r="AU17" s="92" t="str">
        <f t="shared" si="172"/>
        <v xml:space="preserve"> </v>
      </c>
      <c r="AV17" s="93" t="str">
        <f t="shared" si="173"/>
        <v xml:space="preserve"> </v>
      </c>
      <c r="AW17" s="81"/>
      <c r="AX17" s="25"/>
      <c r="AY17" s="156" t="str">
        <f t="shared" si="133"/>
        <v xml:space="preserve"> </v>
      </c>
      <c r="AZ17" s="121" t="str">
        <f t="shared" si="16"/>
        <v xml:space="preserve"> </v>
      </c>
      <c r="BA17" s="25"/>
      <c r="BB17" s="25"/>
      <c r="BC17" s="156" t="str">
        <f t="shared" si="17"/>
        <v xml:space="preserve"> </v>
      </c>
      <c r="BD17" s="121" t="str">
        <f t="shared" si="18"/>
        <v xml:space="preserve"> </v>
      </c>
      <c r="BE17" s="25"/>
      <c r="BF17" s="25"/>
      <c r="BG17" s="156" t="str">
        <f t="shared" si="19"/>
        <v xml:space="preserve"> </v>
      </c>
      <c r="BH17" s="121" t="str">
        <f t="shared" si="20"/>
        <v xml:space="preserve"> </v>
      </c>
      <c r="BI17" s="25"/>
      <c r="BJ17" s="25"/>
      <c r="BK17" s="156" t="str">
        <f t="shared" si="21"/>
        <v xml:space="preserve"> </v>
      </c>
      <c r="BL17" s="121" t="str">
        <f t="shared" si="22"/>
        <v xml:space="preserve"> </v>
      </c>
      <c r="BM17" s="25"/>
      <c r="BN17" s="25"/>
      <c r="BO17" s="156" t="str">
        <f t="shared" si="23"/>
        <v xml:space="preserve"> </v>
      </c>
      <c r="BP17" s="121" t="str">
        <f t="shared" si="24"/>
        <v xml:space="preserve"> </v>
      </c>
      <c r="BR17" s="92" t="str">
        <f t="shared" si="174"/>
        <v xml:space="preserve"> </v>
      </c>
      <c r="BS17" s="93" t="str">
        <f t="shared" si="175"/>
        <v xml:space="preserve"> </v>
      </c>
      <c r="BT17" s="81"/>
      <c r="BU17" s="25"/>
      <c r="BV17" s="156" t="str">
        <f t="shared" si="136"/>
        <v xml:space="preserve"> </v>
      </c>
      <c r="BW17" s="121" t="str">
        <f t="shared" si="25"/>
        <v xml:space="preserve"> </v>
      </c>
      <c r="BX17" s="25"/>
      <c r="BY17" s="25"/>
      <c r="BZ17" s="156" t="str">
        <f t="shared" si="26"/>
        <v xml:space="preserve"> </v>
      </c>
      <c r="CA17" s="121" t="str">
        <f t="shared" si="27"/>
        <v xml:space="preserve"> </v>
      </c>
      <c r="CB17" s="25"/>
      <c r="CC17" s="25"/>
      <c r="CD17" s="156" t="str">
        <f t="shared" si="28"/>
        <v xml:space="preserve"> </v>
      </c>
      <c r="CE17" s="121" t="str">
        <f t="shared" si="29"/>
        <v xml:space="preserve"> </v>
      </c>
      <c r="CF17" s="25"/>
      <c r="CG17" s="25"/>
      <c r="CH17" s="156" t="str">
        <f t="shared" si="30"/>
        <v xml:space="preserve"> </v>
      </c>
      <c r="CI17" s="121" t="str">
        <f t="shared" si="31"/>
        <v xml:space="preserve"> </v>
      </c>
      <c r="CJ17" s="25"/>
      <c r="CK17" s="25"/>
      <c r="CL17" s="156" t="str">
        <f t="shared" si="32"/>
        <v xml:space="preserve"> </v>
      </c>
      <c r="CM17" s="121" t="str">
        <f t="shared" si="33"/>
        <v xml:space="preserve"> </v>
      </c>
      <c r="CO17" s="92" t="str">
        <f t="shared" si="176"/>
        <v xml:space="preserve"> </v>
      </c>
      <c r="CP17" s="93" t="str">
        <f t="shared" si="177"/>
        <v xml:space="preserve"> </v>
      </c>
      <c r="CQ17" s="81"/>
      <c r="CR17" s="25"/>
      <c r="CS17" s="156" t="str">
        <f t="shared" si="139"/>
        <v xml:space="preserve"> </v>
      </c>
      <c r="CT17" s="121" t="str">
        <f t="shared" si="34"/>
        <v xml:space="preserve"> </v>
      </c>
      <c r="CU17" s="25"/>
      <c r="CV17" s="25"/>
      <c r="CW17" s="156" t="str">
        <f t="shared" si="35"/>
        <v xml:space="preserve"> </v>
      </c>
      <c r="CX17" s="121" t="str">
        <f t="shared" si="36"/>
        <v xml:space="preserve"> </v>
      </c>
      <c r="CY17" s="25"/>
      <c r="CZ17" s="25"/>
      <c r="DA17" s="156" t="str">
        <f t="shared" si="37"/>
        <v xml:space="preserve"> </v>
      </c>
      <c r="DB17" s="121" t="str">
        <f t="shared" si="38"/>
        <v xml:space="preserve"> </v>
      </c>
      <c r="DC17" s="25"/>
      <c r="DD17" s="25"/>
      <c r="DE17" s="156" t="str">
        <f t="shared" si="39"/>
        <v xml:space="preserve"> </v>
      </c>
      <c r="DF17" s="121" t="str">
        <f t="shared" si="40"/>
        <v xml:space="preserve"> </v>
      </c>
      <c r="DG17" s="25"/>
      <c r="DH17" s="25"/>
      <c r="DI17" s="156" t="str">
        <f t="shared" si="41"/>
        <v xml:space="preserve"> </v>
      </c>
      <c r="DJ17" s="121" t="str">
        <f t="shared" si="42"/>
        <v xml:space="preserve"> </v>
      </c>
      <c r="DL17" s="92" t="str">
        <f t="shared" si="178"/>
        <v xml:space="preserve"> </v>
      </c>
      <c r="DM17" s="93" t="str">
        <f t="shared" si="179"/>
        <v xml:space="preserve"> </v>
      </c>
      <c r="DN17" s="81"/>
      <c r="DO17" s="25"/>
      <c r="DP17" s="156" t="str">
        <f t="shared" si="142"/>
        <v xml:space="preserve"> </v>
      </c>
      <c r="DQ17" s="121" t="str">
        <f t="shared" si="43"/>
        <v xml:space="preserve"> </v>
      </c>
      <c r="DR17" s="25"/>
      <c r="DS17" s="25"/>
      <c r="DT17" s="156" t="str">
        <f t="shared" si="44"/>
        <v xml:space="preserve"> </v>
      </c>
      <c r="DU17" s="121" t="str">
        <f t="shared" si="45"/>
        <v xml:space="preserve"> </v>
      </c>
      <c r="DV17" s="81"/>
      <c r="DW17" s="25"/>
      <c r="DX17" s="156" t="str">
        <f t="shared" si="46"/>
        <v xml:space="preserve"> </v>
      </c>
      <c r="DY17" s="121" t="str">
        <f t="shared" si="47"/>
        <v xml:space="preserve"> </v>
      </c>
      <c r="DZ17" s="81"/>
      <c r="EA17" s="25"/>
      <c r="EB17" s="156" t="str">
        <f t="shared" si="48"/>
        <v xml:space="preserve"> </v>
      </c>
      <c r="EC17" s="121" t="str">
        <f t="shared" si="49"/>
        <v xml:space="preserve"> </v>
      </c>
      <c r="ED17" s="25"/>
      <c r="EE17" s="25"/>
      <c r="EF17" s="156" t="str">
        <f t="shared" si="50"/>
        <v xml:space="preserve"> </v>
      </c>
      <c r="EG17" s="121" t="str">
        <f t="shared" si="51"/>
        <v xml:space="preserve"> </v>
      </c>
      <c r="EI17" s="92" t="str">
        <f t="shared" si="180"/>
        <v xml:space="preserve"> </v>
      </c>
      <c r="EJ17" s="93" t="str">
        <f t="shared" si="181"/>
        <v xml:space="preserve"> </v>
      </c>
      <c r="EK17" s="25"/>
      <c r="EL17" s="25"/>
      <c r="EM17" s="156" t="str">
        <f t="shared" si="145"/>
        <v xml:space="preserve"> </v>
      </c>
      <c r="EN17" s="121" t="str">
        <f t="shared" si="52"/>
        <v xml:space="preserve"> </v>
      </c>
      <c r="EO17" s="25"/>
      <c r="EP17" s="25"/>
      <c r="EQ17" s="156" t="str">
        <f t="shared" si="53"/>
        <v xml:space="preserve"> </v>
      </c>
      <c r="ER17" s="121" t="str">
        <f t="shared" si="54"/>
        <v xml:space="preserve"> </v>
      </c>
      <c r="ES17" s="25"/>
      <c r="ET17" s="25"/>
      <c r="EU17" s="156" t="str">
        <f t="shared" si="55"/>
        <v xml:space="preserve"> </v>
      </c>
      <c r="EV17" s="121" t="str">
        <f t="shared" si="56"/>
        <v xml:space="preserve"> </v>
      </c>
      <c r="EW17" s="81"/>
      <c r="EX17" s="25"/>
      <c r="EY17" s="156" t="str">
        <f t="shared" si="57"/>
        <v xml:space="preserve"> </v>
      </c>
      <c r="EZ17" s="121" t="str">
        <f t="shared" si="58"/>
        <v xml:space="preserve"> </v>
      </c>
      <c r="FA17" s="25"/>
      <c r="FB17" s="25"/>
      <c r="FC17" s="156" t="str">
        <f t="shared" si="59"/>
        <v xml:space="preserve"> </v>
      </c>
      <c r="FD17" s="121" t="str">
        <f t="shared" si="60"/>
        <v xml:space="preserve"> </v>
      </c>
      <c r="FF17" s="92" t="str">
        <f t="shared" si="182"/>
        <v xml:space="preserve"> </v>
      </c>
      <c r="FG17" s="93" t="str">
        <f t="shared" si="183"/>
        <v xml:space="preserve"> </v>
      </c>
      <c r="FH17" s="81"/>
      <c r="FI17" s="25"/>
      <c r="FJ17" s="156" t="str">
        <f t="shared" si="148"/>
        <v xml:space="preserve"> </v>
      </c>
      <c r="FK17" s="121" t="str">
        <f t="shared" si="61"/>
        <v xml:space="preserve"> </v>
      </c>
      <c r="FL17" s="25"/>
      <c r="FM17" s="25"/>
      <c r="FN17" s="156" t="str">
        <f t="shared" si="62"/>
        <v xml:space="preserve"> </v>
      </c>
      <c r="FO17" s="121" t="str">
        <f t="shared" si="63"/>
        <v xml:space="preserve"> </v>
      </c>
      <c r="FP17" s="81"/>
      <c r="FQ17" s="25"/>
      <c r="FR17" s="156" t="str">
        <f t="shared" si="64"/>
        <v xml:space="preserve"> </v>
      </c>
      <c r="FS17" s="121" t="str">
        <f t="shared" si="65"/>
        <v xml:space="preserve"> </v>
      </c>
      <c r="FT17" s="25"/>
      <c r="FU17" s="25"/>
      <c r="FV17" s="156" t="str">
        <f t="shared" si="66"/>
        <v xml:space="preserve"> </v>
      </c>
      <c r="FW17" s="121" t="str">
        <f t="shared" si="67"/>
        <v xml:space="preserve"> </v>
      </c>
      <c r="FX17" s="25"/>
      <c r="FY17" s="25"/>
      <c r="FZ17" s="156" t="str">
        <f t="shared" si="68"/>
        <v xml:space="preserve"> </v>
      </c>
      <c r="GA17" s="121" t="str">
        <f t="shared" si="69"/>
        <v xml:space="preserve"> </v>
      </c>
      <c r="GC17" s="92" t="str">
        <f t="shared" si="184"/>
        <v xml:space="preserve"> </v>
      </c>
      <c r="GD17" s="93" t="str">
        <f t="shared" si="185"/>
        <v xml:space="preserve"> </v>
      </c>
      <c r="GE17" s="81"/>
      <c r="GF17" s="25"/>
      <c r="GG17" s="156" t="str">
        <f t="shared" si="151"/>
        <v xml:space="preserve"> </v>
      </c>
      <c r="GH17" s="121" t="str">
        <f t="shared" si="70"/>
        <v xml:space="preserve"> </v>
      </c>
      <c r="GI17" s="25"/>
      <c r="GJ17" s="25"/>
      <c r="GK17" s="156" t="str">
        <f t="shared" si="71"/>
        <v xml:space="preserve"> </v>
      </c>
      <c r="GL17" s="121" t="str">
        <f t="shared" si="72"/>
        <v xml:space="preserve"> </v>
      </c>
      <c r="GM17" s="81"/>
      <c r="GN17" s="25"/>
      <c r="GO17" s="156" t="str">
        <f t="shared" si="73"/>
        <v xml:space="preserve"> </v>
      </c>
      <c r="GP17" s="121" t="str">
        <f t="shared" si="74"/>
        <v xml:space="preserve"> </v>
      </c>
      <c r="GQ17" s="25"/>
      <c r="GR17" s="25"/>
      <c r="GS17" s="156" t="str">
        <f t="shared" si="75"/>
        <v xml:space="preserve"> </v>
      </c>
      <c r="GT17" s="121" t="str">
        <f t="shared" si="76"/>
        <v xml:space="preserve"> </v>
      </c>
      <c r="GU17" s="25"/>
      <c r="GV17" s="25"/>
      <c r="GW17" s="156" t="str">
        <f t="shared" si="77"/>
        <v xml:space="preserve"> </v>
      </c>
      <c r="GX17" s="121" t="str">
        <f t="shared" si="78"/>
        <v xml:space="preserve"> </v>
      </c>
      <c r="GZ17" s="92" t="str">
        <f t="shared" si="186"/>
        <v xml:space="preserve"> </v>
      </c>
      <c r="HA17" s="93" t="str">
        <f t="shared" si="187"/>
        <v xml:space="preserve"> </v>
      </c>
      <c r="HB17" s="81"/>
      <c r="HC17" s="25"/>
      <c r="HD17" s="156" t="str">
        <f t="shared" si="154"/>
        <v xml:space="preserve"> </v>
      </c>
      <c r="HE17" s="121" t="str">
        <f t="shared" si="79"/>
        <v xml:space="preserve"> </v>
      </c>
      <c r="HF17" s="25"/>
      <c r="HG17" s="25"/>
      <c r="HH17" s="156" t="str">
        <f t="shared" si="80"/>
        <v xml:space="preserve"> </v>
      </c>
      <c r="HI17" s="121" t="str">
        <f t="shared" si="81"/>
        <v xml:space="preserve"> </v>
      </c>
      <c r="HJ17" s="25"/>
      <c r="HK17" s="25"/>
      <c r="HL17" s="156" t="str">
        <f t="shared" si="82"/>
        <v xml:space="preserve"> </v>
      </c>
      <c r="HM17" s="121" t="str">
        <f t="shared" si="83"/>
        <v xml:space="preserve"> </v>
      </c>
      <c r="HN17" s="25"/>
      <c r="HO17" s="25"/>
      <c r="HP17" s="156" t="str">
        <f t="shared" si="84"/>
        <v xml:space="preserve"> </v>
      </c>
      <c r="HQ17" s="121" t="str">
        <f t="shared" si="85"/>
        <v xml:space="preserve"> </v>
      </c>
      <c r="HR17" s="25"/>
      <c r="HS17" s="25"/>
      <c r="HT17" s="156" t="str">
        <f t="shared" si="86"/>
        <v xml:space="preserve"> </v>
      </c>
      <c r="HU17" s="121" t="str">
        <f t="shared" si="87"/>
        <v xml:space="preserve"> </v>
      </c>
      <c r="HW17" s="92" t="str">
        <f t="shared" si="188"/>
        <v xml:space="preserve"> </v>
      </c>
      <c r="HX17" s="93" t="str">
        <f t="shared" si="189"/>
        <v xml:space="preserve"> </v>
      </c>
      <c r="HY17" s="81"/>
      <c r="HZ17" s="25"/>
      <c r="IA17" s="156" t="str">
        <f t="shared" si="157"/>
        <v xml:space="preserve"> </v>
      </c>
      <c r="IB17" s="121" t="str">
        <f t="shared" si="88"/>
        <v xml:space="preserve"> </v>
      </c>
      <c r="IC17" s="25"/>
      <c r="ID17" s="25"/>
      <c r="IE17" s="156" t="str">
        <f t="shared" si="89"/>
        <v xml:space="preserve"> </v>
      </c>
      <c r="IF17" s="121" t="str">
        <f t="shared" si="90"/>
        <v xml:space="preserve"> </v>
      </c>
      <c r="IG17" s="25"/>
      <c r="IH17" s="25"/>
      <c r="II17" s="156" t="str">
        <f t="shared" si="91"/>
        <v xml:space="preserve"> </v>
      </c>
      <c r="IJ17" s="121" t="str">
        <f t="shared" si="92"/>
        <v xml:space="preserve"> </v>
      </c>
      <c r="IK17" s="25"/>
      <c r="IL17" s="25"/>
      <c r="IM17" s="156" t="str">
        <f t="shared" si="93"/>
        <v xml:space="preserve"> </v>
      </c>
      <c r="IN17" s="121" t="str">
        <f t="shared" si="94"/>
        <v xml:space="preserve"> </v>
      </c>
      <c r="IO17" s="25"/>
      <c r="IP17" s="25"/>
      <c r="IQ17" s="156" t="str">
        <f t="shared" si="95"/>
        <v xml:space="preserve"> </v>
      </c>
      <c r="IR17" s="121" t="str">
        <f t="shared" si="96"/>
        <v xml:space="preserve"> </v>
      </c>
      <c r="IT17" s="92" t="str">
        <f t="shared" si="190"/>
        <v xml:space="preserve"> </v>
      </c>
      <c r="IU17" s="93" t="str">
        <f t="shared" si="191"/>
        <v xml:space="preserve"> </v>
      </c>
      <c r="IV17" s="81"/>
      <c r="IW17" s="25"/>
      <c r="IX17" s="156" t="str">
        <f t="shared" si="160"/>
        <v xml:space="preserve"> </v>
      </c>
      <c r="IY17" s="121" t="str">
        <f t="shared" si="97"/>
        <v xml:space="preserve"> </v>
      </c>
      <c r="IZ17" s="25"/>
      <c r="JA17" s="25"/>
      <c r="JB17" s="156" t="str">
        <f t="shared" si="98"/>
        <v xml:space="preserve"> </v>
      </c>
      <c r="JC17" s="121" t="str">
        <f t="shared" si="99"/>
        <v xml:space="preserve"> </v>
      </c>
      <c r="JD17" s="25"/>
      <c r="JE17" s="25"/>
      <c r="JF17" s="156" t="str">
        <f t="shared" si="100"/>
        <v xml:space="preserve"> </v>
      </c>
      <c r="JG17" s="121" t="str">
        <f t="shared" si="101"/>
        <v xml:space="preserve"> </v>
      </c>
      <c r="JH17" s="25"/>
      <c r="JI17" s="25"/>
      <c r="JJ17" s="156" t="str">
        <f t="shared" si="102"/>
        <v xml:space="preserve"> </v>
      </c>
      <c r="JK17" s="121" t="str">
        <f t="shared" si="103"/>
        <v xml:space="preserve"> </v>
      </c>
      <c r="JL17" s="25"/>
      <c r="JM17" s="25"/>
      <c r="JN17" s="156" t="str">
        <f t="shared" si="104"/>
        <v xml:space="preserve"> </v>
      </c>
      <c r="JO17" s="121" t="str">
        <f t="shared" si="105"/>
        <v xml:space="preserve"> </v>
      </c>
      <c r="JP17" s="91"/>
      <c r="JQ17" s="92" t="str">
        <f t="shared" si="192"/>
        <v xml:space="preserve"> </v>
      </c>
      <c r="JR17" s="93" t="str">
        <f t="shared" si="193"/>
        <v xml:space="preserve"> </v>
      </c>
      <c r="JS17" s="81"/>
      <c r="JT17" s="25"/>
      <c r="JU17" s="156" t="str">
        <f t="shared" si="163"/>
        <v xml:space="preserve"> </v>
      </c>
      <c r="JV17" s="121" t="str">
        <f t="shared" si="106"/>
        <v xml:space="preserve"> </v>
      </c>
      <c r="JW17" s="25"/>
      <c r="JX17" s="25"/>
      <c r="JY17" s="156" t="str">
        <f t="shared" si="107"/>
        <v xml:space="preserve"> </v>
      </c>
      <c r="JZ17" s="121" t="str">
        <f t="shared" si="108"/>
        <v xml:space="preserve"> </v>
      </c>
      <c r="KA17" s="81"/>
      <c r="KB17" s="25"/>
      <c r="KC17" s="156" t="str">
        <f t="shared" si="109"/>
        <v xml:space="preserve"> </v>
      </c>
      <c r="KD17" s="121" t="str">
        <f t="shared" si="110"/>
        <v xml:space="preserve"> </v>
      </c>
      <c r="KE17" s="81"/>
      <c r="KF17" s="25"/>
      <c r="KG17" s="156" t="str">
        <f t="shared" si="111"/>
        <v xml:space="preserve"> </v>
      </c>
      <c r="KH17" s="121" t="str">
        <f t="shared" si="112"/>
        <v xml:space="preserve"> </v>
      </c>
      <c r="KI17" s="25"/>
      <c r="KJ17" s="25"/>
      <c r="KK17" s="156" t="str">
        <f t="shared" si="113"/>
        <v xml:space="preserve"> </v>
      </c>
      <c r="KL17" s="121" t="str">
        <f t="shared" si="114"/>
        <v xml:space="preserve"> </v>
      </c>
      <c r="KN17" s="92" t="str">
        <f t="shared" si="194"/>
        <v xml:space="preserve"> </v>
      </c>
      <c r="KO17" s="93" t="str">
        <f t="shared" si="195"/>
        <v xml:space="preserve"> </v>
      </c>
      <c r="KP17" s="81"/>
      <c r="KQ17" s="25"/>
      <c r="KR17" s="156" t="str">
        <f t="shared" si="166"/>
        <v xml:space="preserve"> </v>
      </c>
      <c r="KS17" s="121" t="str">
        <f t="shared" si="115"/>
        <v xml:space="preserve"> </v>
      </c>
      <c r="KT17" s="81"/>
      <c r="KU17" s="25"/>
      <c r="KV17" s="156" t="str">
        <f t="shared" si="116"/>
        <v xml:space="preserve"> </v>
      </c>
      <c r="KW17" s="121" t="str">
        <f t="shared" si="117"/>
        <v xml:space="preserve"> </v>
      </c>
      <c r="KX17" s="81"/>
      <c r="KY17" s="25"/>
      <c r="KZ17" s="156" t="str">
        <f t="shared" si="118"/>
        <v xml:space="preserve"> </v>
      </c>
      <c r="LA17" s="121" t="str">
        <f t="shared" si="119"/>
        <v xml:space="preserve"> </v>
      </c>
      <c r="LB17" s="25"/>
      <c r="LC17" s="25"/>
      <c r="LD17" s="156" t="str">
        <f t="shared" si="120"/>
        <v xml:space="preserve"> </v>
      </c>
      <c r="LE17" s="121" t="str">
        <f t="shared" si="121"/>
        <v xml:space="preserve"> </v>
      </c>
      <c r="LF17" s="25"/>
      <c r="LG17" s="25"/>
      <c r="LH17" s="156" t="str">
        <f t="shared" si="122"/>
        <v xml:space="preserve"> </v>
      </c>
      <c r="LI17" s="121" t="str">
        <f t="shared" si="123"/>
        <v xml:space="preserve"> </v>
      </c>
      <c r="LK17" s="92" t="str">
        <f t="shared" si="196"/>
        <v xml:space="preserve"> </v>
      </c>
      <c r="LL17" s="93" t="str">
        <f t="shared" si="197"/>
        <v xml:space="preserve"> </v>
      </c>
      <c r="LM17" s="81"/>
      <c r="LN17" s="25"/>
      <c r="LO17" s="156" t="str">
        <f t="shared" si="169"/>
        <v xml:space="preserve"> </v>
      </c>
      <c r="LP17" s="121" t="str">
        <f t="shared" si="124"/>
        <v xml:space="preserve"> </v>
      </c>
    </row>
    <row r="18" spans="1:328" ht="15.75">
      <c r="A18" s="114"/>
      <c r="B18" s="113"/>
      <c r="C18" s="80"/>
      <c r="D18" s="24"/>
      <c r="E18" s="2" t="str">
        <f t="shared" si="127"/>
        <v xml:space="preserve"> </v>
      </c>
      <c r="F18" s="94" t="str">
        <f t="shared" si="0"/>
        <v xml:space="preserve"> </v>
      </c>
      <c r="G18" s="24"/>
      <c r="H18" s="24"/>
      <c r="I18" s="2" t="str">
        <f t="shared" si="125"/>
        <v xml:space="preserve"> </v>
      </c>
      <c r="J18" s="94" t="str">
        <f t="shared" si="126"/>
        <v xml:space="preserve"> </v>
      </c>
      <c r="K18" s="24"/>
      <c r="L18" s="24"/>
      <c r="M18" s="2" t="str">
        <f t="shared" si="1"/>
        <v xml:space="preserve"> </v>
      </c>
      <c r="N18" s="94" t="str">
        <f t="shared" si="2"/>
        <v xml:space="preserve"> </v>
      </c>
      <c r="O18" s="24"/>
      <c r="P18" s="24"/>
      <c r="Q18" s="2" t="str">
        <f t="shared" si="3"/>
        <v xml:space="preserve"> </v>
      </c>
      <c r="R18" s="94" t="str">
        <f t="shared" si="4"/>
        <v xml:space="preserve"> </v>
      </c>
      <c r="S18" s="24"/>
      <c r="T18" s="24"/>
      <c r="U18" s="2" t="str">
        <f t="shared" si="5"/>
        <v xml:space="preserve"> </v>
      </c>
      <c r="V18" s="94" t="str">
        <f t="shared" si="6"/>
        <v xml:space="preserve"> </v>
      </c>
      <c r="W18" s="91"/>
      <c r="X18" s="89" t="str">
        <f t="shared" si="170"/>
        <v xml:space="preserve"> </v>
      </c>
      <c r="Y18" s="90" t="str">
        <f t="shared" si="171"/>
        <v xml:space="preserve"> </v>
      </c>
      <c r="Z18" s="80"/>
      <c r="AA18" s="24"/>
      <c r="AB18" s="2" t="str">
        <f t="shared" si="130"/>
        <v xml:space="preserve"> </v>
      </c>
      <c r="AC18" s="94" t="str">
        <f t="shared" si="7"/>
        <v xml:space="preserve"> </v>
      </c>
      <c r="AD18" s="24"/>
      <c r="AE18" s="24"/>
      <c r="AF18" s="2" t="str">
        <f t="shared" si="8"/>
        <v xml:space="preserve"> </v>
      </c>
      <c r="AG18" s="94" t="str">
        <f t="shared" si="9"/>
        <v xml:space="preserve"> </v>
      </c>
      <c r="AH18" s="24"/>
      <c r="AI18" s="24"/>
      <c r="AJ18" s="2" t="str">
        <f t="shared" si="10"/>
        <v xml:space="preserve"> </v>
      </c>
      <c r="AK18" s="94" t="str">
        <f t="shared" si="11"/>
        <v xml:space="preserve"> </v>
      </c>
      <c r="AL18" s="24"/>
      <c r="AM18" s="24"/>
      <c r="AN18" s="2" t="str">
        <f t="shared" si="12"/>
        <v xml:space="preserve"> </v>
      </c>
      <c r="AO18" s="94" t="str">
        <f t="shared" si="13"/>
        <v xml:space="preserve"> </v>
      </c>
      <c r="AP18" s="24"/>
      <c r="AQ18" s="24"/>
      <c r="AR18" s="2" t="str">
        <f t="shared" si="14"/>
        <v xml:space="preserve"> </v>
      </c>
      <c r="AS18" s="94" t="str">
        <f t="shared" si="15"/>
        <v xml:space="preserve"> </v>
      </c>
      <c r="AU18" s="89" t="str">
        <f t="shared" si="172"/>
        <v xml:space="preserve"> </v>
      </c>
      <c r="AV18" s="90" t="str">
        <f t="shared" si="173"/>
        <v xml:space="preserve"> </v>
      </c>
      <c r="AW18" s="80"/>
      <c r="AX18" s="24"/>
      <c r="AY18" s="2" t="str">
        <f t="shared" si="133"/>
        <v xml:space="preserve"> </v>
      </c>
      <c r="AZ18" s="94" t="str">
        <f t="shared" si="16"/>
        <v xml:space="preserve"> </v>
      </c>
      <c r="BA18" s="24"/>
      <c r="BB18" s="24"/>
      <c r="BC18" s="2" t="str">
        <f t="shared" si="17"/>
        <v xml:space="preserve"> </v>
      </c>
      <c r="BD18" s="94" t="str">
        <f t="shared" si="18"/>
        <v xml:space="preserve"> </v>
      </c>
      <c r="BE18" s="24"/>
      <c r="BF18" s="24"/>
      <c r="BG18" s="2" t="str">
        <f t="shared" si="19"/>
        <v xml:space="preserve"> </v>
      </c>
      <c r="BH18" s="94" t="str">
        <f t="shared" si="20"/>
        <v xml:space="preserve"> </v>
      </c>
      <c r="BI18" s="24"/>
      <c r="BJ18" s="24"/>
      <c r="BK18" s="2" t="str">
        <f t="shared" si="21"/>
        <v xml:space="preserve"> </v>
      </c>
      <c r="BL18" s="94" t="str">
        <f t="shared" si="22"/>
        <v xml:space="preserve"> </v>
      </c>
      <c r="BM18" s="24"/>
      <c r="BN18" s="24"/>
      <c r="BO18" s="2" t="str">
        <f t="shared" si="23"/>
        <v xml:space="preserve"> </v>
      </c>
      <c r="BP18" s="94" t="str">
        <f t="shared" si="24"/>
        <v xml:space="preserve"> </v>
      </c>
      <c r="BR18" s="89" t="str">
        <f t="shared" si="174"/>
        <v xml:space="preserve"> </v>
      </c>
      <c r="BS18" s="90" t="str">
        <f t="shared" si="175"/>
        <v xml:space="preserve"> </v>
      </c>
      <c r="BT18" s="80"/>
      <c r="BU18" s="24"/>
      <c r="BV18" s="2" t="str">
        <f t="shared" si="136"/>
        <v xml:space="preserve"> </v>
      </c>
      <c r="BW18" s="94" t="str">
        <f t="shared" si="25"/>
        <v xml:space="preserve"> </v>
      </c>
      <c r="BX18" s="24"/>
      <c r="BY18" s="24"/>
      <c r="BZ18" s="2" t="str">
        <f t="shared" si="26"/>
        <v xml:space="preserve"> </v>
      </c>
      <c r="CA18" s="94" t="str">
        <f t="shared" si="27"/>
        <v xml:space="preserve"> </v>
      </c>
      <c r="CB18" s="24"/>
      <c r="CC18" s="24"/>
      <c r="CD18" s="2" t="str">
        <f t="shared" si="28"/>
        <v xml:space="preserve"> </v>
      </c>
      <c r="CE18" s="94" t="str">
        <f t="shared" si="29"/>
        <v xml:space="preserve"> </v>
      </c>
      <c r="CF18" s="24"/>
      <c r="CG18" s="24"/>
      <c r="CH18" s="2" t="str">
        <f t="shared" si="30"/>
        <v xml:space="preserve"> </v>
      </c>
      <c r="CI18" s="94" t="str">
        <f t="shared" si="31"/>
        <v xml:space="preserve"> </v>
      </c>
      <c r="CJ18" s="24"/>
      <c r="CK18" s="24"/>
      <c r="CL18" s="2" t="str">
        <f t="shared" si="32"/>
        <v xml:space="preserve"> </v>
      </c>
      <c r="CM18" s="94" t="str">
        <f t="shared" si="33"/>
        <v xml:space="preserve"> </v>
      </c>
      <c r="CO18" s="89" t="str">
        <f t="shared" si="176"/>
        <v xml:space="preserve"> </v>
      </c>
      <c r="CP18" s="90" t="str">
        <f t="shared" si="177"/>
        <v xml:space="preserve"> </v>
      </c>
      <c r="CQ18" s="80"/>
      <c r="CR18" s="24"/>
      <c r="CS18" s="2" t="str">
        <f t="shared" si="139"/>
        <v xml:space="preserve"> </v>
      </c>
      <c r="CT18" s="94" t="str">
        <f t="shared" si="34"/>
        <v xml:space="preserve"> </v>
      </c>
      <c r="CU18" s="24"/>
      <c r="CV18" s="24"/>
      <c r="CW18" s="2" t="str">
        <f t="shared" si="35"/>
        <v xml:space="preserve"> </v>
      </c>
      <c r="CX18" s="94" t="str">
        <f t="shared" si="36"/>
        <v xml:space="preserve"> </v>
      </c>
      <c r="CY18" s="24"/>
      <c r="CZ18" s="24"/>
      <c r="DA18" s="2" t="str">
        <f t="shared" si="37"/>
        <v xml:space="preserve"> </v>
      </c>
      <c r="DB18" s="94" t="str">
        <f t="shared" si="38"/>
        <v xml:space="preserve"> </v>
      </c>
      <c r="DC18" s="24"/>
      <c r="DD18" s="24"/>
      <c r="DE18" s="2" t="str">
        <f t="shared" si="39"/>
        <v xml:space="preserve"> </v>
      </c>
      <c r="DF18" s="94" t="str">
        <f t="shared" si="40"/>
        <v xml:space="preserve"> </v>
      </c>
      <c r="DG18" s="24"/>
      <c r="DH18" s="24"/>
      <c r="DI18" s="2" t="str">
        <f t="shared" si="41"/>
        <v xml:space="preserve"> </v>
      </c>
      <c r="DJ18" s="94" t="str">
        <f t="shared" si="42"/>
        <v xml:space="preserve"> </v>
      </c>
      <c r="DL18" s="89" t="str">
        <f t="shared" si="178"/>
        <v xml:space="preserve"> </v>
      </c>
      <c r="DM18" s="90" t="str">
        <f t="shared" si="179"/>
        <v xml:space="preserve"> </v>
      </c>
      <c r="DN18" s="80"/>
      <c r="DO18" s="24"/>
      <c r="DP18" s="2" t="str">
        <f t="shared" si="142"/>
        <v xml:space="preserve"> </v>
      </c>
      <c r="DQ18" s="94" t="str">
        <f t="shared" si="43"/>
        <v xml:space="preserve"> </v>
      </c>
      <c r="DR18" s="24"/>
      <c r="DS18" s="24"/>
      <c r="DT18" s="2" t="str">
        <f t="shared" si="44"/>
        <v xml:space="preserve"> </v>
      </c>
      <c r="DU18" s="94" t="str">
        <f t="shared" si="45"/>
        <v xml:space="preserve"> </v>
      </c>
      <c r="DV18" s="80"/>
      <c r="DW18" s="24"/>
      <c r="DX18" s="2" t="str">
        <f t="shared" si="46"/>
        <v xml:space="preserve"> </v>
      </c>
      <c r="DY18" s="94" t="str">
        <f t="shared" si="47"/>
        <v xml:space="preserve"> </v>
      </c>
      <c r="DZ18" s="80"/>
      <c r="EA18" s="24"/>
      <c r="EB18" s="2" t="str">
        <f t="shared" si="48"/>
        <v xml:space="preserve"> </v>
      </c>
      <c r="EC18" s="94" t="str">
        <f t="shared" si="49"/>
        <v xml:space="preserve"> </v>
      </c>
      <c r="ED18" s="24"/>
      <c r="EE18" s="24"/>
      <c r="EF18" s="2" t="str">
        <f t="shared" si="50"/>
        <v xml:space="preserve"> </v>
      </c>
      <c r="EG18" s="94" t="str">
        <f t="shared" si="51"/>
        <v xml:space="preserve"> </v>
      </c>
      <c r="EI18" s="89" t="str">
        <f t="shared" si="180"/>
        <v xml:space="preserve"> </v>
      </c>
      <c r="EJ18" s="90" t="str">
        <f t="shared" si="181"/>
        <v xml:space="preserve"> </v>
      </c>
      <c r="EK18" s="24"/>
      <c r="EL18" s="24"/>
      <c r="EM18" s="2" t="str">
        <f t="shared" si="145"/>
        <v xml:space="preserve"> </v>
      </c>
      <c r="EN18" s="94" t="str">
        <f t="shared" si="52"/>
        <v xml:space="preserve"> </v>
      </c>
      <c r="EO18" s="24"/>
      <c r="EP18" s="24"/>
      <c r="EQ18" s="2" t="str">
        <f t="shared" si="53"/>
        <v xml:space="preserve"> </v>
      </c>
      <c r="ER18" s="94" t="str">
        <f t="shared" si="54"/>
        <v xml:space="preserve"> </v>
      </c>
      <c r="ES18" s="24"/>
      <c r="ET18" s="24"/>
      <c r="EU18" s="2" t="str">
        <f t="shared" si="55"/>
        <v xml:space="preserve"> </v>
      </c>
      <c r="EV18" s="94" t="str">
        <f t="shared" si="56"/>
        <v xml:space="preserve"> </v>
      </c>
      <c r="EW18" s="80"/>
      <c r="EX18" s="24"/>
      <c r="EY18" s="2" t="str">
        <f t="shared" si="57"/>
        <v xml:space="preserve"> </v>
      </c>
      <c r="EZ18" s="94" t="str">
        <f t="shared" si="58"/>
        <v xml:space="preserve"> </v>
      </c>
      <c r="FA18" s="24"/>
      <c r="FB18" s="24"/>
      <c r="FC18" s="2" t="str">
        <f t="shared" si="59"/>
        <v xml:space="preserve"> </v>
      </c>
      <c r="FD18" s="94" t="str">
        <f t="shared" si="60"/>
        <v xml:space="preserve"> </v>
      </c>
      <c r="FF18" s="89" t="str">
        <f t="shared" si="182"/>
        <v xml:space="preserve"> </v>
      </c>
      <c r="FG18" s="90" t="str">
        <f t="shared" si="183"/>
        <v xml:space="preserve"> </v>
      </c>
      <c r="FH18" s="80"/>
      <c r="FI18" s="24"/>
      <c r="FJ18" s="2" t="str">
        <f t="shared" si="148"/>
        <v xml:space="preserve"> </v>
      </c>
      <c r="FK18" s="94" t="str">
        <f t="shared" si="61"/>
        <v xml:space="preserve"> </v>
      </c>
      <c r="FL18" s="24"/>
      <c r="FM18" s="24"/>
      <c r="FN18" s="2" t="str">
        <f t="shared" si="62"/>
        <v xml:space="preserve"> </v>
      </c>
      <c r="FO18" s="94" t="str">
        <f t="shared" si="63"/>
        <v xml:space="preserve"> </v>
      </c>
      <c r="FP18" s="80"/>
      <c r="FQ18" s="24"/>
      <c r="FR18" s="2" t="str">
        <f t="shared" si="64"/>
        <v xml:space="preserve"> </v>
      </c>
      <c r="FS18" s="94" t="str">
        <f t="shared" si="65"/>
        <v xml:space="preserve"> </v>
      </c>
      <c r="FT18" s="24"/>
      <c r="FU18" s="24"/>
      <c r="FV18" s="2" t="str">
        <f t="shared" si="66"/>
        <v xml:space="preserve"> </v>
      </c>
      <c r="FW18" s="94" t="str">
        <f t="shared" si="67"/>
        <v xml:space="preserve"> </v>
      </c>
      <c r="FX18" s="24"/>
      <c r="FY18" s="24"/>
      <c r="FZ18" s="2" t="str">
        <f t="shared" si="68"/>
        <v xml:space="preserve"> </v>
      </c>
      <c r="GA18" s="94" t="str">
        <f t="shared" si="69"/>
        <v xml:space="preserve"> </v>
      </c>
      <c r="GC18" s="89" t="str">
        <f t="shared" si="184"/>
        <v xml:space="preserve"> </v>
      </c>
      <c r="GD18" s="90" t="str">
        <f t="shared" si="185"/>
        <v xml:space="preserve"> </v>
      </c>
      <c r="GE18" s="80"/>
      <c r="GF18" s="24"/>
      <c r="GG18" s="2" t="str">
        <f t="shared" si="151"/>
        <v xml:space="preserve"> </v>
      </c>
      <c r="GH18" s="94" t="str">
        <f t="shared" si="70"/>
        <v xml:space="preserve"> </v>
      </c>
      <c r="GI18" s="24"/>
      <c r="GJ18" s="24"/>
      <c r="GK18" s="2" t="str">
        <f t="shared" si="71"/>
        <v xml:space="preserve"> </v>
      </c>
      <c r="GL18" s="94" t="str">
        <f t="shared" si="72"/>
        <v xml:space="preserve"> </v>
      </c>
      <c r="GM18" s="80"/>
      <c r="GN18" s="24"/>
      <c r="GO18" s="2" t="str">
        <f t="shared" si="73"/>
        <v xml:space="preserve"> </v>
      </c>
      <c r="GP18" s="94" t="str">
        <f t="shared" si="74"/>
        <v xml:space="preserve"> </v>
      </c>
      <c r="GQ18" s="24"/>
      <c r="GR18" s="24"/>
      <c r="GS18" s="2" t="str">
        <f t="shared" si="75"/>
        <v xml:space="preserve"> </v>
      </c>
      <c r="GT18" s="94" t="str">
        <f t="shared" si="76"/>
        <v xml:space="preserve"> </v>
      </c>
      <c r="GU18" s="24"/>
      <c r="GV18" s="24"/>
      <c r="GW18" s="2" t="str">
        <f t="shared" si="77"/>
        <v xml:space="preserve"> </v>
      </c>
      <c r="GX18" s="94" t="str">
        <f t="shared" si="78"/>
        <v xml:space="preserve"> </v>
      </c>
      <c r="GZ18" s="89" t="str">
        <f t="shared" si="186"/>
        <v xml:space="preserve"> </v>
      </c>
      <c r="HA18" s="90" t="str">
        <f t="shared" si="187"/>
        <v xml:space="preserve"> </v>
      </c>
      <c r="HB18" s="80"/>
      <c r="HC18" s="24"/>
      <c r="HD18" s="2" t="str">
        <f t="shared" si="154"/>
        <v xml:space="preserve"> </v>
      </c>
      <c r="HE18" s="94" t="str">
        <f t="shared" si="79"/>
        <v xml:space="preserve"> </v>
      </c>
      <c r="HF18" s="24"/>
      <c r="HG18" s="24"/>
      <c r="HH18" s="2" t="str">
        <f t="shared" si="80"/>
        <v xml:space="preserve"> </v>
      </c>
      <c r="HI18" s="94" t="str">
        <f t="shared" si="81"/>
        <v xml:space="preserve"> </v>
      </c>
      <c r="HJ18" s="24"/>
      <c r="HK18" s="24"/>
      <c r="HL18" s="2" t="str">
        <f t="shared" si="82"/>
        <v xml:space="preserve"> </v>
      </c>
      <c r="HM18" s="94" t="str">
        <f t="shared" si="83"/>
        <v xml:space="preserve"> </v>
      </c>
      <c r="HN18" s="24"/>
      <c r="HO18" s="24"/>
      <c r="HP18" s="2" t="str">
        <f t="shared" si="84"/>
        <v xml:space="preserve"> </v>
      </c>
      <c r="HQ18" s="94" t="str">
        <f t="shared" si="85"/>
        <v xml:space="preserve"> </v>
      </c>
      <c r="HR18" s="24"/>
      <c r="HS18" s="24"/>
      <c r="HT18" s="2" t="str">
        <f t="shared" si="86"/>
        <v xml:space="preserve"> </v>
      </c>
      <c r="HU18" s="94" t="str">
        <f t="shared" si="87"/>
        <v xml:space="preserve"> </v>
      </c>
      <c r="HW18" s="89" t="str">
        <f t="shared" si="188"/>
        <v xml:space="preserve"> </v>
      </c>
      <c r="HX18" s="90" t="str">
        <f t="shared" si="189"/>
        <v xml:space="preserve"> </v>
      </c>
      <c r="HY18" s="80"/>
      <c r="HZ18" s="24"/>
      <c r="IA18" s="2" t="str">
        <f t="shared" si="157"/>
        <v xml:space="preserve"> </v>
      </c>
      <c r="IB18" s="94" t="str">
        <f t="shared" si="88"/>
        <v xml:space="preserve"> </v>
      </c>
      <c r="IC18" s="24"/>
      <c r="ID18" s="24"/>
      <c r="IE18" s="2" t="str">
        <f t="shared" si="89"/>
        <v xml:space="preserve"> </v>
      </c>
      <c r="IF18" s="94" t="str">
        <f t="shared" si="90"/>
        <v xml:space="preserve"> </v>
      </c>
      <c r="IG18" s="24"/>
      <c r="IH18" s="24"/>
      <c r="II18" s="2" t="str">
        <f t="shared" si="91"/>
        <v xml:space="preserve"> </v>
      </c>
      <c r="IJ18" s="94" t="str">
        <f t="shared" si="92"/>
        <v xml:space="preserve"> </v>
      </c>
      <c r="IK18" s="24"/>
      <c r="IL18" s="24"/>
      <c r="IM18" s="2" t="str">
        <f t="shared" si="93"/>
        <v xml:space="preserve"> </v>
      </c>
      <c r="IN18" s="94" t="str">
        <f t="shared" si="94"/>
        <v xml:space="preserve"> </v>
      </c>
      <c r="IO18" s="24"/>
      <c r="IP18" s="24"/>
      <c r="IQ18" s="2" t="str">
        <f t="shared" si="95"/>
        <v xml:space="preserve"> </v>
      </c>
      <c r="IR18" s="94" t="str">
        <f t="shared" si="96"/>
        <v xml:space="preserve"> </v>
      </c>
      <c r="IT18" s="89" t="str">
        <f t="shared" si="190"/>
        <v xml:space="preserve"> </v>
      </c>
      <c r="IU18" s="90" t="str">
        <f t="shared" si="191"/>
        <v xml:space="preserve"> </v>
      </c>
      <c r="IV18" s="80"/>
      <c r="IW18" s="24"/>
      <c r="IX18" s="2" t="str">
        <f t="shared" si="160"/>
        <v xml:space="preserve"> </v>
      </c>
      <c r="IY18" s="94" t="str">
        <f t="shared" si="97"/>
        <v xml:space="preserve"> </v>
      </c>
      <c r="IZ18" s="24"/>
      <c r="JA18" s="24"/>
      <c r="JB18" s="2" t="str">
        <f t="shared" si="98"/>
        <v xml:space="preserve"> </v>
      </c>
      <c r="JC18" s="94" t="str">
        <f t="shared" si="99"/>
        <v xml:space="preserve"> </v>
      </c>
      <c r="JD18" s="24"/>
      <c r="JE18" s="24"/>
      <c r="JF18" s="2" t="str">
        <f t="shared" si="100"/>
        <v xml:space="preserve"> </v>
      </c>
      <c r="JG18" s="94" t="str">
        <f t="shared" si="101"/>
        <v xml:space="preserve"> </v>
      </c>
      <c r="JH18" s="24"/>
      <c r="JI18" s="24"/>
      <c r="JJ18" s="2" t="str">
        <f t="shared" si="102"/>
        <v xml:space="preserve"> </v>
      </c>
      <c r="JK18" s="94" t="str">
        <f t="shared" si="103"/>
        <v xml:space="preserve"> </v>
      </c>
      <c r="JL18" s="24"/>
      <c r="JM18" s="24"/>
      <c r="JN18" s="2" t="str">
        <f t="shared" si="104"/>
        <v xml:space="preserve"> </v>
      </c>
      <c r="JO18" s="94" t="str">
        <f t="shared" si="105"/>
        <v xml:space="preserve"> </v>
      </c>
      <c r="JP18" s="91"/>
      <c r="JQ18" s="89" t="str">
        <f t="shared" si="192"/>
        <v xml:space="preserve"> </v>
      </c>
      <c r="JR18" s="90" t="str">
        <f t="shared" si="193"/>
        <v xml:space="preserve"> </v>
      </c>
      <c r="JS18" s="80"/>
      <c r="JT18" s="24"/>
      <c r="JU18" s="2" t="str">
        <f t="shared" si="163"/>
        <v xml:space="preserve"> </v>
      </c>
      <c r="JV18" s="94" t="str">
        <f t="shared" si="106"/>
        <v xml:space="preserve"> </v>
      </c>
      <c r="JW18" s="24"/>
      <c r="JX18" s="24"/>
      <c r="JY18" s="2" t="str">
        <f t="shared" si="107"/>
        <v xml:space="preserve"> </v>
      </c>
      <c r="JZ18" s="94" t="str">
        <f t="shared" si="108"/>
        <v xml:space="preserve"> </v>
      </c>
      <c r="KA18" s="80"/>
      <c r="KB18" s="24"/>
      <c r="KC18" s="2" t="str">
        <f t="shared" si="109"/>
        <v xml:space="preserve"> </v>
      </c>
      <c r="KD18" s="94" t="str">
        <f t="shared" si="110"/>
        <v xml:space="preserve"> </v>
      </c>
      <c r="KE18" s="80"/>
      <c r="KF18" s="24"/>
      <c r="KG18" s="2" t="str">
        <f t="shared" si="111"/>
        <v xml:space="preserve"> </v>
      </c>
      <c r="KH18" s="94" t="str">
        <f t="shared" si="112"/>
        <v xml:space="preserve"> </v>
      </c>
      <c r="KI18" s="24"/>
      <c r="KJ18" s="24"/>
      <c r="KK18" s="2" t="str">
        <f t="shared" si="113"/>
        <v xml:space="preserve"> </v>
      </c>
      <c r="KL18" s="94" t="str">
        <f t="shared" si="114"/>
        <v xml:space="preserve"> </v>
      </c>
      <c r="KN18" s="89" t="str">
        <f t="shared" si="194"/>
        <v xml:space="preserve"> </v>
      </c>
      <c r="KO18" s="90" t="str">
        <f t="shared" si="195"/>
        <v xml:space="preserve"> </v>
      </c>
      <c r="KP18" s="80"/>
      <c r="KQ18" s="24"/>
      <c r="KR18" s="2" t="str">
        <f t="shared" si="166"/>
        <v xml:space="preserve"> </v>
      </c>
      <c r="KS18" s="94" t="str">
        <f t="shared" si="115"/>
        <v xml:space="preserve"> </v>
      </c>
      <c r="KT18" s="80"/>
      <c r="KU18" s="24"/>
      <c r="KV18" s="2" t="str">
        <f t="shared" si="116"/>
        <v xml:space="preserve"> </v>
      </c>
      <c r="KW18" s="94" t="str">
        <f t="shared" si="117"/>
        <v xml:space="preserve"> </v>
      </c>
      <c r="KX18" s="80"/>
      <c r="KY18" s="24"/>
      <c r="KZ18" s="2" t="str">
        <f t="shared" si="118"/>
        <v xml:space="preserve"> </v>
      </c>
      <c r="LA18" s="94" t="str">
        <f t="shared" si="119"/>
        <v xml:space="preserve"> </v>
      </c>
      <c r="LB18" s="24"/>
      <c r="LC18" s="24"/>
      <c r="LD18" s="2" t="str">
        <f t="shared" si="120"/>
        <v xml:space="preserve"> </v>
      </c>
      <c r="LE18" s="94" t="str">
        <f t="shared" si="121"/>
        <v xml:space="preserve"> </v>
      </c>
      <c r="LF18" s="24"/>
      <c r="LG18" s="24"/>
      <c r="LH18" s="2" t="str">
        <f t="shared" si="122"/>
        <v xml:space="preserve"> </v>
      </c>
      <c r="LI18" s="94" t="str">
        <f t="shared" si="123"/>
        <v xml:space="preserve"> </v>
      </c>
      <c r="LK18" s="89" t="str">
        <f t="shared" si="196"/>
        <v xml:space="preserve"> </v>
      </c>
      <c r="LL18" s="90" t="str">
        <f t="shared" si="197"/>
        <v xml:space="preserve"> </v>
      </c>
      <c r="LM18" s="80"/>
      <c r="LN18" s="24"/>
      <c r="LO18" s="2" t="str">
        <f t="shared" si="169"/>
        <v xml:space="preserve"> </v>
      </c>
      <c r="LP18" s="94" t="str">
        <f t="shared" si="124"/>
        <v xml:space="preserve"> </v>
      </c>
    </row>
    <row r="19" spans="1:328" ht="15.75">
      <c r="A19" s="116"/>
      <c r="B19" s="115"/>
      <c r="C19" s="81"/>
      <c r="D19" s="25"/>
      <c r="E19" s="156" t="str">
        <f t="shared" si="127"/>
        <v xml:space="preserve"> </v>
      </c>
      <c r="F19" s="121" t="str">
        <f t="shared" si="0"/>
        <v xml:space="preserve"> </v>
      </c>
      <c r="G19" s="25"/>
      <c r="H19" s="25"/>
      <c r="I19" s="156" t="str">
        <f t="shared" si="125"/>
        <v xml:space="preserve"> </v>
      </c>
      <c r="J19" s="121" t="str">
        <f t="shared" si="126"/>
        <v xml:space="preserve"> </v>
      </c>
      <c r="K19" s="25"/>
      <c r="L19" s="25"/>
      <c r="M19" s="156" t="str">
        <f t="shared" si="1"/>
        <v xml:space="preserve"> </v>
      </c>
      <c r="N19" s="121" t="str">
        <f t="shared" si="2"/>
        <v xml:space="preserve"> </v>
      </c>
      <c r="O19" s="25"/>
      <c r="P19" s="25"/>
      <c r="Q19" s="156" t="str">
        <f t="shared" si="3"/>
        <v xml:space="preserve"> </v>
      </c>
      <c r="R19" s="121" t="str">
        <f t="shared" si="4"/>
        <v xml:space="preserve"> </v>
      </c>
      <c r="S19" s="25"/>
      <c r="T19" s="25"/>
      <c r="U19" s="156" t="str">
        <f t="shared" si="5"/>
        <v xml:space="preserve"> </v>
      </c>
      <c r="V19" s="121" t="str">
        <f t="shared" si="6"/>
        <v xml:space="preserve"> </v>
      </c>
      <c r="W19" s="91"/>
      <c r="X19" s="92" t="str">
        <f t="shared" si="170"/>
        <v xml:space="preserve"> </v>
      </c>
      <c r="Y19" s="93" t="str">
        <f t="shared" si="171"/>
        <v xml:space="preserve"> </v>
      </c>
      <c r="Z19" s="81"/>
      <c r="AA19" s="25"/>
      <c r="AB19" s="156" t="str">
        <f t="shared" si="130"/>
        <v xml:space="preserve"> </v>
      </c>
      <c r="AC19" s="121" t="str">
        <f t="shared" si="7"/>
        <v xml:space="preserve"> </v>
      </c>
      <c r="AD19" s="25"/>
      <c r="AE19" s="25"/>
      <c r="AF19" s="156" t="str">
        <f t="shared" si="8"/>
        <v xml:space="preserve"> </v>
      </c>
      <c r="AG19" s="121" t="str">
        <f t="shared" si="9"/>
        <v xml:space="preserve"> </v>
      </c>
      <c r="AH19" s="25"/>
      <c r="AI19" s="25"/>
      <c r="AJ19" s="156" t="str">
        <f t="shared" si="10"/>
        <v xml:space="preserve"> </v>
      </c>
      <c r="AK19" s="121" t="str">
        <f t="shared" si="11"/>
        <v xml:space="preserve"> </v>
      </c>
      <c r="AL19" s="25"/>
      <c r="AM19" s="25"/>
      <c r="AN19" s="156" t="str">
        <f t="shared" si="12"/>
        <v xml:space="preserve"> </v>
      </c>
      <c r="AO19" s="121" t="str">
        <f t="shared" si="13"/>
        <v xml:space="preserve"> </v>
      </c>
      <c r="AP19" s="25"/>
      <c r="AQ19" s="25"/>
      <c r="AR19" s="156" t="str">
        <f t="shared" si="14"/>
        <v xml:space="preserve"> </v>
      </c>
      <c r="AS19" s="121" t="str">
        <f t="shared" si="15"/>
        <v xml:space="preserve"> </v>
      </c>
      <c r="AU19" s="92" t="str">
        <f t="shared" si="172"/>
        <v xml:space="preserve"> </v>
      </c>
      <c r="AV19" s="93" t="str">
        <f t="shared" si="173"/>
        <v xml:space="preserve"> </v>
      </c>
      <c r="AW19" s="81"/>
      <c r="AX19" s="25"/>
      <c r="AY19" s="156" t="str">
        <f t="shared" si="133"/>
        <v xml:space="preserve"> </v>
      </c>
      <c r="AZ19" s="121" t="str">
        <f t="shared" si="16"/>
        <v xml:space="preserve"> </v>
      </c>
      <c r="BA19" s="25"/>
      <c r="BB19" s="25"/>
      <c r="BC19" s="156" t="str">
        <f t="shared" si="17"/>
        <v xml:space="preserve"> </v>
      </c>
      <c r="BD19" s="121" t="str">
        <f t="shared" si="18"/>
        <v xml:space="preserve"> </v>
      </c>
      <c r="BE19" s="25"/>
      <c r="BF19" s="25"/>
      <c r="BG19" s="156" t="str">
        <f t="shared" si="19"/>
        <v xml:space="preserve"> </v>
      </c>
      <c r="BH19" s="121" t="str">
        <f t="shared" si="20"/>
        <v xml:space="preserve"> </v>
      </c>
      <c r="BI19" s="25"/>
      <c r="BJ19" s="25"/>
      <c r="BK19" s="156" t="str">
        <f t="shared" si="21"/>
        <v xml:space="preserve"> </v>
      </c>
      <c r="BL19" s="121" t="str">
        <f t="shared" si="22"/>
        <v xml:space="preserve"> </v>
      </c>
      <c r="BM19" s="25"/>
      <c r="BN19" s="25"/>
      <c r="BO19" s="156" t="str">
        <f t="shared" si="23"/>
        <v xml:space="preserve"> </v>
      </c>
      <c r="BP19" s="121" t="str">
        <f t="shared" si="24"/>
        <v xml:space="preserve"> </v>
      </c>
      <c r="BR19" s="92" t="str">
        <f t="shared" si="174"/>
        <v xml:space="preserve"> </v>
      </c>
      <c r="BS19" s="93" t="str">
        <f t="shared" si="175"/>
        <v xml:space="preserve"> </v>
      </c>
      <c r="BT19" s="81"/>
      <c r="BU19" s="25"/>
      <c r="BV19" s="156" t="str">
        <f t="shared" si="136"/>
        <v xml:space="preserve"> </v>
      </c>
      <c r="BW19" s="121" t="str">
        <f t="shared" si="25"/>
        <v xml:space="preserve"> </v>
      </c>
      <c r="BX19" s="25"/>
      <c r="BY19" s="25"/>
      <c r="BZ19" s="156" t="str">
        <f t="shared" si="26"/>
        <v xml:space="preserve"> </v>
      </c>
      <c r="CA19" s="121" t="str">
        <f t="shared" si="27"/>
        <v xml:space="preserve"> </v>
      </c>
      <c r="CB19" s="25"/>
      <c r="CC19" s="25"/>
      <c r="CD19" s="156" t="str">
        <f t="shared" si="28"/>
        <v xml:space="preserve"> </v>
      </c>
      <c r="CE19" s="121" t="str">
        <f t="shared" si="29"/>
        <v xml:space="preserve"> </v>
      </c>
      <c r="CF19" s="25"/>
      <c r="CG19" s="25"/>
      <c r="CH19" s="156" t="str">
        <f t="shared" si="30"/>
        <v xml:space="preserve"> </v>
      </c>
      <c r="CI19" s="121" t="str">
        <f t="shared" si="31"/>
        <v xml:space="preserve"> </v>
      </c>
      <c r="CJ19" s="25"/>
      <c r="CK19" s="25"/>
      <c r="CL19" s="156" t="str">
        <f t="shared" si="32"/>
        <v xml:space="preserve"> </v>
      </c>
      <c r="CM19" s="121" t="str">
        <f t="shared" si="33"/>
        <v xml:space="preserve"> </v>
      </c>
      <c r="CO19" s="92" t="str">
        <f t="shared" si="176"/>
        <v xml:space="preserve"> </v>
      </c>
      <c r="CP19" s="93" t="str">
        <f t="shared" si="177"/>
        <v xml:space="preserve"> </v>
      </c>
      <c r="CQ19" s="81"/>
      <c r="CR19" s="25"/>
      <c r="CS19" s="156" t="str">
        <f t="shared" si="139"/>
        <v xml:space="preserve"> </v>
      </c>
      <c r="CT19" s="121" t="str">
        <f t="shared" si="34"/>
        <v xml:space="preserve"> </v>
      </c>
      <c r="CU19" s="25"/>
      <c r="CV19" s="25"/>
      <c r="CW19" s="156" t="str">
        <f t="shared" si="35"/>
        <v xml:space="preserve"> </v>
      </c>
      <c r="CX19" s="121" t="str">
        <f t="shared" si="36"/>
        <v xml:space="preserve"> </v>
      </c>
      <c r="CY19" s="25"/>
      <c r="CZ19" s="25"/>
      <c r="DA19" s="156" t="str">
        <f t="shared" si="37"/>
        <v xml:space="preserve"> </v>
      </c>
      <c r="DB19" s="121" t="str">
        <f t="shared" si="38"/>
        <v xml:space="preserve"> </v>
      </c>
      <c r="DC19" s="25"/>
      <c r="DD19" s="25"/>
      <c r="DE19" s="156" t="str">
        <f t="shared" si="39"/>
        <v xml:space="preserve"> </v>
      </c>
      <c r="DF19" s="121" t="str">
        <f t="shared" si="40"/>
        <v xml:space="preserve"> </v>
      </c>
      <c r="DG19" s="25"/>
      <c r="DH19" s="25"/>
      <c r="DI19" s="156" t="str">
        <f t="shared" si="41"/>
        <v xml:space="preserve"> </v>
      </c>
      <c r="DJ19" s="121" t="str">
        <f t="shared" si="42"/>
        <v xml:space="preserve"> </v>
      </c>
      <c r="DL19" s="92" t="str">
        <f t="shared" si="178"/>
        <v xml:space="preserve"> </v>
      </c>
      <c r="DM19" s="93" t="str">
        <f t="shared" si="179"/>
        <v xml:space="preserve"> </v>
      </c>
      <c r="DN19" s="81"/>
      <c r="DO19" s="25"/>
      <c r="DP19" s="156" t="str">
        <f t="shared" si="142"/>
        <v xml:space="preserve"> </v>
      </c>
      <c r="DQ19" s="121" t="str">
        <f t="shared" si="43"/>
        <v xml:space="preserve"> </v>
      </c>
      <c r="DR19" s="25"/>
      <c r="DS19" s="25"/>
      <c r="DT19" s="156" t="str">
        <f t="shared" si="44"/>
        <v xml:space="preserve"> </v>
      </c>
      <c r="DU19" s="121" t="str">
        <f t="shared" si="45"/>
        <v xml:space="preserve"> </v>
      </c>
      <c r="DV19" s="81"/>
      <c r="DW19" s="25"/>
      <c r="DX19" s="156" t="str">
        <f t="shared" si="46"/>
        <v xml:space="preserve"> </v>
      </c>
      <c r="DY19" s="121" t="str">
        <f t="shared" si="47"/>
        <v xml:space="preserve"> </v>
      </c>
      <c r="DZ19" s="81"/>
      <c r="EA19" s="25"/>
      <c r="EB19" s="156" t="str">
        <f t="shared" si="48"/>
        <v xml:space="preserve"> </v>
      </c>
      <c r="EC19" s="121" t="str">
        <f t="shared" si="49"/>
        <v xml:space="preserve"> </v>
      </c>
      <c r="ED19" s="25"/>
      <c r="EE19" s="25"/>
      <c r="EF19" s="156" t="str">
        <f t="shared" si="50"/>
        <v xml:space="preserve"> </v>
      </c>
      <c r="EG19" s="121" t="str">
        <f t="shared" si="51"/>
        <v xml:space="preserve"> </v>
      </c>
      <c r="EI19" s="92" t="str">
        <f t="shared" si="180"/>
        <v xml:space="preserve"> </v>
      </c>
      <c r="EJ19" s="93" t="str">
        <f t="shared" si="181"/>
        <v xml:space="preserve"> </v>
      </c>
      <c r="EK19" s="25"/>
      <c r="EL19" s="25"/>
      <c r="EM19" s="156" t="str">
        <f t="shared" si="145"/>
        <v xml:space="preserve"> </v>
      </c>
      <c r="EN19" s="121" t="str">
        <f t="shared" si="52"/>
        <v xml:space="preserve"> </v>
      </c>
      <c r="EO19" s="25"/>
      <c r="EP19" s="25"/>
      <c r="EQ19" s="156" t="str">
        <f t="shared" si="53"/>
        <v xml:space="preserve"> </v>
      </c>
      <c r="ER19" s="121" t="str">
        <f t="shared" si="54"/>
        <v xml:space="preserve"> </v>
      </c>
      <c r="ES19" s="25"/>
      <c r="ET19" s="25"/>
      <c r="EU19" s="156" t="str">
        <f t="shared" si="55"/>
        <v xml:space="preserve"> </v>
      </c>
      <c r="EV19" s="121" t="str">
        <f t="shared" si="56"/>
        <v xml:space="preserve"> </v>
      </c>
      <c r="EW19" s="81"/>
      <c r="EX19" s="25"/>
      <c r="EY19" s="156" t="str">
        <f t="shared" si="57"/>
        <v xml:space="preserve"> </v>
      </c>
      <c r="EZ19" s="121" t="str">
        <f t="shared" si="58"/>
        <v xml:space="preserve"> </v>
      </c>
      <c r="FA19" s="25"/>
      <c r="FB19" s="25"/>
      <c r="FC19" s="156" t="str">
        <f t="shared" si="59"/>
        <v xml:space="preserve"> </v>
      </c>
      <c r="FD19" s="121" t="str">
        <f t="shared" si="60"/>
        <v xml:space="preserve"> </v>
      </c>
      <c r="FF19" s="92" t="str">
        <f t="shared" si="182"/>
        <v xml:space="preserve"> </v>
      </c>
      <c r="FG19" s="93" t="str">
        <f t="shared" si="183"/>
        <v xml:space="preserve"> </v>
      </c>
      <c r="FH19" s="81"/>
      <c r="FI19" s="25"/>
      <c r="FJ19" s="156" t="str">
        <f t="shared" si="148"/>
        <v xml:space="preserve"> </v>
      </c>
      <c r="FK19" s="121" t="str">
        <f t="shared" si="61"/>
        <v xml:space="preserve"> </v>
      </c>
      <c r="FL19" s="25"/>
      <c r="FM19" s="25"/>
      <c r="FN19" s="156" t="str">
        <f t="shared" si="62"/>
        <v xml:space="preserve"> </v>
      </c>
      <c r="FO19" s="121" t="str">
        <f t="shared" si="63"/>
        <v xml:space="preserve"> </v>
      </c>
      <c r="FP19" s="81"/>
      <c r="FQ19" s="25"/>
      <c r="FR19" s="156" t="str">
        <f t="shared" si="64"/>
        <v xml:space="preserve"> </v>
      </c>
      <c r="FS19" s="121" t="str">
        <f t="shared" si="65"/>
        <v xml:space="preserve"> </v>
      </c>
      <c r="FT19" s="25"/>
      <c r="FU19" s="25"/>
      <c r="FV19" s="156" t="str">
        <f t="shared" si="66"/>
        <v xml:space="preserve"> </v>
      </c>
      <c r="FW19" s="121" t="str">
        <f t="shared" si="67"/>
        <v xml:space="preserve"> </v>
      </c>
      <c r="FX19" s="25"/>
      <c r="FY19" s="25"/>
      <c r="FZ19" s="156" t="str">
        <f t="shared" si="68"/>
        <v xml:space="preserve"> </v>
      </c>
      <c r="GA19" s="121" t="str">
        <f t="shared" si="69"/>
        <v xml:space="preserve"> </v>
      </c>
      <c r="GC19" s="92" t="str">
        <f t="shared" si="184"/>
        <v xml:space="preserve"> </v>
      </c>
      <c r="GD19" s="93" t="str">
        <f t="shared" si="185"/>
        <v xml:space="preserve"> </v>
      </c>
      <c r="GE19" s="81"/>
      <c r="GF19" s="25"/>
      <c r="GG19" s="156" t="str">
        <f t="shared" si="151"/>
        <v xml:space="preserve"> </v>
      </c>
      <c r="GH19" s="121" t="str">
        <f t="shared" si="70"/>
        <v xml:space="preserve"> </v>
      </c>
      <c r="GI19" s="25"/>
      <c r="GJ19" s="25"/>
      <c r="GK19" s="156" t="str">
        <f t="shared" si="71"/>
        <v xml:space="preserve"> </v>
      </c>
      <c r="GL19" s="121" t="str">
        <f t="shared" si="72"/>
        <v xml:space="preserve"> </v>
      </c>
      <c r="GM19" s="81"/>
      <c r="GN19" s="25"/>
      <c r="GO19" s="156" t="str">
        <f t="shared" si="73"/>
        <v xml:space="preserve"> </v>
      </c>
      <c r="GP19" s="121" t="str">
        <f t="shared" si="74"/>
        <v xml:space="preserve"> </v>
      </c>
      <c r="GQ19" s="25"/>
      <c r="GR19" s="25"/>
      <c r="GS19" s="156" t="str">
        <f t="shared" si="75"/>
        <v xml:space="preserve"> </v>
      </c>
      <c r="GT19" s="121" t="str">
        <f t="shared" si="76"/>
        <v xml:space="preserve"> </v>
      </c>
      <c r="GU19" s="25"/>
      <c r="GV19" s="25"/>
      <c r="GW19" s="156" t="str">
        <f t="shared" si="77"/>
        <v xml:space="preserve"> </v>
      </c>
      <c r="GX19" s="121" t="str">
        <f t="shared" si="78"/>
        <v xml:space="preserve"> </v>
      </c>
      <c r="GZ19" s="92" t="str">
        <f t="shared" si="186"/>
        <v xml:space="preserve"> </v>
      </c>
      <c r="HA19" s="93" t="str">
        <f t="shared" si="187"/>
        <v xml:space="preserve"> </v>
      </c>
      <c r="HB19" s="81"/>
      <c r="HC19" s="25"/>
      <c r="HD19" s="156" t="str">
        <f t="shared" si="154"/>
        <v xml:space="preserve"> </v>
      </c>
      <c r="HE19" s="121" t="str">
        <f t="shared" si="79"/>
        <v xml:space="preserve"> </v>
      </c>
      <c r="HF19" s="25"/>
      <c r="HG19" s="25"/>
      <c r="HH19" s="156" t="str">
        <f t="shared" si="80"/>
        <v xml:space="preserve"> </v>
      </c>
      <c r="HI19" s="121" t="str">
        <f t="shared" si="81"/>
        <v xml:space="preserve"> </v>
      </c>
      <c r="HJ19" s="25"/>
      <c r="HK19" s="25"/>
      <c r="HL19" s="156" t="str">
        <f t="shared" si="82"/>
        <v xml:space="preserve"> </v>
      </c>
      <c r="HM19" s="121" t="str">
        <f t="shared" si="83"/>
        <v xml:space="preserve"> </v>
      </c>
      <c r="HN19" s="25"/>
      <c r="HO19" s="25"/>
      <c r="HP19" s="156" t="str">
        <f t="shared" si="84"/>
        <v xml:space="preserve"> </v>
      </c>
      <c r="HQ19" s="121" t="str">
        <f t="shared" si="85"/>
        <v xml:space="preserve"> </v>
      </c>
      <c r="HR19" s="25"/>
      <c r="HS19" s="25"/>
      <c r="HT19" s="156" t="str">
        <f t="shared" si="86"/>
        <v xml:space="preserve"> </v>
      </c>
      <c r="HU19" s="121" t="str">
        <f t="shared" si="87"/>
        <v xml:space="preserve"> </v>
      </c>
      <c r="HW19" s="92" t="str">
        <f t="shared" si="188"/>
        <v xml:space="preserve"> </v>
      </c>
      <c r="HX19" s="93" t="str">
        <f t="shared" si="189"/>
        <v xml:space="preserve"> </v>
      </c>
      <c r="HY19" s="81"/>
      <c r="HZ19" s="25"/>
      <c r="IA19" s="156" t="str">
        <f t="shared" si="157"/>
        <v xml:space="preserve"> </v>
      </c>
      <c r="IB19" s="121" t="str">
        <f t="shared" si="88"/>
        <v xml:space="preserve"> </v>
      </c>
      <c r="IC19" s="25"/>
      <c r="ID19" s="25"/>
      <c r="IE19" s="156" t="str">
        <f t="shared" si="89"/>
        <v xml:space="preserve"> </v>
      </c>
      <c r="IF19" s="121" t="str">
        <f t="shared" si="90"/>
        <v xml:space="preserve"> </v>
      </c>
      <c r="IG19" s="25"/>
      <c r="IH19" s="25"/>
      <c r="II19" s="156" t="str">
        <f t="shared" si="91"/>
        <v xml:space="preserve"> </v>
      </c>
      <c r="IJ19" s="121" t="str">
        <f t="shared" si="92"/>
        <v xml:space="preserve"> </v>
      </c>
      <c r="IK19" s="25"/>
      <c r="IL19" s="25"/>
      <c r="IM19" s="156" t="str">
        <f t="shared" si="93"/>
        <v xml:space="preserve"> </v>
      </c>
      <c r="IN19" s="121" t="str">
        <f t="shared" si="94"/>
        <v xml:space="preserve"> </v>
      </c>
      <c r="IO19" s="25"/>
      <c r="IP19" s="25"/>
      <c r="IQ19" s="156" t="str">
        <f t="shared" si="95"/>
        <v xml:space="preserve"> </v>
      </c>
      <c r="IR19" s="121" t="str">
        <f t="shared" si="96"/>
        <v xml:space="preserve"> </v>
      </c>
      <c r="IT19" s="92" t="str">
        <f t="shared" si="190"/>
        <v xml:space="preserve"> </v>
      </c>
      <c r="IU19" s="93" t="str">
        <f t="shared" si="191"/>
        <v xml:space="preserve"> </v>
      </c>
      <c r="IV19" s="81"/>
      <c r="IW19" s="25"/>
      <c r="IX19" s="156" t="str">
        <f t="shared" si="160"/>
        <v xml:space="preserve"> </v>
      </c>
      <c r="IY19" s="121" t="str">
        <f t="shared" si="97"/>
        <v xml:space="preserve"> </v>
      </c>
      <c r="IZ19" s="25"/>
      <c r="JA19" s="25"/>
      <c r="JB19" s="156" t="str">
        <f t="shared" si="98"/>
        <v xml:space="preserve"> </v>
      </c>
      <c r="JC19" s="121" t="str">
        <f t="shared" si="99"/>
        <v xml:space="preserve"> </v>
      </c>
      <c r="JD19" s="25"/>
      <c r="JE19" s="25"/>
      <c r="JF19" s="156" t="str">
        <f t="shared" si="100"/>
        <v xml:space="preserve"> </v>
      </c>
      <c r="JG19" s="121" t="str">
        <f t="shared" si="101"/>
        <v xml:space="preserve"> </v>
      </c>
      <c r="JH19" s="25"/>
      <c r="JI19" s="25"/>
      <c r="JJ19" s="156" t="str">
        <f t="shared" si="102"/>
        <v xml:space="preserve"> </v>
      </c>
      <c r="JK19" s="121" t="str">
        <f t="shared" si="103"/>
        <v xml:space="preserve"> </v>
      </c>
      <c r="JL19" s="25"/>
      <c r="JM19" s="25"/>
      <c r="JN19" s="156" t="str">
        <f t="shared" si="104"/>
        <v xml:space="preserve"> </v>
      </c>
      <c r="JO19" s="121" t="str">
        <f t="shared" si="105"/>
        <v xml:space="preserve"> </v>
      </c>
      <c r="JP19" s="91"/>
      <c r="JQ19" s="92" t="str">
        <f t="shared" si="192"/>
        <v xml:space="preserve"> </v>
      </c>
      <c r="JR19" s="93" t="str">
        <f t="shared" si="193"/>
        <v xml:space="preserve"> </v>
      </c>
      <c r="JS19" s="81"/>
      <c r="JT19" s="25"/>
      <c r="JU19" s="156" t="str">
        <f t="shared" si="163"/>
        <v xml:space="preserve"> </v>
      </c>
      <c r="JV19" s="121" t="str">
        <f t="shared" si="106"/>
        <v xml:space="preserve"> </v>
      </c>
      <c r="JW19" s="25"/>
      <c r="JX19" s="25"/>
      <c r="JY19" s="156" t="str">
        <f t="shared" si="107"/>
        <v xml:space="preserve"> </v>
      </c>
      <c r="JZ19" s="121" t="str">
        <f t="shared" si="108"/>
        <v xml:space="preserve"> </v>
      </c>
      <c r="KA19" s="81"/>
      <c r="KB19" s="25"/>
      <c r="KC19" s="156" t="str">
        <f t="shared" si="109"/>
        <v xml:space="preserve"> </v>
      </c>
      <c r="KD19" s="121" t="str">
        <f t="shared" si="110"/>
        <v xml:space="preserve"> </v>
      </c>
      <c r="KE19" s="81"/>
      <c r="KF19" s="25"/>
      <c r="KG19" s="156" t="str">
        <f t="shared" si="111"/>
        <v xml:space="preserve"> </v>
      </c>
      <c r="KH19" s="121" t="str">
        <f t="shared" si="112"/>
        <v xml:space="preserve"> </v>
      </c>
      <c r="KI19" s="25"/>
      <c r="KJ19" s="25"/>
      <c r="KK19" s="156" t="str">
        <f t="shared" si="113"/>
        <v xml:space="preserve"> </v>
      </c>
      <c r="KL19" s="121" t="str">
        <f t="shared" si="114"/>
        <v xml:space="preserve"> </v>
      </c>
      <c r="KN19" s="92" t="str">
        <f t="shared" si="194"/>
        <v xml:space="preserve"> </v>
      </c>
      <c r="KO19" s="93" t="str">
        <f t="shared" si="195"/>
        <v xml:space="preserve"> </v>
      </c>
      <c r="KP19" s="81"/>
      <c r="KQ19" s="25"/>
      <c r="KR19" s="156" t="str">
        <f t="shared" si="166"/>
        <v xml:space="preserve"> </v>
      </c>
      <c r="KS19" s="121" t="str">
        <f t="shared" si="115"/>
        <v xml:space="preserve"> </v>
      </c>
      <c r="KT19" s="81"/>
      <c r="KU19" s="25"/>
      <c r="KV19" s="156" t="str">
        <f t="shared" si="116"/>
        <v xml:space="preserve"> </v>
      </c>
      <c r="KW19" s="121" t="str">
        <f t="shared" si="117"/>
        <v xml:space="preserve"> </v>
      </c>
      <c r="KX19" s="81"/>
      <c r="KY19" s="25"/>
      <c r="KZ19" s="156" t="str">
        <f t="shared" si="118"/>
        <v xml:space="preserve"> </v>
      </c>
      <c r="LA19" s="121" t="str">
        <f t="shared" si="119"/>
        <v xml:space="preserve"> </v>
      </c>
      <c r="LB19" s="25"/>
      <c r="LC19" s="25"/>
      <c r="LD19" s="156" t="str">
        <f t="shared" si="120"/>
        <v xml:space="preserve"> </v>
      </c>
      <c r="LE19" s="121" t="str">
        <f t="shared" si="121"/>
        <v xml:space="preserve"> </v>
      </c>
      <c r="LF19" s="25"/>
      <c r="LG19" s="25"/>
      <c r="LH19" s="156" t="str">
        <f t="shared" si="122"/>
        <v xml:space="preserve"> </v>
      </c>
      <c r="LI19" s="121" t="str">
        <f t="shared" si="123"/>
        <v xml:space="preserve"> </v>
      </c>
      <c r="LK19" s="92" t="str">
        <f t="shared" si="196"/>
        <v xml:space="preserve"> </v>
      </c>
      <c r="LL19" s="93" t="str">
        <f t="shared" si="197"/>
        <v xml:space="preserve"> </v>
      </c>
      <c r="LM19" s="81"/>
      <c r="LN19" s="25"/>
      <c r="LO19" s="156" t="str">
        <f t="shared" si="169"/>
        <v xml:space="preserve"> </v>
      </c>
      <c r="LP19" s="121" t="str">
        <f t="shared" si="124"/>
        <v xml:space="preserve"> </v>
      </c>
    </row>
    <row r="20" spans="1:328" ht="15.75">
      <c r="A20" s="114"/>
      <c r="B20" s="113"/>
      <c r="C20" s="80"/>
      <c r="D20" s="24"/>
      <c r="E20" s="2" t="str">
        <f t="shared" si="127"/>
        <v xml:space="preserve"> </v>
      </c>
      <c r="F20" s="94" t="str">
        <f t="shared" si="0"/>
        <v xml:space="preserve"> </v>
      </c>
      <c r="G20" s="24"/>
      <c r="H20" s="24"/>
      <c r="I20" s="2" t="str">
        <f t="shared" si="125"/>
        <v xml:space="preserve"> </v>
      </c>
      <c r="J20" s="94" t="str">
        <f t="shared" si="126"/>
        <v xml:space="preserve"> </v>
      </c>
      <c r="K20" s="24"/>
      <c r="L20" s="24"/>
      <c r="M20" s="2" t="str">
        <f t="shared" si="1"/>
        <v xml:space="preserve"> </v>
      </c>
      <c r="N20" s="94" t="str">
        <f t="shared" si="2"/>
        <v xml:space="preserve"> </v>
      </c>
      <c r="O20" s="24"/>
      <c r="P20" s="24"/>
      <c r="Q20" s="2" t="str">
        <f t="shared" si="3"/>
        <v xml:space="preserve"> </v>
      </c>
      <c r="R20" s="94" t="str">
        <f t="shared" si="4"/>
        <v xml:space="preserve"> </v>
      </c>
      <c r="S20" s="24"/>
      <c r="T20" s="24"/>
      <c r="U20" s="2" t="str">
        <f t="shared" si="5"/>
        <v xml:space="preserve"> </v>
      </c>
      <c r="V20" s="94" t="str">
        <f t="shared" si="6"/>
        <v xml:space="preserve"> </v>
      </c>
      <c r="W20" s="91"/>
      <c r="X20" s="89" t="str">
        <f t="shared" si="170"/>
        <v xml:space="preserve"> </v>
      </c>
      <c r="Y20" s="90" t="str">
        <f t="shared" si="171"/>
        <v xml:space="preserve"> </v>
      </c>
      <c r="Z20" s="80"/>
      <c r="AA20" s="24"/>
      <c r="AB20" s="2" t="str">
        <f t="shared" si="130"/>
        <v xml:space="preserve"> </v>
      </c>
      <c r="AC20" s="94" t="str">
        <f t="shared" si="7"/>
        <v xml:space="preserve"> </v>
      </c>
      <c r="AD20" s="24"/>
      <c r="AE20" s="24"/>
      <c r="AF20" s="2" t="str">
        <f t="shared" si="8"/>
        <v xml:space="preserve"> </v>
      </c>
      <c r="AG20" s="94" t="str">
        <f t="shared" si="9"/>
        <v xml:space="preserve"> </v>
      </c>
      <c r="AH20" s="24"/>
      <c r="AI20" s="24"/>
      <c r="AJ20" s="2" t="str">
        <f t="shared" si="10"/>
        <v xml:space="preserve"> </v>
      </c>
      <c r="AK20" s="94" t="str">
        <f t="shared" si="11"/>
        <v xml:space="preserve"> </v>
      </c>
      <c r="AL20" s="24"/>
      <c r="AM20" s="24"/>
      <c r="AN20" s="2" t="str">
        <f t="shared" si="12"/>
        <v xml:space="preserve"> </v>
      </c>
      <c r="AO20" s="94" t="str">
        <f t="shared" si="13"/>
        <v xml:space="preserve"> </v>
      </c>
      <c r="AP20" s="24"/>
      <c r="AQ20" s="24"/>
      <c r="AR20" s="2" t="str">
        <f t="shared" si="14"/>
        <v xml:space="preserve"> </v>
      </c>
      <c r="AS20" s="94" t="str">
        <f t="shared" si="15"/>
        <v xml:space="preserve"> </v>
      </c>
      <c r="AU20" s="89" t="str">
        <f t="shared" si="172"/>
        <v xml:space="preserve"> </v>
      </c>
      <c r="AV20" s="90" t="str">
        <f t="shared" si="173"/>
        <v xml:space="preserve"> </v>
      </c>
      <c r="AW20" s="80"/>
      <c r="AX20" s="24"/>
      <c r="AY20" s="2" t="str">
        <f t="shared" si="133"/>
        <v xml:space="preserve"> </v>
      </c>
      <c r="AZ20" s="94" t="str">
        <f t="shared" si="16"/>
        <v xml:space="preserve"> </v>
      </c>
      <c r="BA20" s="24"/>
      <c r="BB20" s="24"/>
      <c r="BC20" s="2" t="str">
        <f t="shared" si="17"/>
        <v xml:space="preserve"> </v>
      </c>
      <c r="BD20" s="94" t="str">
        <f t="shared" si="18"/>
        <v xml:space="preserve"> </v>
      </c>
      <c r="BE20" s="24"/>
      <c r="BF20" s="24"/>
      <c r="BG20" s="2" t="str">
        <f t="shared" si="19"/>
        <v xml:space="preserve"> </v>
      </c>
      <c r="BH20" s="94" t="str">
        <f t="shared" si="20"/>
        <v xml:space="preserve"> </v>
      </c>
      <c r="BI20" s="24"/>
      <c r="BJ20" s="24"/>
      <c r="BK20" s="2" t="str">
        <f t="shared" si="21"/>
        <v xml:space="preserve"> </v>
      </c>
      <c r="BL20" s="94" t="str">
        <f t="shared" si="22"/>
        <v xml:space="preserve"> </v>
      </c>
      <c r="BM20" s="24"/>
      <c r="BN20" s="24"/>
      <c r="BO20" s="2" t="str">
        <f t="shared" si="23"/>
        <v xml:space="preserve"> </v>
      </c>
      <c r="BP20" s="94" t="str">
        <f t="shared" si="24"/>
        <v xml:space="preserve"> </v>
      </c>
      <c r="BR20" s="89" t="str">
        <f t="shared" si="174"/>
        <v xml:space="preserve"> </v>
      </c>
      <c r="BS20" s="90" t="str">
        <f t="shared" si="175"/>
        <v xml:space="preserve"> </v>
      </c>
      <c r="BT20" s="80"/>
      <c r="BU20" s="24"/>
      <c r="BV20" s="2" t="str">
        <f t="shared" si="136"/>
        <v xml:space="preserve"> </v>
      </c>
      <c r="BW20" s="94" t="str">
        <f t="shared" si="25"/>
        <v xml:space="preserve"> </v>
      </c>
      <c r="BX20" s="24"/>
      <c r="BY20" s="24"/>
      <c r="BZ20" s="2" t="str">
        <f t="shared" si="26"/>
        <v xml:space="preserve"> </v>
      </c>
      <c r="CA20" s="94" t="str">
        <f t="shared" si="27"/>
        <v xml:space="preserve"> </v>
      </c>
      <c r="CB20" s="24"/>
      <c r="CC20" s="24"/>
      <c r="CD20" s="2" t="str">
        <f t="shared" si="28"/>
        <v xml:space="preserve"> </v>
      </c>
      <c r="CE20" s="94" t="str">
        <f t="shared" si="29"/>
        <v xml:space="preserve"> </v>
      </c>
      <c r="CF20" s="24"/>
      <c r="CG20" s="24"/>
      <c r="CH20" s="2" t="str">
        <f t="shared" si="30"/>
        <v xml:space="preserve"> </v>
      </c>
      <c r="CI20" s="94" t="str">
        <f t="shared" si="31"/>
        <v xml:space="preserve"> </v>
      </c>
      <c r="CJ20" s="24"/>
      <c r="CK20" s="24"/>
      <c r="CL20" s="2" t="str">
        <f t="shared" si="32"/>
        <v xml:space="preserve"> </v>
      </c>
      <c r="CM20" s="94" t="str">
        <f t="shared" si="33"/>
        <v xml:space="preserve"> </v>
      </c>
      <c r="CO20" s="89" t="str">
        <f t="shared" si="176"/>
        <v xml:space="preserve"> </v>
      </c>
      <c r="CP20" s="90" t="str">
        <f t="shared" si="177"/>
        <v xml:space="preserve"> </v>
      </c>
      <c r="CQ20" s="80"/>
      <c r="CR20" s="24"/>
      <c r="CS20" s="2" t="str">
        <f t="shared" si="139"/>
        <v xml:space="preserve"> </v>
      </c>
      <c r="CT20" s="94" t="str">
        <f t="shared" si="34"/>
        <v xml:space="preserve"> </v>
      </c>
      <c r="CU20" s="24"/>
      <c r="CV20" s="24"/>
      <c r="CW20" s="2" t="str">
        <f t="shared" si="35"/>
        <v xml:space="preserve"> </v>
      </c>
      <c r="CX20" s="94" t="str">
        <f t="shared" si="36"/>
        <v xml:space="preserve"> </v>
      </c>
      <c r="CY20" s="24"/>
      <c r="CZ20" s="24"/>
      <c r="DA20" s="2" t="str">
        <f t="shared" si="37"/>
        <v xml:space="preserve"> </v>
      </c>
      <c r="DB20" s="94" t="str">
        <f t="shared" si="38"/>
        <v xml:space="preserve"> </v>
      </c>
      <c r="DC20" s="24"/>
      <c r="DD20" s="24"/>
      <c r="DE20" s="2" t="str">
        <f t="shared" si="39"/>
        <v xml:space="preserve"> </v>
      </c>
      <c r="DF20" s="94" t="str">
        <f t="shared" si="40"/>
        <v xml:space="preserve"> </v>
      </c>
      <c r="DG20" s="24"/>
      <c r="DH20" s="24"/>
      <c r="DI20" s="2" t="str">
        <f t="shared" si="41"/>
        <v xml:space="preserve"> </v>
      </c>
      <c r="DJ20" s="94" t="str">
        <f t="shared" si="42"/>
        <v xml:space="preserve"> </v>
      </c>
      <c r="DL20" s="89" t="str">
        <f t="shared" si="178"/>
        <v xml:space="preserve"> </v>
      </c>
      <c r="DM20" s="90" t="str">
        <f t="shared" si="179"/>
        <v xml:space="preserve"> </v>
      </c>
      <c r="DN20" s="80"/>
      <c r="DO20" s="24"/>
      <c r="DP20" s="2" t="str">
        <f t="shared" si="142"/>
        <v xml:space="preserve"> </v>
      </c>
      <c r="DQ20" s="94" t="str">
        <f t="shared" si="43"/>
        <v xml:space="preserve"> </v>
      </c>
      <c r="DR20" s="24"/>
      <c r="DS20" s="24"/>
      <c r="DT20" s="2" t="str">
        <f t="shared" si="44"/>
        <v xml:space="preserve"> </v>
      </c>
      <c r="DU20" s="94" t="str">
        <f t="shared" si="45"/>
        <v xml:space="preserve"> </v>
      </c>
      <c r="DV20" s="80"/>
      <c r="DW20" s="24"/>
      <c r="DX20" s="2" t="str">
        <f t="shared" si="46"/>
        <v xml:space="preserve"> </v>
      </c>
      <c r="DY20" s="94" t="str">
        <f t="shared" si="47"/>
        <v xml:space="preserve"> </v>
      </c>
      <c r="DZ20" s="80"/>
      <c r="EA20" s="24"/>
      <c r="EB20" s="2" t="str">
        <f t="shared" si="48"/>
        <v xml:space="preserve"> </v>
      </c>
      <c r="EC20" s="94" t="str">
        <f t="shared" si="49"/>
        <v xml:space="preserve"> </v>
      </c>
      <c r="ED20" s="24"/>
      <c r="EE20" s="24"/>
      <c r="EF20" s="2" t="str">
        <f t="shared" si="50"/>
        <v xml:space="preserve"> </v>
      </c>
      <c r="EG20" s="94" t="str">
        <f t="shared" si="51"/>
        <v xml:space="preserve"> </v>
      </c>
      <c r="EI20" s="89" t="str">
        <f t="shared" si="180"/>
        <v xml:space="preserve"> </v>
      </c>
      <c r="EJ20" s="90" t="str">
        <f t="shared" si="181"/>
        <v xml:space="preserve"> </v>
      </c>
      <c r="EK20" s="24"/>
      <c r="EL20" s="24"/>
      <c r="EM20" s="2" t="str">
        <f t="shared" si="145"/>
        <v xml:space="preserve"> </v>
      </c>
      <c r="EN20" s="94" t="str">
        <f t="shared" si="52"/>
        <v xml:space="preserve"> </v>
      </c>
      <c r="EO20" s="24"/>
      <c r="EP20" s="24"/>
      <c r="EQ20" s="2" t="str">
        <f t="shared" si="53"/>
        <v xml:space="preserve"> </v>
      </c>
      <c r="ER20" s="94" t="str">
        <f t="shared" si="54"/>
        <v xml:space="preserve"> </v>
      </c>
      <c r="ES20" s="24"/>
      <c r="ET20" s="24"/>
      <c r="EU20" s="2" t="str">
        <f t="shared" si="55"/>
        <v xml:space="preserve"> </v>
      </c>
      <c r="EV20" s="94" t="str">
        <f t="shared" si="56"/>
        <v xml:space="preserve"> </v>
      </c>
      <c r="EW20" s="80"/>
      <c r="EX20" s="24"/>
      <c r="EY20" s="2" t="str">
        <f t="shared" si="57"/>
        <v xml:space="preserve"> </v>
      </c>
      <c r="EZ20" s="94" t="str">
        <f t="shared" si="58"/>
        <v xml:space="preserve"> </v>
      </c>
      <c r="FA20" s="24"/>
      <c r="FB20" s="24"/>
      <c r="FC20" s="2" t="str">
        <f t="shared" si="59"/>
        <v xml:space="preserve"> </v>
      </c>
      <c r="FD20" s="94" t="str">
        <f t="shared" si="60"/>
        <v xml:space="preserve"> </v>
      </c>
      <c r="FF20" s="89" t="str">
        <f t="shared" si="182"/>
        <v xml:space="preserve"> </v>
      </c>
      <c r="FG20" s="90" t="str">
        <f t="shared" si="183"/>
        <v xml:space="preserve"> </v>
      </c>
      <c r="FH20" s="80"/>
      <c r="FI20" s="24"/>
      <c r="FJ20" s="2" t="str">
        <f t="shared" si="148"/>
        <v xml:space="preserve"> </v>
      </c>
      <c r="FK20" s="94" t="str">
        <f t="shared" si="61"/>
        <v xml:space="preserve"> </v>
      </c>
      <c r="FL20" s="24"/>
      <c r="FM20" s="24"/>
      <c r="FN20" s="2" t="str">
        <f t="shared" si="62"/>
        <v xml:space="preserve"> </v>
      </c>
      <c r="FO20" s="94" t="str">
        <f t="shared" si="63"/>
        <v xml:space="preserve"> </v>
      </c>
      <c r="FP20" s="80"/>
      <c r="FQ20" s="24"/>
      <c r="FR20" s="2" t="str">
        <f t="shared" si="64"/>
        <v xml:space="preserve"> </v>
      </c>
      <c r="FS20" s="94" t="str">
        <f t="shared" si="65"/>
        <v xml:space="preserve"> </v>
      </c>
      <c r="FT20" s="24"/>
      <c r="FU20" s="24"/>
      <c r="FV20" s="2" t="str">
        <f t="shared" si="66"/>
        <v xml:space="preserve"> </v>
      </c>
      <c r="FW20" s="94" t="str">
        <f t="shared" si="67"/>
        <v xml:space="preserve"> </v>
      </c>
      <c r="FX20" s="24"/>
      <c r="FY20" s="24"/>
      <c r="FZ20" s="2" t="str">
        <f t="shared" si="68"/>
        <v xml:space="preserve"> </v>
      </c>
      <c r="GA20" s="94" t="str">
        <f t="shared" si="69"/>
        <v xml:space="preserve"> </v>
      </c>
      <c r="GC20" s="89" t="str">
        <f t="shared" si="184"/>
        <v xml:space="preserve"> </v>
      </c>
      <c r="GD20" s="90" t="str">
        <f t="shared" si="185"/>
        <v xml:space="preserve"> </v>
      </c>
      <c r="GE20" s="80"/>
      <c r="GF20" s="24"/>
      <c r="GG20" s="2" t="str">
        <f t="shared" si="151"/>
        <v xml:space="preserve"> </v>
      </c>
      <c r="GH20" s="94" t="str">
        <f t="shared" si="70"/>
        <v xml:space="preserve"> </v>
      </c>
      <c r="GI20" s="24"/>
      <c r="GJ20" s="24"/>
      <c r="GK20" s="2" t="str">
        <f t="shared" si="71"/>
        <v xml:space="preserve"> </v>
      </c>
      <c r="GL20" s="94" t="str">
        <f t="shared" si="72"/>
        <v xml:space="preserve"> </v>
      </c>
      <c r="GM20" s="80"/>
      <c r="GN20" s="24"/>
      <c r="GO20" s="2" t="str">
        <f t="shared" si="73"/>
        <v xml:space="preserve"> </v>
      </c>
      <c r="GP20" s="94" t="str">
        <f t="shared" si="74"/>
        <v xml:space="preserve"> </v>
      </c>
      <c r="GQ20" s="24"/>
      <c r="GR20" s="24"/>
      <c r="GS20" s="2" t="str">
        <f t="shared" si="75"/>
        <v xml:space="preserve"> </v>
      </c>
      <c r="GT20" s="94" t="str">
        <f t="shared" si="76"/>
        <v xml:space="preserve"> </v>
      </c>
      <c r="GU20" s="24"/>
      <c r="GV20" s="24"/>
      <c r="GW20" s="2" t="str">
        <f t="shared" si="77"/>
        <v xml:space="preserve"> </v>
      </c>
      <c r="GX20" s="94" t="str">
        <f t="shared" si="78"/>
        <v xml:space="preserve"> </v>
      </c>
      <c r="GZ20" s="89" t="str">
        <f t="shared" si="186"/>
        <v xml:space="preserve"> </v>
      </c>
      <c r="HA20" s="90" t="str">
        <f t="shared" si="187"/>
        <v xml:space="preserve"> </v>
      </c>
      <c r="HB20" s="80"/>
      <c r="HC20" s="24"/>
      <c r="HD20" s="2" t="str">
        <f t="shared" si="154"/>
        <v xml:space="preserve"> </v>
      </c>
      <c r="HE20" s="94" t="str">
        <f t="shared" si="79"/>
        <v xml:space="preserve"> </v>
      </c>
      <c r="HF20" s="24"/>
      <c r="HG20" s="24"/>
      <c r="HH20" s="2" t="str">
        <f t="shared" si="80"/>
        <v xml:space="preserve"> </v>
      </c>
      <c r="HI20" s="94" t="str">
        <f t="shared" si="81"/>
        <v xml:space="preserve"> </v>
      </c>
      <c r="HJ20" s="24"/>
      <c r="HK20" s="24"/>
      <c r="HL20" s="2" t="str">
        <f t="shared" si="82"/>
        <v xml:space="preserve"> </v>
      </c>
      <c r="HM20" s="94" t="str">
        <f t="shared" si="83"/>
        <v xml:space="preserve"> </v>
      </c>
      <c r="HN20" s="24"/>
      <c r="HO20" s="24"/>
      <c r="HP20" s="2" t="str">
        <f t="shared" si="84"/>
        <v xml:space="preserve"> </v>
      </c>
      <c r="HQ20" s="94" t="str">
        <f t="shared" si="85"/>
        <v xml:space="preserve"> </v>
      </c>
      <c r="HR20" s="24"/>
      <c r="HS20" s="24"/>
      <c r="HT20" s="2" t="str">
        <f t="shared" si="86"/>
        <v xml:space="preserve"> </v>
      </c>
      <c r="HU20" s="94" t="str">
        <f t="shared" si="87"/>
        <v xml:space="preserve"> </v>
      </c>
      <c r="HW20" s="89" t="str">
        <f t="shared" si="188"/>
        <v xml:space="preserve"> </v>
      </c>
      <c r="HX20" s="90" t="str">
        <f t="shared" si="189"/>
        <v xml:space="preserve"> </v>
      </c>
      <c r="HY20" s="80"/>
      <c r="HZ20" s="24"/>
      <c r="IA20" s="2" t="str">
        <f t="shared" si="157"/>
        <v xml:space="preserve"> </v>
      </c>
      <c r="IB20" s="94" t="str">
        <f t="shared" si="88"/>
        <v xml:space="preserve"> </v>
      </c>
      <c r="IC20" s="24"/>
      <c r="ID20" s="24"/>
      <c r="IE20" s="2" t="str">
        <f t="shared" si="89"/>
        <v xml:space="preserve"> </v>
      </c>
      <c r="IF20" s="94" t="str">
        <f t="shared" si="90"/>
        <v xml:space="preserve"> </v>
      </c>
      <c r="IG20" s="24"/>
      <c r="IH20" s="24"/>
      <c r="II20" s="2" t="str">
        <f t="shared" si="91"/>
        <v xml:space="preserve"> </v>
      </c>
      <c r="IJ20" s="94" t="str">
        <f t="shared" si="92"/>
        <v xml:space="preserve"> </v>
      </c>
      <c r="IK20" s="24"/>
      <c r="IL20" s="24"/>
      <c r="IM20" s="2" t="str">
        <f t="shared" si="93"/>
        <v xml:space="preserve"> </v>
      </c>
      <c r="IN20" s="94" t="str">
        <f t="shared" si="94"/>
        <v xml:space="preserve"> </v>
      </c>
      <c r="IO20" s="24"/>
      <c r="IP20" s="24"/>
      <c r="IQ20" s="2" t="str">
        <f t="shared" si="95"/>
        <v xml:space="preserve"> </v>
      </c>
      <c r="IR20" s="94" t="str">
        <f t="shared" si="96"/>
        <v xml:space="preserve"> </v>
      </c>
      <c r="IT20" s="89" t="str">
        <f t="shared" si="190"/>
        <v xml:space="preserve"> </v>
      </c>
      <c r="IU20" s="90" t="str">
        <f t="shared" si="191"/>
        <v xml:space="preserve"> </v>
      </c>
      <c r="IV20" s="80"/>
      <c r="IW20" s="24"/>
      <c r="IX20" s="2" t="str">
        <f t="shared" si="160"/>
        <v xml:space="preserve"> </v>
      </c>
      <c r="IY20" s="94" t="str">
        <f t="shared" si="97"/>
        <v xml:space="preserve"> </v>
      </c>
      <c r="IZ20" s="24"/>
      <c r="JA20" s="24"/>
      <c r="JB20" s="2" t="str">
        <f t="shared" si="98"/>
        <v xml:space="preserve"> </v>
      </c>
      <c r="JC20" s="94" t="str">
        <f t="shared" si="99"/>
        <v xml:space="preserve"> </v>
      </c>
      <c r="JD20" s="24"/>
      <c r="JE20" s="24"/>
      <c r="JF20" s="2" t="str">
        <f t="shared" si="100"/>
        <v xml:space="preserve"> </v>
      </c>
      <c r="JG20" s="94" t="str">
        <f t="shared" si="101"/>
        <v xml:space="preserve"> </v>
      </c>
      <c r="JH20" s="24"/>
      <c r="JI20" s="24"/>
      <c r="JJ20" s="2" t="str">
        <f t="shared" si="102"/>
        <v xml:space="preserve"> </v>
      </c>
      <c r="JK20" s="94" t="str">
        <f t="shared" si="103"/>
        <v xml:space="preserve"> </v>
      </c>
      <c r="JL20" s="24"/>
      <c r="JM20" s="24"/>
      <c r="JN20" s="2" t="str">
        <f t="shared" si="104"/>
        <v xml:space="preserve"> </v>
      </c>
      <c r="JO20" s="94" t="str">
        <f t="shared" si="105"/>
        <v xml:space="preserve"> </v>
      </c>
      <c r="JP20" s="91"/>
      <c r="JQ20" s="89" t="str">
        <f t="shared" si="192"/>
        <v xml:space="preserve"> </v>
      </c>
      <c r="JR20" s="90" t="str">
        <f t="shared" si="193"/>
        <v xml:space="preserve"> </v>
      </c>
      <c r="JS20" s="80"/>
      <c r="JT20" s="24"/>
      <c r="JU20" s="2" t="str">
        <f t="shared" si="163"/>
        <v xml:space="preserve"> </v>
      </c>
      <c r="JV20" s="94" t="str">
        <f t="shared" si="106"/>
        <v xml:space="preserve"> </v>
      </c>
      <c r="JW20" s="24"/>
      <c r="JX20" s="24"/>
      <c r="JY20" s="2" t="str">
        <f t="shared" si="107"/>
        <v xml:space="preserve"> </v>
      </c>
      <c r="JZ20" s="94" t="str">
        <f t="shared" si="108"/>
        <v xml:space="preserve"> </v>
      </c>
      <c r="KA20" s="80"/>
      <c r="KB20" s="24"/>
      <c r="KC20" s="2" t="str">
        <f t="shared" si="109"/>
        <v xml:space="preserve"> </v>
      </c>
      <c r="KD20" s="94" t="str">
        <f t="shared" si="110"/>
        <v xml:space="preserve"> </v>
      </c>
      <c r="KE20" s="80"/>
      <c r="KF20" s="24"/>
      <c r="KG20" s="2" t="str">
        <f t="shared" si="111"/>
        <v xml:space="preserve"> </v>
      </c>
      <c r="KH20" s="94" t="str">
        <f t="shared" si="112"/>
        <v xml:space="preserve"> </v>
      </c>
      <c r="KI20" s="24"/>
      <c r="KJ20" s="24"/>
      <c r="KK20" s="2" t="str">
        <f t="shared" si="113"/>
        <v xml:space="preserve"> </v>
      </c>
      <c r="KL20" s="94" t="str">
        <f t="shared" si="114"/>
        <v xml:space="preserve"> </v>
      </c>
      <c r="KN20" s="89" t="str">
        <f t="shared" si="194"/>
        <v xml:space="preserve"> </v>
      </c>
      <c r="KO20" s="90" t="str">
        <f t="shared" si="195"/>
        <v xml:space="preserve"> </v>
      </c>
      <c r="KP20" s="80"/>
      <c r="KQ20" s="24"/>
      <c r="KR20" s="2" t="str">
        <f t="shared" si="166"/>
        <v xml:space="preserve"> </v>
      </c>
      <c r="KS20" s="94" t="str">
        <f t="shared" si="115"/>
        <v xml:space="preserve"> </v>
      </c>
      <c r="KT20" s="80"/>
      <c r="KU20" s="24"/>
      <c r="KV20" s="2" t="str">
        <f t="shared" si="116"/>
        <v xml:space="preserve"> </v>
      </c>
      <c r="KW20" s="94" t="str">
        <f t="shared" si="117"/>
        <v xml:space="preserve"> </v>
      </c>
      <c r="KX20" s="80"/>
      <c r="KY20" s="24"/>
      <c r="KZ20" s="2" t="str">
        <f t="shared" si="118"/>
        <v xml:space="preserve"> </v>
      </c>
      <c r="LA20" s="94" t="str">
        <f t="shared" si="119"/>
        <v xml:space="preserve"> </v>
      </c>
      <c r="LB20" s="24"/>
      <c r="LC20" s="24"/>
      <c r="LD20" s="2" t="str">
        <f t="shared" si="120"/>
        <v xml:space="preserve"> </v>
      </c>
      <c r="LE20" s="94" t="str">
        <f t="shared" si="121"/>
        <v xml:space="preserve"> </v>
      </c>
      <c r="LF20" s="24"/>
      <c r="LG20" s="24"/>
      <c r="LH20" s="2" t="str">
        <f t="shared" si="122"/>
        <v xml:space="preserve"> </v>
      </c>
      <c r="LI20" s="94" t="str">
        <f t="shared" si="123"/>
        <v xml:space="preserve"> </v>
      </c>
      <c r="LK20" s="89" t="str">
        <f t="shared" si="196"/>
        <v xml:space="preserve"> </v>
      </c>
      <c r="LL20" s="90" t="str">
        <f t="shared" si="197"/>
        <v xml:space="preserve"> </v>
      </c>
      <c r="LM20" s="80"/>
      <c r="LN20" s="24"/>
      <c r="LO20" s="2" t="str">
        <f t="shared" si="169"/>
        <v xml:space="preserve"> </v>
      </c>
      <c r="LP20" s="94" t="str">
        <f t="shared" si="124"/>
        <v xml:space="preserve"> </v>
      </c>
    </row>
    <row r="21" spans="1:328" ht="15.75">
      <c r="A21" s="116"/>
      <c r="B21" s="115"/>
      <c r="C21" s="81"/>
      <c r="D21" s="25"/>
      <c r="E21" s="156" t="str">
        <f t="shared" si="127"/>
        <v xml:space="preserve"> </v>
      </c>
      <c r="F21" s="121" t="str">
        <f t="shared" si="0"/>
        <v xml:space="preserve"> </v>
      </c>
      <c r="G21" s="25"/>
      <c r="H21" s="25"/>
      <c r="I21" s="156" t="str">
        <f t="shared" si="125"/>
        <v xml:space="preserve"> </v>
      </c>
      <c r="J21" s="121" t="str">
        <f t="shared" si="126"/>
        <v xml:space="preserve"> </v>
      </c>
      <c r="K21" s="25"/>
      <c r="L21" s="25"/>
      <c r="M21" s="156" t="str">
        <f t="shared" si="1"/>
        <v xml:space="preserve"> </v>
      </c>
      <c r="N21" s="121" t="str">
        <f t="shared" si="2"/>
        <v xml:space="preserve"> </v>
      </c>
      <c r="O21" s="25"/>
      <c r="P21" s="25"/>
      <c r="Q21" s="156" t="str">
        <f t="shared" si="3"/>
        <v xml:space="preserve"> </v>
      </c>
      <c r="R21" s="121" t="str">
        <f t="shared" si="4"/>
        <v xml:space="preserve"> </v>
      </c>
      <c r="S21" s="25"/>
      <c r="T21" s="25"/>
      <c r="U21" s="156" t="str">
        <f t="shared" si="5"/>
        <v xml:space="preserve"> </v>
      </c>
      <c r="V21" s="121" t="str">
        <f t="shared" si="6"/>
        <v xml:space="preserve"> </v>
      </c>
      <c r="W21" s="91"/>
      <c r="X21" s="92" t="str">
        <f t="shared" si="170"/>
        <v xml:space="preserve"> </v>
      </c>
      <c r="Y21" s="93" t="str">
        <f t="shared" si="171"/>
        <v xml:space="preserve"> </v>
      </c>
      <c r="Z21" s="81"/>
      <c r="AA21" s="25"/>
      <c r="AB21" s="156" t="str">
        <f t="shared" si="130"/>
        <v xml:space="preserve"> </v>
      </c>
      <c r="AC21" s="121" t="str">
        <f t="shared" si="7"/>
        <v xml:space="preserve"> </v>
      </c>
      <c r="AD21" s="25"/>
      <c r="AE21" s="25"/>
      <c r="AF21" s="156" t="str">
        <f t="shared" si="8"/>
        <v xml:space="preserve"> </v>
      </c>
      <c r="AG21" s="121" t="str">
        <f t="shared" si="9"/>
        <v xml:space="preserve"> </v>
      </c>
      <c r="AH21" s="25"/>
      <c r="AI21" s="25"/>
      <c r="AJ21" s="156" t="str">
        <f t="shared" si="10"/>
        <v xml:space="preserve"> </v>
      </c>
      <c r="AK21" s="121" t="str">
        <f t="shared" si="11"/>
        <v xml:space="preserve"> </v>
      </c>
      <c r="AL21" s="25"/>
      <c r="AM21" s="25"/>
      <c r="AN21" s="156" t="str">
        <f t="shared" si="12"/>
        <v xml:space="preserve"> </v>
      </c>
      <c r="AO21" s="121" t="str">
        <f t="shared" si="13"/>
        <v xml:space="preserve"> </v>
      </c>
      <c r="AP21" s="25"/>
      <c r="AQ21" s="25"/>
      <c r="AR21" s="156" t="str">
        <f t="shared" si="14"/>
        <v xml:space="preserve"> </v>
      </c>
      <c r="AS21" s="121" t="str">
        <f t="shared" si="15"/>
        <v xml:space="preserve"> </v>
      </c>
      <c r="AU21" s="92" t="str">
        <f t="shared" si="172"/>
        <v xml:space="preserve"> </v>
      </c>
      <c r="AV21" s="93" t="str">
        <f t="shared" si="173"/>
        <v xml:space="preserve"> </v>
      </c>
      <c r="AW21" s="81"/>
      <c r="AX21" s="25"/>
      <c r="AY21" s="156" t="str">
        <f t="shared" si="133"/>
        <v xml:space="preserve"> </v>
      </c>
      <c r="AZ21" s="121" t="str">
        <f t="shared" si="16"/>
        <v xml:space="preserve"> </v>
      </c>
      <c r="BA21" s="25"/>
      <c r="BB21" s="25"/>
      <c r="BC21" s="156" t="str">
        <f t="shared" si="17"/>
        <v xml:space="preserve"> </v>
      </c>
      <c r="BD21" s="121" t="str">
        <f t="shared" si="18"/>
        <v xml:space="preserve"> </v>
      </c>
      <c r="BE21" s="25"/>
      <c r="BF21" s="25"/>
      <c r="BG21" s="156" t="str">
        <f t="shared" si="19"/>
        <v xml:space="preserve"> </v>
      </c>
      <c r="BH21" s="121" t="str">
        <f t="shared" si="20"/>
        <v xml:space="preserve"> </v>
      </c>
      <c r="BI21" s="25"/>
      <c r="BJ21" s="25"/>
      <c r="BK21" s="156" t="str">
        <f t="shared" si="21"/>
        <v xml:space="preserve"> </v>
      </c>
      <c r="BL21" s="121" t="str">
        <f t="shared" si="22"/>
        <v xml:space="preserve"> </v>
      </c>
      <c r="BM21" s="25"/>
      <c r="BN21" s="25"/>
      <c r="BO21" s="156" t="str">
        <f t="shared" si="23"/>
        <v xml:space="preserve"> </v>
      </c>
      <c r="BP21" s="121" t="str">
        <f t="shared" si="24"/>
        <v xml:space="preserve"> </v>
      </c>
      <c r="BR21" s="92" t="str">
        <f t="shared" si="174"/>
        <v xml:space="preserve"> </v>
      </c>
      <c r="BS21" s="93" t="str">
        <f t="shared" si="175"/>
        <v xml:space="preserve"> </v>
      </c>
      <c r="BT21" s="81"/>
      <c r="BU21" s="25"/>
      <c r="BV21" s="156" t="str">
        <f t="shared" si="136"/>
        <v xml:space="preserve"> </v>
      </c>
      <c r="BW21" s="121" t="str">
        <f t="shared" si="25"/>
        <v xml:space="preserve"> </v>
      </c>
      <c r="BX21" s="25"/>
      <c r="BY21" s="25"/>
      <c r="BZ21" s="156" t="str">
        <f t="shared" si="26"/>
        <v xml:space="preserve"> </v>
      </c>
      <c r="CA21" s="121" t="str">
        <f t="shared" si="27"/>
        <v xml:space="preserve"> </v>
      </c>
      <c r="CB21" s="25"/>
      <c r="CC21" s="25"/>
      <c r="CD21" s="156" t="str">
        <f t="shared" si="28"/>
        <v xml:space="preserve"> </v>
      </c>
      <c r="CE21" s="121" t="str">
        <f t="shared" si="29"/>
        <v xml:space="preserve"> </v>
      </c>
      <c r="CF21" s="25"/>
      <c r="CG21" s="25"/>
      <c r="CH21" s="156" t="str">
        <f t="shared" si="30"/>
        <v xml:space="preserve"> </v>
      </c>
      <c r="CI21" s="121" t="str">
        <f t="shared" si="31"/>
        <v xml:space="preserve"> </v>
      </c>
      <c r="CJ21" s="25"/>
      <c r="CK21" s="25"/>
      <c r="CL21" s="156" t="str">
        <f t="shared" si="32"/>
        <v xml:space="preserve"> </v>
      </c>
      <c r="CM21" s="121" t="str">
        <f t="shared" si="33"/>
        <v xml:space="preserve"> </v>
      </c>
      <c r="CO21" s="92" t="str">
        <f t="shared" si="176"/>
        <v xml:space="preserve"> </v>
      </c>
      <c r="CP21" s="93" t="str">
        <f t="shared" si="177"/>
        <v xml:space="preserve"> </v>
      </c>
      <c r="CQ21" s="81"/>
      <c r="CR21" s="25"/>
      <c r="CS21" s="156" t="str">
        <f t="shared" si="139"/>
        <v xml:space="preserve"> </v>
      </c>
      <c r="CT21" s="121" t="str">
        <f t="shared" si="34"/>
        <v xml:space="preserve"> </v>
      </c>
      <c r="CU21" s="25"/>
      <c r="CV21" s="25"/>
      <c r="CW21" s="156" t="str">
        <f t="shared" si="35"/>
        <v xml:space="preserve"> </v>
      </c>
      <c r="CX21" s="121" t="str">
        <f t="shared" si="36"/>
        <v xml:space="preserve"> </v>
      </c>
      <c r="CY21" s="25"/>
      <c r="CZ21" s="25"/>
      <c r="DA21" s="156" t="str">
        <f t="shared" si="37"/>
        <v xml:space="preserve"> </v>
      </c>
      <c r="DB21" s="121" t="str">
        <f t="shared" si="38"/>
        <v xml:space="preserve"> </v>
      </c>
      <c r="DC21" s="25"/>
      <c r="DD21" s="25"/>
      <c r="DE21" s="156" t="str">
        <f t="shared" si="39"/>
        <v xml:space="preserve"> </v>
      </c>
      <c r="DF21" s="121" t="str">
        <f t="shared" si="40"/>
        <v xml:space="preserve"> </v>
      </c>
      <c r="DG21" s="25"/>
      <c r="DH21" s="25"/>
      <c r="DI21" s="156" t="str">
        <f t="shared" si="41"/>
        <v xml:space="preserve"> </v>
      </c>
      <c r="DJ21" s="121" t="str">
        <f t="shared" si="42"/>
        <v xml:space="preserve"> </v>
      </c>
      <c r="DL21" s="92" t="str">
        <f t="shared" si="178"/>
        <v xml:space="preserve"> </v>
      </c>
      <c r="DM21" s="93" t="str">
        <f t="shared" si="179"/>
        <v xml:space="preserve"> </v>
      </c>
      <c r="DN21" s="81"/>
      <c r="DO21" s="25"/>
      <c r="DP21" s="156" t="str">
        <f t="shared" si="142"/>
        <v xml:space="preserve"> </v>
      </c>
      <c r="DQ21" s="121" t="str">
        <f t="shared" si="43"/>
        <v xml:space="preserve"> </v>
      </c>
      <c r="DR21" s="25"/>
      <c r="DS21" s="25"/>
      <c r="DT21" s="156" t="str">
        <f t="shared" si="44"/>
        <v xml:space="preserve"> </v>
      </c>
      <c r="DU21" s="121" t="str">
        <f t="shared" si="45"/>
        <v xml:space="preserve"> </v>
      </c>
      <c r="DV21" s="81"/>
      <c r="DW21" s="25"/>
      <c r="DX21" s="156" t="str">
        <f t="shared" si="46"/>
        <v xml:space="preserve"> </v>
      </c>
      <c r="DY21" s="121" t="str">
        <f t="shared" si="47"/>
        <v xml:space="preserve"> </v>
      </c>
      <c r="DZ21" s="81"/>
      <c r="EA21" s="25"/>
      <c r="EB21" s="156" t="str">
        <f t="shared" si="48"/>
        <v xml:space="preserve"> </v>
      </c>
      <c r="EC21" s="121" t="str">
        <f t="shared" si="49"/>
        <v xml:space="preserve"> </v>
      </c>
      <c r="ED21" s="25"/>
      <c r="EE21" s="25"/>
      <c r="EF21" s="156" t="str">
        <f t="shared" si="50"/>
        <v xml:space="preserve"> </v>
      </c>
      <c r="EG21" s="121" t="str">
        <f t="shared" si="51"/>
        <v xml:space="preserve"> </v>
      </c>
      <c r="EI21" s="92" t="str">
        <f t="shared" si="180"/>
        <v xml:space="preserve"> </v>
      </c>
      <c r="EJ21" s="93" t="str">
        <f t="shared" si="181"/>
        <v xml:space="preserve"> </v>
      </c>
      <c r="EK21" s="25"/>
      <c r="EL21" s="25"/>
      <c r="EM21" s="156" t="str">
        <f t="shared" si="145"/>
        <v xml:space="preserve"> </v>
      </c>
      <c r="EN21" s="121" t="str">
        <f t="shared" si="52"/>
        <v xml:space="preserve"> </v>
      </c>
      <c r="EO21" s="25"/>
      <c r="EP21" s="25"/>
      <c r="EQ21" s="156" t="str">
        <f t="shared" si="53"/>
        <v xml:space="preserve"> </v>
      </c>
      <c r="ER21" s="121" t="str">
        <f t="shared" si="54"/>
        <v xml:space="preserve"> </v>
      </c>
      <c r="ES21" s="25"/>
      <c r="ET21" s="25"/>
      <c r="EU21" s="156" t="str">
        <f t="shared" si="55"/>
        <v xml:space="preserve"> </v>
      </c>
      <c r="EV21" s="121" t="str">
        <f t="shared" si="56"/>
        <v xml:space="preserve"> </v>
      </c>
      <c r="EW21" s="81"/>
      <c r="EX21" s="25"/>
      <c r="EY21" s="156" t="str">
        <f t="shared" si="57"/>
        <v xml:space="preserve"> </v>
      </c>
      <c r="EZ21" s="121" t="str">
        <f t="shared" si="58"/>
        <v xml:space="preserve"> </v>
      </c>
      <c r="FA21" s="25"/>
      <c r="FB21" s="25"/>
      <c r="FC21" s="156" t="str">
        <f t="shared" si="59"/>
        <v xml:space="preserve"> </v>
      </c>
      <c r="FD21" s="121" t="str">
        <f t="shared" si="60"/>
        <v xml:space="preserve"> </v>
      </c>
      <c r="FF21" s="92" t="str">
        <f t="shared" si="182"/>
        <v xml:space="preserve"> </v>
      </c>
      <c r="FG21" s="93" t="str">
        <f t="shared" si="183"/>
        <v xml:space="preserve"> </v>
      </c>
      <c r="FH21" s="81"/>
      <c r="FI21" s="25"/>
      <c r="FJ21" s="156" t="str">
        <f t="shared" si="148"/>
        <v xml:space="preserve"> </v>
      </c>
      <c r="FK21" s="121" t="str">
        <f t="shared" si="61"/>
        <v xml:space="preserve"> </v>
      </c>
      <c r="FL21" s="25"/>
      <c r="FM21" s="25"/>
      <c r="FN21" s="156" t="str">
        <f t="shared" si="62"/>
        <v xml:space="preserve"> </v>
      </c>
      <c r="FO21" s="121" t="str">
        <f t="shared" si="63"/>
        <v xml:space="preserve"> </v>
      </c>
      <c r="FP21" s="81"/>
      <c r="FQ21" s="25"/>
      <c r="FR21" s="156" t="str">
        <f t="shared" si="64"/>
        <v xml:space="preserve"> </v>
      </c>
      <c r="FS21" s="121" t="str">
        <f t="shared" si="65"/>
        <v xml:space="preserve"> </v>
      </c>
      <c r="FT21" s="25"/>
      <c r="FU21" s="25"/>
      <c r="FV21" s="156" t="str">
        <f t="shared" si="66"/>
        <v xml:space="preserve"> </v>
      </c>
      <c r="FW21" s="121" t="str">
        <f t="shared" si="67"/>
        <v xml:space="preserve"> </v>
      </c>
      <c r="FX21" s="25"/>
      <c r="FY21" s="25"/>
      <c r="FZ21" s="156" t="str">
        <f t="shared" si="68"/>
        <v xml:space="preserve"> </v>
      </c>
      <c r="GA21" s="121" t="str">
        <f t="shared" si="69"/>
        <v xml:space="preserve"> </v>
      </c>
      <c r="GC21" s="92" t="str">
        <f t="shared" si="184"/>
        <v xml:space="preserve"> </v>
      </c>
      <c r="GD21" s="93" t="str">
        <f t="shared" si="185"/>
        <v xml:space="preserve"> </v>
      </c>
      <c r="GE21" s="81"/>
      <c r="GF21" s="25"/>
      <c r="GG21" s="156" t="str">
        <f t="shared" si="151"/>
        <v xml:space="preserve"> </v>
      </c>
      <c r="GH21" s="121" t="str">
        <f t="shared" si="70"/>
        <v xml:space="preserve"> </v>
      </c>
      <c r="GI21" s="25"/>
      <c r="GJ21" s="25"/>
      <c r="GK21" s="156" t="str">
        <f t="shared" si="71"/>
        <v xml:space="preserve"> </v>
      </c>
      <c r="GL21" s="121" t="str">
        <f t="shared" si="72"/>
        <v xml:space="preserve"> </v>
      </c>
      <c r="GM21" s="81"/>
      <c r="GN21" s="25"/>
      <c r="GO21" s="156" t="str">
        <f t="shared" si="73"/>
        <v xml:space="preserve"> </v>
      </c>
      <c r="GP21" s="121" t="str">
        <f t="shared" si="74"/>
        <v xml:space="preserve"> </v>
      </c>
      <c r="GQ21" s="25"/>
      <c r="GR21" s="25"/>
      <c r="GS21" s="156" t="str">
        <f t="shared" si="75"/>
        <v xml:space="preserve"> </v>
      </c>
      <c r="GT21" s="121" t="str">
        <f t="shared" si="76"/>
        <v xml:space="preserve"> </v>
      </c>
      <c r="GU21" s="25"/>
      <c r="GV21" s="25"/>
      <c r="GW21" s="156" t="str">
        <f t="shared" si="77"/>
        <v xml:space="preserve"> </v>
      </c>
      <c r="GX21" s="121" t="str">
        <f t="shared" si="78"/>
        <v xml:space="preserve"> </v>
      </c>
      <c r="GZ21" s="92" t="str">
        <f t="shared" si="186"/>
        <v xml:space="preserve"> </v>
      </c>
      <c r="HA21" s="93" t="str">
        <f t="shared" si="187"/>
        <v xml:space="preserve"> </v>
      </c>
      <c r="HB21" s="81"/>
      <c r="HC21" s="25"/>
      <c r="HD21" s="156" t="str">
        <f t="shared" si="154"/>
        <v xml:space="preserve"> </v>
      </c>
      <c r="HE21" s="121" t="str">
        <f t="shared" si="79"/>
        <v xml:space="preserve"> </v>
      </c>
      <c r="HF21" s="25"/>
      <c r="HG21" s="25"/>
      <c r="HH21" s="156" t="str">
        <f t="shared" si="80"/>
        <v xml:space="preserve"> </v>
      </c>
      <c r="HI21" s="121" t="str">
        <f t="shared" si="81"/>
        <v xml:space="preserve"> </v>
      </c>
      <c r="HJ21" s="25"/>
      <c r="HK21" s="25"/>
      <c r="HL21" s="156" t="str">
        <f t="shared" si="82"/>
        <v xml:space="preserve"> </v>
      </c>
      <c r="HM21" s="121" t="str">
        <f t="shared" si="83"/>
        <v xml:space="preserve"> </v>
      </c>
      <c r="HN21" s="25"/>
      <c r="HO21" s="25"/>
      <c r="HP21" s="156" t="str">
        <f t="shared" si="84"/>
        <v xml:space="preserve"> </v>
      </c>
      <c r="HQ21" s="121" t="str">
        <f t="shared" si="85"/>
        <v xml:space="preserve"> </v>
      </c>
      <c r="HR21" s="25"/>
      <c r="HS21" s="25"/>
      <c r="HT21" s="156" t="str">
        <f t="shared" si="86"/>
        <v xml:space="preserve"> </v>
      </c>
      <c r="HU21" s="121" t="str">
        <f t="shared" si="87"/>
        <v xml:space="preserve"> </v>
      </c>
      <c r="HW21" s="92" t="str">
        <f t="shared" si="188"/>
        <v xml:space="preserve"> </v>
      </c>
      <c r="HX21" s="93" t="str">
        <f t="shared" si="189"/>
        <v xml:space="preserve"> </v>
      </c>
      <c r="HY21" s="81"/>
      <c r="HZ21" s="25"/>
      <c r="IA21" s="156" t="str">
        <f t="shared" si="157"/>
        <v xml:space="preserve"> </v>
      </c>
      <c r="IB21" s="121" t="str">
        <f t="shared" si="88"/>
        <v xml:space="preserve"> </v>
      </c>
      <c r="IC21" s="25"/>
      <c r="ID21" s="25"/>
      <c r="IE21" s="156" t="str">
        <f t="shared" si="89"/>
        <v xml:space="preserve"> </v>
      </c>
      <c r="IF21" s="121" t="str">
        <f t="shared" si="90"/>
        <v xml:space="preserve"> </v>
      </c>
      <c r="IG21" s="25"/>
      <c r="IH21" s="25"/>
      <c r="II21" s="156" t="str">
        <f t="shared" si="91"/>
        <v xml:space="preserve"> </v>
      </c>
      <c r="IJ21" s="121" t="str">
        <f t="shared" si="92"/>
        <v xml:space="preserve"> </v>
      </c>
      <c r="IK21" s="25"/>
      <c r="IL21" s="25"/>
      <c r="IM21" s="156" t="str">
        <f t="shared" si="93"/>
        <v xml:space="preserve"> </v>
      </c>
      <c r="IN21" s="121" t="str">
        <f t="shared" si="94"/>
        <v xml:space="preserve"> </v>
      </c>
      <c r="IO21" s="25"/>
      <c r="IP21" s="25"/>
      <c r="IQ21" s="156" t="str">
        <f t="shared" si="95"/>
        <v xml:space="preserve"> </v>
      </c>
      <c r="IR21" s="121" t="str">
        <f t="shared" si="96"/>
        <v xml:space="preserve"> </v>
      </c>
      <c r="IT21" s="92" t="str">
        <f t="shared" si="190"/>
        <v xml:space="preserve"> </v>
      </c>
      <c r="IU21" s="93" t="str">
        <f t="shared" si="191"/>
        <v xml:space="preserve"> </v>
      </c>
      <c r="IV21" s="81"/>
      <c r="IW21" s="25"/>
      <c r="IX21" s="156" t="str">
        <f t="shared" si="160"/>
        <v xml:space="preserve"> </v>
      </c>
      <c r="IY21" s="121" t="str">
        <f t="shared" si="97"/>
        <v xml:space="preserve"> </v>
      </c>
      <c r="IZ21" s="25"/>
      <c r="JA21" s="25"/>
      <c r="JB21" s="156" t="str">
        <f t="shared" si="98"/>
        <v xml:space="preserve"> </v>
      </c>
      <c r="JC21" s="121" t="str">
        <f t="shared" si="99"/>
        <v xml:space="preserve"> </v>
      </c>
      <c r="JD21" s="25"/>
      <c r="JE21" s="25"/>
      <c r="JF21" s="156" t="str">
        <f t="shared" si="100"/>
        <v xml:space="preserve"> </v>
      </c>
      <c r="JG21" s="121" t="str">
        <f t="shared" si="101"/>
        <v xml:space="preserve"> </v>
      </c>
      <c r="JH21" s="25"/>
      <c r="JI21" s="25"/>
      <c r="JJ21" s="156" t="str">
        <f t="shared" si="102"/>
        <v xml:space="preserve"> </v>
      </c>
      <c r="JK21" s="121" t="str">
        <f t="shared" si="103"/>
        <v xml:space="preserve"> </v>
      </c>
      <c r="JL21" s="25"/>
      <c r="JM21" s="25"/>
      <c r="JN21" s="156" t="str">
        <f t="shared" si="104"/>
        <v xml:space="preserve"> </v>
      </c>
      <c r="JO21" s="121" t="str">
        <f t="shared" si="105"/>
        <v xml:space="preserve"> </v>
      </c>
      <c r="JP21" s="91"/>
      <c r="JQ21" s="92" t="str">
        <f t="shared" si="192"/>
        <v xml:space="preserve"> </v>
      </c>
      <c r="JR21" s="93" t="str">
        <f t="shared" si="193"/>
        <v xml:space="preserve"> </v>
      </c>
      <c r="JS21" s="81"/>
      <c r="JT21" s="25"/>
      <c r="JU21" s="156" t="str">
        <f t="shared" si="163"/>
        <v xml:space="preserve"> </v>
      </c>
      <c r="JV21" s="121" t="str">
        <f t="shared" si="106"/>
        <v xml:space="preserve"> </v>
      </c>
      <c r="JW21" s="25"/>
      <c r="JX21" s="25"/>
      <c r="JY21" s="156" t="str">
        <f t="shared" si="107"/>
        <v xml:space="preserve"> </v>
      </c>
      <c r="JZ21" s="121" t="str">
        <f t="shared" si="108"/>
        <v xml:space="preserve"> </v>
      </c>
      <c r="KA21" s="81"/>
      <c r="KB21" s="25"/>
      <c r="KC21" s="156" t="str">
        <f t="shared" si="109"/>
        <v xml:space="preserve"> </v>
      </c>
      <c r="KD21" s="121" t="str">
        <f t="shared" si="110"/>
        <v xml:space="preserve"> </v>
      </c>
      <c r="KE21" s="81"/>
      <c r="KF21" s="25"/>
      <c r="KG21" s="156" t="str">
        <f t="shared" si="111"/>
        <v xml:space="preserve"> </v>
      </c>
      <c r="KH21" s="121" t="str">
        <f t="shared" si="112"/>
        <v xml:space="preserve"> </v>
      </c>
      <c r="KI21" s="25"/>
      <c r="KJ21" s="25"/>
      <c r="KK21" s="156" t="str">
        <f t="shared" si="113"/>
        <v xml:space="preserve"> </v>
      </c>
      <c r="KL21" s="121" t="str">
        <f t="shared" si="114"/>
        <v xml:space="preserve"> </v>
      </c>
      <c r="KN21" s="92" t="str">
        <f t="shared" si="194"/>
        <v xml:space="preserve"> </v>
      </c>
      <c r="KO21" s="93" t="str">
        <f t="shared" si="195"/>
        <v xml:space="preserve"> </v>
      </c>
      <c r="KP21" s="81"/>
      <c r="KQ21" s="25"/>
      <c r="KR21" s="156" t="str">
        <f t="shared" si="166"/>
        <v xml:space="preserve"> </v>
      </c>
      <c r="KS21" s="121" t="str">
        <f t="shared" si="115"/>
        <v xml:space="preserve"> </v>
      </c>
      <c r="KT21" s="81"/>
      <c r="KU21" s="25"/>
      <c r="KV21" s="156" t="str">
        <f t="shared" si="116"/>
        <v xml:space="preserve"> </v>
      </c>
      <c r="KW21" s="121" t="str">
        <f t="shared" si="117"/>
        <v xml:space="preserve"> </v>
      </c>
      <c r="KX21" s="81"/>
      <c r="KY21" s="25"/>
      <c r="KZ21" s="156" t="str">
        <f t="shared" si="118"/>
        <v xml:space="preserve"> </v>
      </c>
      <c r="LA21" s="121" t="str">
        <f t="shared" si="119"/>
        <v xml:space="preserve"> </v>
      </c>
      <c r="LB21" s="25"/>
      <c r="LC21" s="25"/>
      <c r="LD21" s="156" t="str">
        <f t="shared" si="120"/>
        <v xml:space="preserve"> </v>
      </c>
      <c r="LE21" s="121" t="str">
        <f t="shared" si="121"/>
        <v xml:space="preserve"> </v>
      </c>
      <c r="LF21" s="25"/>
      <c r="LG21" s="25"/>
      <c r="LH21" s="156" t="str">
        <f t="shared" si="122"/>
        <v xml:space="preserve"> </v>
      </c>
      <c r="LI21" s="121" t="str">
        <f t="shared" si="123"/>
        <v xml:space="preserve"> </v>
      </c>
      <c r="LK21" s="92" t="str">
        <f t="shared" si="196"/>
        <v xml:space="preserve"> </v>
      </c>
      <c r="LL21" s="93" t="str">
        <f t="shared" si="197"/>
        <v xml:space="preserve"> </v>
      </c>
      <c r="LM21" s="81"/>
      <c r="LN21" s="25"/>
      <c r="LO21" s="156" t="str">
        <f t="shared" si="169"/>
        <v xml:space="preserve"> </v>
      </c>
      <c r="LP21" s="121" t="str">
        <f t="shared" si="124"/>
        <v xml:space="preserve"> </v>
      </c>
    </row>
    <row r="22" spans="1:328" ht="15.75">
      <c r="A22" s="114"/>
      <c r="B22" s="113"/>
      <c r="C22" s="80"/>
      <c r="D22" s="24"/>
      <c r="E22" s="2" t="str">
        <f t="shared" si="127"/>
        <v xml:space="preserve"> </v>
      </c>
      <c r="F22" s="94" t="str">
        <f t="shared" si="0"/>
        <v xml:space="preserve"> </v>
      </c>
      <c r="G22" s="24"/>
      <c r="H22" s="24"/>
      <c r="I22" s="2" t="str">
        <f t="shared" si="125"/>
        <v xml:space="preserve"> </v>
      </c>
      <c r="J22" s="94" t="str">
        <f t="shared" si="126"/>
        <v xml:space="preserve"> </v>
      </c>
      <c r="K22" s="24"/>
      <c r="L22" s="24"/>
      <c r="M22" s="2" t="str">
        <f t="shared" si="1"/>
        <v xml:space="preserve"> </v>
      </c>
      <c r="N22" s="94" t="str">
        <f t="shared" si="2"/>
        <v xml:space="preserve"> </v>
      </c>
      <c r="O22" s="24"/>
      <c r="P22" s="24"/>
      <c r="Q22" s="2" t="str">
        <f t="shared" si="3"/>
        <v xml:space="preserve"> </v>
      </c>
      <c r="R22" s="94" t="str">
        <f t="shared" si="4"/>
        <v xml:space="preserve"> </v>
      </c>
      <c r="S22" s="24"/>
      <c r="T22" s="24"/>
      <c r="U22" s="2" t="str">
        <f t="shared" si="5"/>
        <v xml:space="preserve"> </v>
      </c>
      <c r="V22" s="94" t="str">
        <f t="shared" si="6"/>
        <v xml:space="preserve"> </v>
      </c>
      <c r="W22" s="91"/>
      <c r="X22" s="89" t="str">
        <f t="shared" si="170"/>
        <v xml:space="preserve"> </v>
      </c>
      <c r="Y22" s="90" t="str">
        <f t="shared" si="171"/>
        <v xml:space="preserve"> </v>
      </c>
      <c r="Z22" s="80"/>
      <c r="AA22" s="24"/>
      <c r="AB22" s="2" t="str">
        <f t="shared" si="130"/>
        <v xml:space="preserve"> </v>
      </c>
      <c r="AC22" s="94" t="str">
        <f t="shared" si="7"/>
        <v xml:space="preserve"> </v>
      </c>
      <c r="AD22" s="24"/>
      <c r="AE22" s="24"/>
      <c r="AF22" s="2" t="str">
        <f t="shared" si="8"/>
        <v xml:space="preserve"> </v>
      </c>
      <c r="AG22" s="94" t="str">
        <f t="shared" si="9"/>
        <v xml:space="preserve"> </v>
      </c>
      <c r="AH22" s="24"/>
      <c r="AI22" s="24"/>
      <c r="AJ22" s="2" t="str">
        <f t="shared" si="10"/>
        <v xml:space="preserve"> </v>
      </c>
      <c r="AK22" s="94" t="str">
        <f t="shared" si="11"/>
        <v xml:space="preserve"> </v>
      </c>
      <c r="AL22" s="24"/>
      <c r="AM22" s="24"/>
      <c r="AN22" s="2" t="str">
        <f t="shared" si="12"/>
        <v xml:space="preserve"> </v>
      </c>
      <c r="AO22" s="94" t="str">
        <f t="shared" si="13"/>
        <v xml:space="preserve"> </v>
      </c>
      <c r="AP22" s="24"/>
      <c r="AQ22" s="24"/>
      <c r="AR22" s="2" t="str">
        <f t="shared" si="14"/>
        <v xml:space="preserve"> </v>
      </c>
      <c r="AS22" s="94" t="str">
        <f t="shared" si="15"/>
        <v xml:space="preserve"> </v>
      </c>
      <c r="AU22" s="89" t="str">
        <f t="shared" si="172"/>
        <v xml:space="preserve"> </v>
      </c>
      <c r="AV22" s="90" t="str">
        <f t="shared" si="173"/>
        <v xml:space="preserve"> </v>
      </c>
      <c r="AW22" s="80"/>
      <c r="AX22" s="24"/>
      <c r="AY22" s="2" t="str">
        <f t="shared" si="133"/>
        <v xml:space="preserve"> </v>
      </c>
      <c r="AZ22" s="94" t="str">
        <f t="shared" si="16"/>
        <v xml:space="preserve"> </v>
      </c>
      <c r="BA22" s="24"/>
      <c r="BB22" s="24"/>
      <c r="BC22" s="2" t="str">
        <f t="shared" si="17"/>
        <v xml:space="preserve"> </v>
      </c>
      <c r="BD22" s="94" t="str">
        <f t="shared" si="18"/>
        <v xml:space="preserve"> </v>
      </c>
      <c r="BE22" s="24"/>
      <c r="BF22" s="24"/>
      <c r="BG22" s="2" t="str">
        <f t="shared" si="19"/>
        <v xml:space="preserve"> </v>
      </c>
      <c r="BH22" s="94" t="str">
        <f t="shared" si="20"/>
        <v xml:space="preserve"> </v>
      </c>
      <c r="BI22" s="24"/>
      <c r="BJ22" s="24"/>
      <c r="BK22" s="2" t="str">
        <f t="shared" si="21"/>
        <v xml:space="preserve"> </v>
      </c>
      <c r="BL22" s="94" t="str">
        <f t="shared" si="22"/>
        <v xml:space="preserve"> </v>
      </c>
      <c r="BM22" s="24"/>
      <c r="BN22" s="24"/>
      <c r="BO22" s="2" t="str">
        <f t="shared" si="23"/>
        <v xml:space="preserve"> </v>
      </c>
      <c r="BP22" s="94" t="str">
        <f t="shared" si="24"/>
        <v xml:space="preserve"> </v>
      </c>
      <c r="BR22" s="89" t="str">
        <f t="shared" si="174"/>
        <v xml:space="preserve"> </v>
      </c>
      <c r="BS22" s="90" t="str">
        <f t="shared" si="175"/>
        <v xml:space="preserve"> </v>
      </c>
      <c r="BT22" s="80"/>
      <c r="BU22" s="24"/>
      <c r="BV22" s="2" t="str">
        <f t="shared" si="136"/>
        <v xml:space="preserve"> </v>
      </c>
      <c r="BW22" s="94" t="str">
        <f t="shared" si="25"/>
        <v xml:space="preserve"> </v>
      </c>
      <c r="BX22" s="24"/>
      <c r="BY22" s="24"/>
      <c r="BZ22" s="2" t="str">
        <f t="shared" si="26"/>
        <v xml:space="preserve"> </v>
      </c>
      <c r="CA22" s="94" t="str">
        <f t="shared" si="27"/>
        <v xml:space="preserve"> </v>
      </c>
      <c r="CB22" s="24"/>
      <c r="CC22" s="24"/>
      <c r="CD22" s="2" t="str">
        <f t="shared" si="28"/>
        <v xml:space="preserve"> </v>
      </c>
      <c r="CE22" s="94" t="str">
        <f t="shared" si="29"/>
        <v xml:space="preserve"> </v>
      </c>
      <c r="CF22" s="24"/>
      <c r="CG22" s="24"/>
      <c r="CH22" s="2" t="str">
        <f t="shared" si="30"/>
        <v xml:space="preserve"> </v>
      </c>
      <c r="CI22" s="94" t="str">
        <f t="shared" si="31"/>
        <v xml:space="preserve"> </v>
      </c>
      <c r="CJ22" s="24"/>
      <c r="CK22" s="24"/>
      <c r="CL22" s="2" t="str">
        <f t="shared" si="32"/>
        <v xml:space="preserve"> </v>
      </c>
      <c r="CM22" s="94" t="str">
        <f t="shared" si="33"/>
        <v xml:space="preserve"> </v>
      </c>
      <c r="CO22" s="89" t="str">
        <f t="shared" si="176"/>
        <v xml:space="preserve"> </v>
      </c>
      <c r="CP22" s="90" t="str">
        <f t="shared" si="177"/>
        <v xml:space="preserve"> </v>
      </c>
      <c r="CQ22" s="80"/>
      <c r="CR22" s="24"/>
      <c r="CS22" s="2" t="str">
        <f t="shared" si="139"/>
        <v xml:space="preserve"> </v>
      </c>
      <c r="CT22" s="94" t="str">
        <f t="shared" si="34"/>
        <v xml:space="preserve"> </v>
      </c>
      <c r="CU22" s="24"/>
      <c r="CV22" s="24"/>
      <c r="CW22" s="2" t="str">
        <f t="shared" si="35"/>
        <v xml:space="preserve"> </v>
      </c>
      <c r="CX22" s="94" t="str">
        <f t="shared" si="36"/>
        <v xml:space="preserve"> </v>
      </c>
      <c r="CY22" s="24"/>
      <c r="CZ22" s="24"/>
      <c r="DA22" s="2" t="str">
        <f t="shared" si="37"/>
        <v xml:space="preserve"> </v>
      </c>
      <c r="DB22" s="94" t="str">
        <f t="shared" si="38"/>
        <v xml:space="preserve"> </v>
      </c>
      <c r="DC22" s="24"/>
      <c r="DD22" s="24"/>
      <c r="DE22" s="2" t="str">
        <f t="shared" si="39"/>
        <v xml:space="preserve"> </v>
      </c>
      <c r="DF22" s="94" t="str">
        <f t="shared" si="40"/>
        <v xml:space="preserve"> </v>
      </c>
      <c r="DG22" s="24"/>
      <c r="DH22" s="24"/>
      <c r="DI22" s="2" t="str">
        <f t="shared" si="41"/>
        <v xml:space="preserve"> </v>
      </c>
      <c r="DJ22" s="94" t="str">
        <f t="shared" si="42"/>
        <v xml:space="preserve"> </v>
      </c>
      <c r="DL22" s="89" t="str">
        <f t="shared" si="178"/>
        <v xml:space="preserve"> </v>
      </c>
      <c r="DM22" s="90" t="str">
        <f t="shared" si="179"/>
        <v xml:space="preserve"> </v>
      </c>
      <c r="DN22" s="80"/>
      <c r="DO22" s="24"/>
      <c r="DP22" s="2" t="str">
        <f t="shared" si="142"/>
        <v xml:space="preserve"> </v>
      </c>
      <c r="DQ22" s="94" t="str">
        <f t="shared" si="43"/>
        <v xml:space="preserve"> </v>
      </c>
      <c r="DR22" s="24"/>
      <c r="DS22" s="24"/>
      <c r="DT22" s="2" t="str">
        <f t="shared" si="44"/>
        <v xml:space="preserve"> </v>
      </c>
      <c r="DU22" s="94" t="str">
        <f t="shared" si="45"/>
        <v xml:space="preserve"> </v>
      </c>
      <c r="DV22" s="24"/>
      <c r="DW22" s="24"/>
      <c r="DX22" s="2" t="str">
        <f t="shared" si="46"/>
        <v xml:space="preserve"> </v>
      </c>
      <c r="DY22" s="94" t="str">
        <f t="shared" si="47"/>
        <v xml:space="preserve"> </v>
      </c>
      <c r="DZ22" s="24"/>
      <c r="EA22" s="24"/>
      <c r="EB22" s="2" t="str">
        <f t="shared" si="48"/>
        <v xml:space="preserve"> </v>
      </c>
      <c r="EC22" s="94" t="str">
        <f t="shared" si="49"/>
        <v xml:space="preserve"> </v>
      </c>
      <c r="ED22" s="24"/>
      <c r="EE22" s="24"/>
      <c r="EF22" s="2" t="str">
        <f t="shared" si="50"/>
        <v xml:space="preserve"> </v>
      </c>
      <c r="EG22" s="94" t="str">
        <f t="shared" si="51"/>
        <v xml:space="preserve"> </v>
      </c>
      <c r="EI22" s="89" t="str">
        <f t="shared" si="180"/>
        <v xml:space="preserve"> </v>
      </c>
      <c r="EJ22" s="90" t="str">
        <f t="shared" si="181"/>
        <v xml:space="preserve"> </v>
      </c>
      <c r="EK22" s="24"/>
      <c r="EL22" s="24"/>
      <c r="EM22" s="2" t="str">
        <f t="shared" si="145"/>
        <v xml:space="preserve"> </v>
      </c>
      <c r="EN22" s="94" t="str">
        <f t="shared" si="52"/>
        <v xml:space="preserve"> </v>
      </c>
      <c r="EO22" s="24"/>
      <c r="EP22" s="24"/>
      <c r="EQ22" s="2" t="str">
        <f t="shared" si="53"/>
        <v xml:space="preserve"> </v>
      </c>
      <c r="ER22" s="94" t="str">
        <f t="shared" si="54"/>
        <v xml:space="preserve"> </v>
      </c>
      <c r="ES22" s="24"/>
      <c r="ET22" s="24"/>
      <c r="EU22" s="2" t="str">
        <f t="shared" si="55"/>
        <v xml:space="preserve"> </v>
      </c>
      <c r="EV22" s="94" t="str">
        <f t="shared" si="56"/>
        <v xml:space="preserve"> </v>
      </c>
      <c r="EW22" s="24"/>
      <c r="EX22" s="24"/>
      <c r="EY22" s="2" t="str">
        <f t="shared" si="57"/>
        <v xml:space="preserve"> </v>
      </c>
      <c r="EZ22" s="94" t="str">
        <f t="shared" si="58"/>
        <v xml:space="preserve"> </v>
      </c>
      <c r="FA22" s="24"/>
      <c r="FB22" s="24"/>
      <c r="FC22" s="2" t="str">
        <f t="shared" si="59"/>
        <v xml:space="preserve"> </v>
      </c>
      <c r="FD22" s="94" t="str">
        <f t="shared" si="60"/>
        <v xml:space="preserve"> </v>
      </c>
      <c r="FF22" s="89" t="str">
        <f t="shared" si="182"/>
        <v xml:space="preserve"> </v>
      </c>
      <c r="FG22" s="90" t="str">
        <f t="shared" si="183"/>
        <v xml:space="preserve"> </v>
      </c>
      <c r="FH22" s="80"/>
      <c r="FI22" s="24"/>
      <c r="FJ22" s="2" t="str">
        <f t="shared" si="148"/>
        <v xml:space="preserve"> </v>
      </c>
      <c r="FK22" s="94" t="str">
        <f t="shared" si="61"/>
        <v xml:space="preserve"> </v>
      </c>
      <c r="FL22" s="24"/>
      <c r="FM22" s="24"/>
      <c r="FN22" s="2" t="str">
        <f t="shared" si="62"/>
        <v xml:space="preserve"> </v>
      </c>
      <c r="FO22" s="94" t="str">
        <f t="shared" si="63"/>
        <v xml:space="preserve"> </v>
      </c>
      <c r="FP22" s="24"/>
      <c r="FQ22" s="24"/>
      <c r="FR22" s="2" t="str">
        <f t="shared" si="64"/>
        <v xml:space="preserve"> </v>
      </c>
      <c r="FS22" s="94" t="str">
        <f t="shared" si="65"/>
        <v xml:space="preserve"> </v>
      </c>
      <c r="FT22" s="24"/>
      <c r="FU22" s="24"/>
      <c r="FV22" s="2" t="str">
        <f t="shared" si="66"/>
        <v xml:space="preserve"> </v>
      </c>
      <c r="FW22" s="94" t="str">
        <f t="shared" si="67"/>
        <v xml:space="preserve"> </v>
      </c>
      <c r="FX22" s="24"/>
      <c r="FY22" s="24"/>
      <c r="FZ22" s="2" t="str">
        <f t="shared" si="68"/>
        <v xml:space="preserve"> </v>
      </c>
      <c r="GA22" s="94" t="str">
        <f t="shared" si="69"/>
        <v xml:space="preserve"> </v>
      </c>
      <c r="GC22" s="89" t="str">
        <f t="shared" si="184"/>
        <v xml:space="preserve"> </v>
      </c>
      <c r="GD22" s="90" t="str">
        <f t="shared" si="185"/>
        <v xml:space="preserve"> </v>
      </c>
      <c r="GE22" s="80"/>
      <c r="GF22" s="24"/>
      <c r="GG22" s="2" t="str">
        <f t="shared" si="151"/>
        <v xml:space="preserve"> </v>
      </c>
      <c r="GH22" s="94" t="str">
        <f t="shared" si="70"/>
        <v xml:space="preserve"> </v>
      </c>
      <c r="GI22" s="24"/>
      <c r="GJ22" s="24"/>
      <c r="GK22" s="2" t="str">
        <f t="shared" si="71"/>
        <v xml:space="preserve"> </v>
      </c>
      <c r="GL22" s="94" t="str">
        <f t="shared" si="72"/>
        <v xml:space="preserve"> </v>
      </c>
      <c r="GM22" s="24"/>
      <c r="GN22" s="24"/>
      <c r="GO22" s="2" t="str">
        <f t="shared" si="73"/>
        <v xml:space="preserve"> </v>
      </c>
      <c r="GP22" s="94" t="str">
        <f t="shared" si="74"/>
        <v xml:space="preserve"> </v>
      </c>
      <c r="GQ22" s="24"/>
      <c r="GR22" s="24"/>
      <c r="GS22" s="2" t="str">
        <f t="shared" si="75"/>
        <v xml:space="preserve"> </v>
      </c>
      <c r="GT22" s="94" t="str">
        <f t="shared" si="76"/>
        <v xml:space="preserve"> </v>
      </c>
      <c r="GU22" s="24"/>
      <c r="GV22" s="24"/>
      <c r="GW22" s="2" t="str">
        <f t="shared" si="77"/>
        <v xml:space="preserve"> </v>
      </c>
      <c r="GX22" s="94" t="str">
        <f t="shared" si="78"/>
        <v xml:space="preserve"> </v>
      </c>
      <c r="GZ22" s="89" t="str">
        <f t="shared" si="186"/>
        <v xml:space="preserve"> </v>
      </c>
      <c r="HA22" s="90" t="str">
        <f t="shared" si="187"/>
        <v xml:space="preserve"> </v>
      </c>
      <c r="HB22" s="80"/>
      <c r="HC22" s="24"/>
      <c r="HD22" s="2" t="str">
        <f t="shared" si="154"/>
        <v xml:space="preserve"> </v>
      </c>
      <c r="HE22" s="94" t="str">
        <f t="shared" si="79"/>
        <v xml:space="preserve"> </v>
      </c>
      <c r="HF22" s="24"/>
      <c r="HG22" s="24"/>
      <c r="HH22" s="2" t="str">
        <f t="shared" si="80"/>
        <v xml:space="preserve"> </v>
      </c>
      <c r="HI22" s="94" t="str">
        <f t="shared" si="81"/>
        <v xml:space="preserve"> </v>
      </c>
      <c r="HJ22" s="24"/>
      <c r="HK22" s="24"/>
      <c r="HL22" s="2" t="str">
        <f t="shared" si="82"/>
        <v xml:space="preserve"> </v>
      </c>
      <c r="HM22" s="94" t="str">
        <f t="shared" si="83"/>
        <v xml:space="preserve"> </v>
      </c>
      <c r="HN22" s="24"/>
      <c r="HO22" s="24"/>
      <c r="HP22" s="2" t="str">
        <f t="shared" si="84"/>
        <v xml:space="preserve"> </v>
      </c>
      <c r="HQ22" s="94" t="str">
        <f t="shared" si="85"/>
        <v xml:space="preserve"> </v>
      </c>
      <c r="HR22" s="24"/>
      <c r="HS22" s="24"/>
      <c r="HT22" s="2" t="str">
        <f t="shared" si="86"/>
        <v xml:space="preserve"> </v>
      </c>
      <c r="HU22" s="94" t="str">
        <f t="shared" si="87"/>
        <v xml:space="preserve"> </v>
      </c>
      <c r="HW22" s="89" t="str">
        <f t="shared" si="188"/>
        <v xml:space="preserve"> </v>
      </c>
      <c r="HX22" s="90" t="str">
        <f t="shared" si="189"/>
        <v xml:space="preserve"> </v>
      </c>
      <c r="HY22" s="80"/>
      <c r="HZ22" s="24"/>
      <c r="IA22" s="2" t="str">
        <f t="shared" si="157"/>
        <v xml:space="preserve"> </v>
      </c>
      <c r="IB22" s="94" t="str">
        <f t="shared" si="88"/>
        <v xml:space="preserve"> </v>
      </c>
      <c r="IC22" s="24"/>
      <c r="ID22" s="24"/>
      <c r="IE22" s="2" t="str">
        <f t="shared" si="89"/>
        <v xml:space="preserve"> </v>
      </c>
      <c r="IF22" s="94" t="str">
        <f t="shared" si="90"/>
        <v xml:space="preserve"> </v>
      </c>
      <c r="IG22" s="24"/>
      <c r="IH22" s="24"/>
      <c r="II22" s="2" t="str">
        <f t="shared" si="91"/>
        <v xml:space="preserve"> </v>
      </c>
      <c r="IJ22" s="94" t="str">
        <f t="shared" si="92"/>
        <v xml:space="preserve"> </v>
      </c>
      <c r="IK22" s="24"/>
      <c r="IL22" s="24"/>
      <c r="IM22" s="2" t="str">
        <f t="shared" si="93"/>
        <v xml:space="preserve"> </v>
      </c>
      <c r="IN22" s="94" t="str">
        <f t="shared" si="94"/>
        <v xml:space="preserve"> </v>
      </c>
      <c r="IO22" s="24"/>
      <c r="IP22" s="24"/>
      <c r="IQ22" s="2" t="str">
        <f t="shared" si="95"/>
        <v xml:space="preserve"> </v>
      </c>
      <c r="IR22" s="94" t="str">
        <f t="shared" si="96"/>
        <v xml:space="preserve"> </v>
      </c>
      <c r="IT22" s="89" t="str">
        <f t="shared" si="190"/>
        <v xml:space="preserve"> </v>
      </c>
      <c r="IU22" s="90" t="str">
        <f t="shared" si="191"/>
        <v xml:space="preserve"> </v>
      </c>
      <c r="IV22" s="80"/>
      <c r="IW22" s="24"/>
      <c r="IX22" s="2" t="str">
        <f t="shared" si="160"/>
        <v xml:space="preserve"> </v>
      </c>
      <c r="IY22" s="94" t="str">
        <f t="shared" si="97"/>
        <v xml:space="preserve"> </v>
      </c>
      <c r="IZ22" s="24"/>
      <c r="JA22" s="24"/>
      <c r="JB22" s="2" t="str">
        <f t="shared" si="98"/>
        <v xml:space="preserve"> </v>
      </c>
      <c r="JC22" s="94" t="str">
        <f t="shared" si="99"/>
        <v xml:space="preserve"> </v>
      </c>
      <c r="JD22" s="24"/>
      <c r="JE22" s="24"/>
      <c r="JF22" s="2" t="str">
        <f t="shared" si="100"/>
        <v xml:space="preserve"> </v>
      </c>
      <c r="JG22" s="94" t="str">
        <f t="shared" si="101"/>
        <v xml:space="preserve"> </v>
      </c>
      <c r="JH22" s="24"/>
      <c r="JI22" s="24"/>
      <c r="JJ22" s="2" t="str">
        <f t="shared" si="102"/>
        <v xml:space="preserve"> </v>
      </c>
      <c r="JK22" s="94" t="str">
        <f t="shared" si="103"/>
        <v xml:space="preserve"> </v>
      </c>
      <c r="JL22" s="24"/>
      <c r="JM22" s="24"/>
      <c r="JN22" s="2" t="str">
        <f t="shared" si="104"/>
        <v xml:space="preserve"> </v>
      </c>
      <c r="JO22" s="94" t="str">
        <f t="shared" si="105"/>
        <v xml:space="preserve"> </v>
      </c>
      <c r="JP22" s="91"/>
      <c r="JQ22" s="89" t="str">
        <f t="shared" si="192"/>
        <v xml:space="preserve"> </v>
      </c>
      <c r="JR22" s="90" t="str">
        <f t="shared" si="193"/>
        <v xml:space="preserve"> </v>
      </c>
      <c r="JS22" s="80"/>
      <c r="JT22" s="24"/>
      <c r="JU22" s="2" t="str">
        <f t="shared" si="163"/>
        <v xml:space="preserve"> </v>
      </c>
      <c r="JV22" s="94" t="str">
        <f t="shared" si="106"/>
        <v xml:space="preserve"> </v>
      </c>
      <c r="JW22" s="24"/>
      <c r="JX22" s="24"/>
      <c r="JY22" s="2" t="str">
        <f t="shared" si="107"/>
        <v xml:space="preserve"> </v>
      </c>
      <c r="JZ22" s="94" t="str">
        <f t="shared" si="108"/>
        <v xml:space="preserve"> </v>
      </c>
      <c r="KA22" s="24"/>
      <c r="KB22" s="24"/>
      <c r="KC22" s="2" t="str">
        <f t="shared" si="109"/>
        <v xml:space="preserve"> </v>
      </c>
      <c r="KD22" s="94" t="str">
        <f t="shared" si="110"/>
        <v xml:space="preserve"> </v>
      </c>
      <c r="KE22" s="24"/>
      <c r="KF22" s="24"/>
      <c r="KG22" s="2" t="str">
        <f t="shared" si="111"/>
        <v xml:space="preserve"> </v>
      </c>
      <c r="KH22" s="94" t="str">
        <f t="shared" si="112"/>
        <v xml:space="preserve"> </v>
      </c>
      <c r="KI22" s="24"/>
      <c r="KJ22" s="24"/>
      <c r="KK22" s="2" t="str">
        <f t="shared" si="113"/>
        <v xml:space="preserve"> </v>
      </c>
      <c r="KL22" s="94" t="str">
        <f t="shared" si="114"/>
        <v xml:space="preserve"> </v>
      </c>
      <c r="KN22" s="89" t="str">
        <f t="shared" si="194"/>
        <v xml:space="preserve"> </v>
      </c>
      <c r="KO22" s="90" t="str">
        <f t="shared" si="195"/>
        <v xml:space="preserve"> </v>
      </c>
      <c r="KP22" s="80"/>
      <c r="KQ22" s="24"/>
      <c r="KR22" s="2" t="str">
        <f t="shared" si="166"/>
        <v xml:space="preserve"> </v>
      </c>
      <c r="KS22" s="94" t="str">
        <f t="shared" si="115"/>
        <v xml:space="preserve"> </v>
      </c>
      <c r="KT22" s="24"/>
      <c r="KU22" s="24"/>
      <c r="KV22" s="2" t="str">
        <f t="shared" si="116"/>
        <v xml:space="preserve"> </v>
      </c>
      <c r="KW22" s="94" t="str">
        <f t="shared" si="117"/>
        <v xml:space="preserve"> </v>
      </c>
      <c r="KX22" s="24"/>
      <c r="KY22" s="24"/>
      <c r="KZ22" s="2" t="str">
        <f t="shared" si="118"/>
        <v xml:space="preserve"> </v>
      </c>
      <c r="LA22" s="94" t="str">
        <f t="shared" si="119"/>
        <v xml:space="preserve"> </v>
      </c>
      <c r="LB22" s="24"/>
      <c r="LC22" s="24"/>
      <c r="LD22" s="2" t="str">
        <f t="shared" si="120"/>
        <v xml:space="preserve"> </v>
      </c>
      <c r="LE22" s="94" t="str">
        <f t="shared" si="121"/>
        <v xml:space="preserve"> </v>
      </c>
      <c r="LF22" s="24"/>
      <c r="LG22" s="24"/>
      <c r="LH22" s="2" t="str">
        <f t="shared" si="122"/>
        <v xml:space="preserve"> </v>
      </c>
      <c r="LI22" s="94" t="str">
        <f t="shared" si="123"/>
        <v xml:space="preserve"> </v>
      </c>
      <c r="LK22" s="89" t="str">
        <f t="shared" si="196"/>
        <v xml:space="preserve"> </v>
      </c>
      <c r="LL22" s="90" t="str">
        <f t="shared" si="197"/>
        <v xml:space="preserve"> </v>
      </c>
      <c r="LM22" s="80"/>
      <c r="LN22" s="24"/>
      <c r="LO22" s="2" t="str">
        <f t="shared" si="169"/>
        <v xml:space="preserve"> </v>
      </c>
      <c r="LP22" s="94" t="str">
        <f t="shared" si="124"/>
        <v xml:space="preserve"> </v>
      </c>
    </row>
    <row r="23" spans="1:328" ht="15.75">
      <c r="A23" s="116"/>
      <c r="B23" s="115"/>
      <c r="C23" s="81"/>
      <c r="D23" s="25"/>
      <c r="E23" s="156" t="str">
        <f t="shared" si="127"/>
        <v xml:space="preserve"> </v>
      </c>
      <c r="F23" s="121" t="str">
        <f t="shared" si="0"/>
        <v xml:space="preserve"> </v>
      </c>
      <c r="G23" s="25"/>
      <c r="H23" s="25"/>
      <c r="I23" s="156" t="str">
        <f t="shared" si="125"/>
        <v xml:space="preserve"> </v>
      </c>
      <c r="J23" s="121" t="str">
        <f t="shared" si="126"/>
        <v xml:space="preserve"> </v>
      </c>
      <c r="K23" s="25"/>
      <c r="L23" s="25"/>
      <c r="M23" s="156" t="str">
        <f t="shared" si="1"/>
        <v xml:space="preserve"> </v>
      </c>
      <c r="N23" s="121" t="str">
        <f t="shared" si="2"/>
        <v xml:space="preserve"> </v>
      </c>
      <c r="O23" s="25"/>
      <c r="P23" s="25"/>
      <c r="Q23" s="156" t="str">
        <f t="shared" si="3"/>
        <v xml:space="preserve"> </v>
      </c>
      <c r="R23" s="121" t="str">
        <f t="shared" si="4"/>
        <v xml:space="preserve"> </v>
      </c>
      <c r="S23" s="25"/>
      <c r="T23" s="25"/>
      <c r="U23" s="156" t="str">
        <f t="shared" si="5"/>
        <v xml:space="preserve"> </v>
      </c>
      <c r="V23" s="121" t="str">
        <f t="shared" si="6"/>
        <v xml:space="preserve"> </v>
      </c>
      <c r="W23" s="91"/>
      <c r="X23" s="92" t="str">
        <f t="shared" si="170"/>
        <v xml:space="preserve"> </v>
      </c>
      <c r="Y23" s="93" t="str">
        <f t="shared" si="171"/>
        <v xml:space="preserve"> </v>
      </c>
      <c r="Z23" s="81"/>
      <c r="AA23" s="25"/>
      <c r="AB23" s="156" t="str">
        <f t="shared" si="130"/>
        <v xml:space="preserve"> </v>
      </c>
      <c r="AC23" s="121" t="str">
        <f t="shared" si="7"/>
        <v xml:space="preserve"> </v>
      </c>
      <c r="AD23" s="25"/>
      <c r="AE23" s="25"/>
      <c r="AF23" s="156" t="str">
        <f t="shared" si="8"/>
        <v xml:space="preserve"> </v>
      </c>
      <c r="AG23" s="121" t="str">
        <f t="shared" si="9"/>
        <v xml:space="preserve"> </v>
      </c>
      <c r="AH23" s="25"/>
      <c r="AI23" s="25"/>
      <c r="AJ23" s="156" t="str">
        <f t="shared" si="10"/>
        <v xml:space="preserve"> </v>
      </c>
      <c r="AK23" s="121" t="str">
        <f t="shared" si="11"/>
        <v xml:space="preserve"> </v>
      </c>
      <c r="AL23" s="25"/>
      <c r="AM23" s="25"/>
      <c r="AN23" s="156" t="str">
        <f t="shared" si="12"/>
        <v xml:space="preserve"> </v>
      </c>
      <c r="AO23" s="121" t="str">
        <f t="shared" si="13"/>
        <v xml:space="preserve"> </v>
      </c>
      <c r="AP23" s="25"/>
      <c r="AQ23" s="25"/>
      <c r="AR23" s="156" t="str">
        <f t="shared" si="14"/>
        <v xml:space="preserve"> </v>
      </c>
      <c r="AS23" s="121" t="str">
        <f t="shared" si="15"/>
        <v xml:space="preserve"> </v>
      </c>
      <c r="AU23" s="92" t="str">
        <f t="shared" si="172"/>
        <v xml:space="preserve"> </v>
      </c>
      <c r="AV23" s="93" t="str">
        <f t="shared" si="173"/>
        <v xml:space="preserve"> </v>
      </c>
      <c r="AW23" s="81"/>
      <c r="AX23" s="25"/>
      <c r="AY23" s="156" t="str">
        <f t="shared" si="133"/>
        <v xml:space="preserve"> </v>
      </c>
      <c r="AZ23" s="121" t="str">
        <f t="shared" si="16"/>
        <v xml:space="preserve"> </v>
      </c>
      <c r="BA23" s="25"/>
      <c r="BB23" s="25"/>
      <c r="BC23" s="156" t="str">
        <f t="shared" si="17"/>
        <v xml:space="preserve"> </v>
      </c>
      <c r="BD23" s="121" t="str">
        <f t="shared" si="18"/>
        <v xml:space="preserve"> </v>
      </c>
      <c r="BE23" s="25"/>
      <c r="BF23" s="25"/>
      <c r="BG23" s="156" t="str">
        <f t="shared" si="19"/>
        <v xml:space="preserve"> </v>
      </c>
      <c r="BH23" s="121" t="str">
        <f t="shared" si="20"/>
        <v xml:space="preserve"> </v>
      </c>
      <c r="BI23" s="25"/>
      <c r="BJ23" s="25"/>
      <c r="BK23" s="156" t="str">
        <f t="shared" si="21"/>
        <v xml:space="preserve"> </v>
      </c>
      <c r="BL23" s="121" t="str">
        <f t="shared" si="22"/>
        <v xml:space="preserve"> </v>
      </c>
      <c r="BM23" s="25"/>
      <c r="BN23" s="25"/>
      <c r="BO23" s="156" t="str">
        <f t="shared" si="23"/>
        <v xml:space="preserve"> </v>
      </c>
      <c r="BP23" s="121" t="str">
        <f t="shared" si="24"/>
        <v xml:space="preserve"> </v>
      </c>
      <c r="BR23" s="92" t="str">
        <f t="shared" si="174"/>
        <v xml:space="preserve"> </v>
      </c>
      <c r="BS23" s="93" t="str">
        <f t="shared" si="175"/>
        <v xml:space="preserve"> </v>
      </c>
      <c r="BT23" s="81"/>
      <c r="BU23" s="25"/>
      <c r="BV23" s="156" t="str">
        <f t="shared" si="136"/>
        <v xml:space="preserve"> </v>
      </c>
      <c r="BW23" s="121" t="str">
        <f t="shared" si="25"/>
        <v xml:space="preserve"> </v>
      </c>
      <c r="BX23" s="25"/>
      <c r="BY23" s="25"/>
      <c r="BZ23" s="156" t="str">
        <f t="shared" si="26"/>
        <v xml:space="preserve"> </v>
      </c>
      <c r="CA23" s="121" t="str">
        <f t="shared" si="27"/>
        <v xml:space="preserve"> </v>
      </c>
      <c r="CB23" s="25"/>
      <c r="CC23" s="25"/>
      <c r="CD23" s="156" t="str">
        <f t="shared" si="28"/>
        <v xml:space="preserve"> </v>
      </c>
      <c r="CE23" s="121" t="str">
        <f t="shared" si="29"/>
        <v xml:space="preserve"> </v>
      </c>
      <c r="CF23" s="25"/>
      <c r="CG23" s="25"/>
      <c r="CH23" s="156" t="str">
        <f t="shared" si="30"/>
        <v xml:space="preserve"> </v>
      </c>
      <c r="CI23" s="121" t="str">
        <f t="shared" si="31"/>
        <v xml:space="preserve"> </v>
      </c>
      <c r="CJ23" s="25"/>
      <c r="CK23" s="25"/>
      <c r="CL23" s="156" t="str">
        <f t="shared" si="32"/>
        <v xml:space="preserve"> </v>
      </c>
      <c r="CM23" s="121" t="str">
        <f t="shared" si="33"/>
        <v xml:space="preserve"> </v>
      </c>
      <c r="CO23" s="92" t="str">
        <f t="shared" si="176"/>
        <v xml:space="preserve"> </v>
      </c>
      <c r="CP23" s="93" t="str">
        <f t="shared" si="177"/>
        <v xml:space="preserve"> </v>
      </c>
      <c r="CQ23" s="81"/>
      <c r="CR23" s="25"/>
      <c r="CS23" s="156" t="str">
        <f t="shared" si="139"/>
        <v xml:space="preserve"> </v>
      </c>
      <c r="CT23" s="121" t="str">
        <f t="shared" si="34"/>
        <v xml:space="preserve"> </v>
      </c>
      <c r="CU23" s="25"/>
      <c r="CV23" s="25"/>
      <c r="CW23" s="156" t="str">
        <f t="shared" si="35"/>
        <v xml:space="preserve"> </v>
      </c>
      <c r="CX23" s="121" t="str">
        <f t="shared" si="36"/>
        <v xml:space="preserve"> </v>
      </c>
      <c r="CY23" s="25"/>
      <c r="CZ23" s="25"/>
      <c r="DA23" s="156" t="str">
        <f t="shared" si="37"/>
        <v xml:space="preserve"> </v>
      </c>
      <c r="DB23" s="121" t="str">
        <f t="shared" si="38"/>
        <v xml:space="preserve"> </v>
      </c>
      <c r="DC23" s="25"/>
      <c r="DD23" s="25"/>
      <c r="DE23" s="156" t="str">
        <f t="shared" si="39"/>
        <v xml:space="preserve"> </v>
      </c>
      <c r="DF23" s="121" t="str">
        <f t="shared" si="40"/>
        <v xml:space="preserve"> </v>
      </c>
      <c r="DG23" s="25"/>
      <c r="DH23" s="25"/>
      <c r="DI23" s="156" t="str">
        <f t="shared" si="41"/>
        <v xml:space="preserve"> </v>
      </c>
      <c r="DJ23" s="121" t="str">
        <f t="shared" si="42"/>
        <v xml:space="preserve"> </v>
      </c>
      <c r="DL23" s="92" t="str">
        <f t="shared" si="178"/>
        <v xml:space="preserve"> </v>
      </c>
      <c r="DM23" s="93" t="str">
        <f t="shared" si="179"/>
        <v xml:space="preserve"> </v>
      </c>
      <c r="DN23" s="81"/>
      <c r="DO23" s="25"/>
      <c r="DP23" s="156" t="str">
        <f t="shared" si="142"/>
        <v xml:space="preserve"> </v>
      </c>
      <c r="DQ23" s="121" t="str">
        <f t="shared" si="43"/>
        <v xml:space="preserve"> </v>
      </c>
      <c r="DR23" s="25"/>
      <c r="DS23" s="25"/>
      <c r="DT23" s="156" t="str">
        <f t="shared" si="44"/>
        <v xml:space="preserve"> </v>
      </c>
      <c r="DU23" s="121" t="str">
        <f t="shared" si="45"/>
        <v xml:space="preserve"> </v>
      </c>
      <c r="DV23" s="25"/>
      <c r="DW23" s="25"/>
      <c r="DX23" s="156" t="str">
        <f t="shared" si="46"/>
        <v xml:space="preserve"> </v>
      </c>
      <c r="DY23" s="121" t="str">
        <f t="shared" si="47"/>
        <v xml:space="preserve"> </v>
      </c>
      <c r="DZ23" s="25"/>
      <c r="EA23" s="25"/>
      <c r="EB23" s="156" t="str">
        <f t="shared" si="48"/>
        <v xml:space="preserve"> </v>
      </c>
      <c r="EC23" s="121" t="str">
        <f t="shared" si="49"/>
        <v xml:space="preserve"> </v>
      </c>
      <c r="ED23" s="25"/>
      <c r="EE23" s="25"/>
      <c r="EF23" s="156" t="str">
        <f t="shared" si="50"/>
        <v xml:space="preserve"> </v>
      </c>
      <c r="EG23" s="121" t="str">
        <f t="shared" si="51"/>
        <v xml:space="preserve"> </v>
      </c>
      <c r="EI23" s="92" t="str">
        <f t="shared" si="180"/>
        <v xml:space="preserve"> </v>
      </c>
      <c r="EJ23" s="93" t="str">
        <f t="shared" si="181"/>
        <v xml:space="preserve"> </v>
      </c>
      <c r="EK23" s="25"/>
      <c r="EL23" s="25"/>
      <c r="EM23" s="156" t="str">
        <f t="shared" si="145"/>
        <v xml:space="preserve"> </v>
      </c>
      <c r="EN23" s="121" t="str">
        <f t="shared" si="52"/>
        <v xml:space="preserve"> </v>
      </c>
      <c r="EO23" s="25"/>
      <c r="EP23" s="25"/>
      <c r="EQ23" s="156" t="str">
        <f t="shared" si="53"/>
        <v xml:space="preserve"> </v>
      </c>
      <c r="ER23" s="121" t="str">
        <f t="shared" si="54"/>
        <v xml:space="preserve"> </v>
      </c>
      <c r="ES23" s="25"/>
      <c r="ET23" s="25"/>
      <c r="EU23" s="156" t="str">
        <f t="shared" si="55"/>
        <v xml:space="preserve"> </v>
      </c>
      <c r="EV23" s="121" t="str">
        <f t="shared" si="56"/>
        <v xml:space="preserve"> </v>
      </c>
      <c r="EW23" s="25"/>
      <c r="EX23" s="25"/>
      <c r="EY23" s="156" t="str">
        <f t="shared" si="57"/>
        <v xml:space="preserve"> </v>
      </c>
      <c r="EZ23" s="121" t="str">
        <f t="shared" si="58"/>
        <v xml:space="preserve"> </v>
      </c>
      <c r="FA23" s="25"/>
      <c r="FB23" s="25"/>
      <c r="FC23" s="156" t="str">
        <f t="shared" si="59"/>
        <v xml:space="preserve"> </v>
      </c>
      <c r="FD23" s="121" t="str">
        <f t="shared" si="60"/>
        <v xml:space="preserve"> </v>
      </c>
      <c r="FF23" s="92" t="str">
        <f t="shared" si="182"/>
        <v xml:space="preserve"> </v>
      </c>
      <c r="FG23" s="93" t="str">
        <f t="shared" si="183"/>
        <v xml:space="preserve"> </v>
      </c>
      <c r="FH23" s="81"/>
      <c r="FI23" s="25"/>
      <c r="FJ23" s="156" t="str">
        <f t="shared" si="148"/>
        <v xml:space="preserve"> </v>
      </c>
      <c r="FK23" s="121" t="str">
        <f t="shared" si="61"/>
        <v xml:space="preserve"> </v>
      </c>
      <c r="FL23" s="25"/>
      <c r="FM23" s="25"/>
      <c r="FN23" s="156" t="str">
        <f t="shared" si="62"/>
        <v xml:space="preserve"> </v>
      </c>
      <c r="FO23" s="121" t="str">
        <f t="shared" si="63"/>
        <v xml:space="preserve"> </v>
      </c>
      <c r="FP23" s="25"/>
      <c r="FQ23" s="25"/>
      <c r="FR23" s="156" t="str">
        <f t="shared" si="64"/>
        <v xml:space="preserve"> </v>
      </c>
      <c r="FS23" s="121" t="str">
        <f t="shared" si="65"/>
        <v xml:space="preserve"> </v>
      </c>
      <c r="FT23" s="25"/>
      <c r="FU23" s="25"/>
      <c r="FV23" s="156" t="str">
        <f t="shared" si="66"/>
        <v xml:space="preserve"> </v>
      </c>
      <c r="FW23" s="121" t="str">
        <f t="shared" si="67"/>
        <v xml:space="preserve"> </v>
      </c>
      <c r="FX23" s="25"/>
      <c r="FY23" s="25"/>
      <c r="FZ23" s="156" t="str">
        <f t="shared" si="68"/>
        <v xml:space="preserve"> </v>
      </c>
      <c r="GA23" s="121" t="str">
        <f t="shared" si="69"/>
        <v xml:space="preserve"> </v>
      </c>
      <c r="GC23" s="92" t="str">
        <f t="shared" si="184"/>
        <v xml:space="preserve"> </v>
      </c>
      <c r="GD23" s="93" t="str">
        <f t="shared" si="185"/>
        <v xml:space="preserve"> </v>
      </c>
      <c r="GE23" s="81"/>
      <c r="GF23" s="25"/>
      <c r="GG23" s="156" t="str">
        <f t="shared" si="151"/>
        <v xml:space="preserve"> </v>
      </c>
      <c r="GH23" s="121" t="str">
        <f t="shared" si="70"/>
        <v xml:space="preserve"> </v>
      </c>
      <c r="GI23" s="25"/>
      <c r="GJ23" s="25"/>
      <c r="GK23" s="156" t="str">
        <f t="shared" si="71"/>
        <v xml:space="preserve"> </v>
      </c>
      <c r="GL23" s="121" t="str">
        <f t="shared" si="72"/>
        <v xml:space="preserve"> </v>
      </c>
      <c r="GM23" s="25"/>
      <c r="GN23" s="25"/>
      <c r="GO23" s="156" t="str">
        <f t="shared" si="73"/>
        <v xml:space="preserve"> </v>
      </c>
      <c r="GP23" s="121" t="str">
        <f t="shared" si="74"/>
        <v xml:space="preserve"> </v>
      </c>
      <c r="GQ23" s="25"/>
      <c r="GR23" s="25"/>
      <c r="GS23" s="156" t="str">
        <f t="shared" si="75"/>
        <v xml:space="preserve"> </v>
      </c>
      <c r="GT23" s="121" t="str">
        <f t="shared" si="76"/>
        <v xml:space="preserve"> </v>
      </c>
      <c r="GU23" s="25"/>
      <c r="GV23" s="25"/>
      <c r="GW23" s="156" t="str">
        <f t="shared" si="77"/>
        <v xml:space="preserve"> </v>
      </c>
      <c r="GX23" s="121" t="str">
        <f t="shared" si="78"/>
        <v xml:space="preserve"> </v>
      </c>
      <c r="GZ23" s="92" t="str">
        <f t="shared" si="186"/>
        <v xml:space="preserve"> </v>
      </c>
      <c r="HA23" s="93" t="str">
        <f t="shared" si="187"/>
        <v xml:space="preserve"> </v>
      </c>
      <c r="HB23" s="81"/>
      <c r="HC23" s="25"/>
      <c r="HD23" s="156" t="str">
        <f t="shared" si="154"/>
        <v xml:space="preserve"> </v>
      </c>
      <c r="HE23" s="121" t="str">
        <f t="shared" si="79"/>
        <v xml:space="preserve"> </v>
      </c>
      <c r="HF23" s="25"/>
      <c r="HG23" s="25"/>
      <c r="HH23" s="156" t="str">
        <f t="shared" si="80"/>
        <v xml:space="preserve"> </v>
      </c>
      <c r="HI23" s="121" t="str">
        <f t="shared" si="81"/>
        <v xml:space="preserve"> </v>
      </c>
      <c r="HJ23" s="25"/>
      <c r="HK23" s="25"/>
      <c r="HL23" s="156" t="str">
        <f t="shared" si="82"/>
        <v xml:space="preserve"> </v>
      </c>
      <c r="HM23" s="121" t="str">
        <f t="shared" si="83"/>
        <v xml:space="preserve"> </v>
      </c>
      <c r="HN23" s="25"/>
      <c r="HO23" s="25"/>
      <c r="HP23" s="156" t="str">
        <f t="shared" si="84"/>
        <v xml:space="preserve"> </v>
      </c>
      <c r="HQ23" s="121" t="str">
        <f t="shared" si="85"/>
        <v xml:space="preserve"> </v>
      </c>
      <c r="HR23" s="25"/>
      <c r="HS23" s="25"/>
      <c r="HT23" s="156" t="str">
        <f t="shared" si="86"/>
        <v xml:space="preserve"> </v>
      </c>
      <c r="HU23" s="121" t="str">
        <f t="shared" si="87"/>
        <v xml:space="preserve"> </v>
      </c>
      <c r="HW23" s="92" t="str">
        <f t="shared" si="188"/>
        <v xml:space="preserve"> </v>
      </c>
      <c r="HX23" s="93" t="str">
        <f t="shared" si="189"/>
        <v xml:space="preserve"> </v>
      </c>
      <c r="HY23" s="81"/>
      <c r="HZ23" s="25"/>
      <c r="IA23" s="156" t="str">
        <f t="shared" si="157"/>
        <v xml:space="preserve"> </v>
      </c>
      <c r="IB23" s="121" t="str">
        <f t="shared" si="88"/>
        <v xml:space="preserve"> </v>
      </c>
      <c r="IC23" s="25"/>
      <c r="ID23" s="25"/>
      <c r="IE23" s="156" t="str">
        <f t="shared" si="89"/>
        <v xml:space="preserve"> </v>
      </c>
      <c r="IF23" s="121" t="str">
        <f t="shared" si="90"/>
        <v xml:space="preserve"> </v>
      </c>
      <c r="IG23" s="25"/>
      <c r="IH23" s="25"/>
      <c r="II23" s="156" t="str">
        <f t="shared" si="91"/>
        <v xml:space="preserve"> </v>
      </c>
      <c r="IJ23" s="121" t="str">
        <f t="shared" si="92"/>
        <v xml:space="preserve"> </v>
      </c>
      <c r="IK23" s="25"/>
      <c r="IL23" s="25"/>
      <c r="IM23" s="156" t="str">
        <f t="shared" si="93"/>
        <v xml:space="preserve"> </v>
      </c>
      <c r="IN23" s="121" t="str">
        <f t="shared" si="94"/>
        <v xml:space="preserve"> </v>
      </c>
      <c r="IO23" s="25"/>
      <c r="IP23" s="25"/>
      <c r="IQ23" s="156" t="str">
        <f t="shared" si="95"/>
        <v xml:space="preserve"> </v>
      </c>
      <c r="IR23" s="121" t="str">
        <f t="shared" si="96"/>
        <v xml:space="preserve"> </v>
      </c>
      <c r="IT23" s="92" t="str">
        <f t="shared" si="190"/>
        <v xml:space="preserve"> </v>
      </c>
      <c r="IU23" s="93" t="str">
        <f t="shared" si="191"/>
        <v xml:space="preserve"> </v>
      </c>
      <c r="IV23" s="81"/>
      <c r="IW23" s="25"/>
      <c r="IX23" s="156" t="str">
        <f t="shared" si="160"/>
        <v xml:space="preserve"> </v>
      </c>
      <c r="IY23" s="121" t="str">
        <f t="shared" si="97"/>
        <v xml:space="preserve"> </v>
      </c>
      <c r="IZ23" s="25"/>
      <c r="JA23" s="25"/>
      <c r="JB23" s="156" t="str">
        <f t="shared" si="98"/>
        <v xml:space="preserve"> </v>
      </c>
      <c r="JC23" s="121" t="str">
        <f t="shared" si="99"/>
        <v xml:space="preserve"> </v>
      </c>
      <c r="JD23" s="25"/>
      <c r="JE23" s="25"/>
      <c r="JF23" s="156" t="str">
        <f t="shared" si="100"/>
        <v xml:space="preserve"> </v>
      </c>
      <c r="JG23" s="121" t="str">
        <f t="shared" si="101"/>
        <v xml:space="preserve"> </v>
      </c>
      <c r="JH23" s="25"/>
      <c r="JI23" s="25"/>
      <c r="JJ23" s="156" t="str">
        <f t="shared" si="102"/>
        <v xml:space="preserve"> </v>
      </c>
      <c r="JK23" s="121" t="str">
        <f t="shared" si="103"/>
        <v xml:space="preserve"> </v>
      </c>
      <c r="JL23" s="25"/>
      <c r="JM23" s="25"/>
      <c r="JN23" s="156" t="str">
        <f t="shared" si="104"/>
        <v xml:space="preserve"> </v>
      </c>
      <c r="JO23" s="121" t="str">
        <f t="shared" si="105"/>
        <v xml:space="preserve"> </v>
      </c>
      <c r="JP23" s="91"/>
      <c r="JQ23" s="92" t="str">
        <f t="shared" si="192"/>
        <v xml:space="preserve"> </v>
      </c>
      <c r="JR23" s="93" t="str">
        <f t="shared" si="193"/>
        <v xml:space="preserve"> </v>
      </c>
      <c r="JS23" s="81"/>
      <c r="JT23" s="25"/>
      <c r="JU23" s="156" t="str">
        <f t="shared" si="163"/>
        <v xml:space="preserve"> </v>
      </c>
      <c r="JV23" s="121" t="str">
        <f t="shared" si="106"/>
        <v xml:space="preserve"> </v>
      </c>
      <c r="JW23" s="25"/>
      <c r="JX23" s="25"/>
      <c r="JY23" s="156" t="str">
        <f t="shared" si="107"/>
        <v xml:space="preserve"> </v>
      </c>
      <c r="JZ23" s="121" t="str">
        <f t="shared" si="108"/>
        <v xml:space="preserve"> </v>
      </c>
      <c r="KA23" s="25"/>
      <c r="KB23" s="25"/>
      <c r="KC23" s="156" t="str">
        <f t="shared" si="109"/>
        <v xml:space="preserve"> </v>
      </c>
      <c r="KD23" s="121" t="str">
        <f t="shared" si="110"/>
        <v xml:space="preserve"> </v>
      </c>
      <c r="KE23" s="25"/>
      <c r="KF23" s="25"/>
      <c r="KG23" s="156" t="str">
        <f t="shared" si="111"/>
        <v xml:space="preserve"> </v>
      </c>
      <c r="KH23" s="121" t="str">
        <f t="shared" si="112"/>
        <v xml:space="preserve"> </v>
      </c>
      <c r="KI23" s="25"/>
      <c r="KJ23" s="25"/>
      <c r="KK23" s="156" t="str">
        <f t="shared" si="113"/>
        <v xml:space="preserve"> </v>
      </c>
      <c r="KL23" s="121" t="str">
        <f t="shared" si="114"/>
        <v xml:space="preserve"> </v>
      </c>
      <c r="KN23" s="92" t="str">
        <f t="shared" si="194"/>
        <v xml:space="preserve"> </v>
      </c>
      <c r="KO23" s="93" t="str">
        <f t="shared" si="195"/>
        <v xml:space="preserve"> </v>
      </c>
      <c r="KP23" s="81"/>
      <c r="KQ23" s="25"/>
      <c r="KR23" s="156" t="str">
        <f t="shared" si="166"/>
        <v xml:space="preserve"> </v>
      </c>
      <c r="KS23" s="121" t="str">
        <f t="shared" si="115"/>
        <v xml:space="preserve"> </v>
      </c>
      <c r="KT23" s="25"/>
      <c r="KU23" s="25"/>
      <c r="KV23" s="156" t="str">
        <f t="shared" si="116"/>
        <v xml:space="preserve"> </v>
      </c>
      <c r="KW23" s="121" t="str">
        <f t="shared" si="117"/>
        <v xml:space="preserve"> </v>
      </c>
      <c r="KX23" s="25"/>
      <c r="KY23" s="25"/>
      <c r="KZ23" s="156" t="str">
        <f t="shared" si="118"/>
        <v xml:space="preserve"> </v>
      </c>
      <c r="LA23" s="121" t="str">
        <f t="shared" si="119"/>
        <v xml:space="preserve"> </v>
      </c>
      <c r="LB23" s="25"/>
      <c r="LC23" s="25"/>
      <c r="LD23" s="156" t="str">
        <f t="shared" si="120"/>
        <v xml:space="preserve"> </v>
      </c>
      <c r="LE23" s="121" t="str">
        <f t="shared" si="121"/>
        <v xml:space="preserve"> </v>
      </c>
      <c r="LF23" s="25"/>
      <c r="LG23" s="25"/>
      <c r="LH23" s="156" t="str">
        <f t="shared" si="122"/>
        <v xml:space="preserve"> </v>
      </c>
      <c r="LI23" s="121" t="str">
        <f t="shared" si="123"/>
        <v xml:space="preserve"> </v>
      </c>
      <c r="LK23" s="92" t="str">
        <f t="shared" si="196"/>
        <v xml:space="preserve"> </v>
      </c>
      <c r="LL23" s="93" t="str">
        <f t="shared" si="197"/>
        <v xml:space="preserve"> </v>
      </c>
      <c r="LM23" s="81"/>
      <c r="LN23" s="25"/>
      <c r="LO23" s="156" t="str">
        <f t="shared" si="169"/>
        <v xml:space="preserve"> </v>
      </c>
      <c r="LP23" s="121" t="str">
        <f t="shared" si="124"/>
        <v xml:space="preserve"> </v>
      </c>
    </row>
    <row r="24" spans="1:328" ht="15.75">
      <c r="A24" s="114"/>
      <c r="B24" s="113"/>
      <c r="C24" s="80"/>
      <c r="D24" s="24"/>
      <c r="E24" s="2" t="str">
        <f t="shared" si="127"/>
        <v xml:space="preserve"> </v>
      </c>
      <c r="F24" s="94" t="str">
        <f t="shared" si="0"/>
        <v xml:space="preserve"> </v>
      </c>
      <c r="G24" s="24"/>
      <c r="H24" s="24"/>
      <c r="I24" s="2" t="str">
        <f t="shared" si="125"/>
        <v xml:space="preserve"> </v>
      </c>
      <c r="J24" s="94" t="str">
        <f t="shared" si="126"/>
        <v xml:space="preserve"> </v>
      </c>
      <c r="K24" s="24"/>
      <c r="L24" s="24"/>
      <c r="M24" s="2" t="str">
        <f t="shared" si="1"/>
        <v xml:space="preserve"> </v>
      </c>
      <c r="N24" s="94" t="str">
        <f t="shared" si="2"/>
        <v xml:space="preserve"> </v>
      </c>
      <c r="O24" s="24"/>
      <c r="P24" s="24"/>
      <c r="Q24" s="2" t="str">
        <f t="shared" si="3"/>
        <v xml:space="preserve"> </v>
      </c>
      <c r="R24" s="94" t="str">
        <f t="shared" si="4"/>
        <v xml:space="preserve"> </v>
      </c>
      <c r="S24" s="24"/>
      <c r="T24" s="24"/>
      <c r="U24" s="2" t="str">
        <f t="shared" si="5"/>
        <v xml:space="preserve"> </v>
      </c>
      <c r="V24" s="94" t="str">
        <f t="shared" si="6"/>
        <v xml:space="preserve"> </v>
      </c>
      <c r="W24" s="91"/>
      <c r="X24" s="89" t="str">
        <f t="shared" si="170"/>
        <v xml:space="preserve"> </v>
      </c>
      <c r="Y24" s="90" t="str">
        <f t="shared" si="171"/>
        <v xml:space="preserve"> </v>
      </c>
      <c r="Z24" s="80"/>
      <c r="AA24" s="24"/>
      <c r="AB24" s="2" t="str">
        <f t="shared" si="130"/>
        <v xml:space="preserve"> </v>
      </c>
      <c r="AC24" s="94" t="str">
        <f t="shared" si="7"/>
        <v xml:space="preserve"> </v>
      </c>
      <c r="AD24" s="24"/>
      <c r="AE24" s="24"/>
      <c r="AF24" s="2" t="str">
        <f t="shared" si="8"/>
        <v xml:space="preserve"> </v>
      </c>
      <c r="AG24" s="94" t="str">
        <f t="shared" si="9"/>
        <v xml:space="preserve"> </v>
      </c>
      <c r="AH24" s="24"/>
      <c r="AI24" s="24"/>
      <c r="AJ24" s="2" t="str">
        <f t="shared" si="10"/>
        <v xml:space="preserve"> </v>
      </c>
      <c r="AK24" s="94" t="str">
        <f t="shared" si="11"/>
        <v xml:space="preserve"> </v>
      </c>
      <c r="AL24" s="24"/>
      <c r="AM24" s="24"/>
      <c r="AN24" s="2" t="str">
        <f t="shared" si="12"/>
        <v xml:space="preserve"> </v>
      </c>
      <c r="AO24" s="94" t="str">
        <f t="shared" si="13"/>
        <v xml:space="preserve"> </v>
      </c>
      <c r="AP24" s="24"/>
      <c r="AQ24" s="24"/>
      <c r="AR24" s="2" t="str">
        <f t="shared" si="14"/>
        <v xml:space="preserve"> </v>
      </c>
      <c r="AS24" s="94" t="str">
        <f t="shared" si="15"/>
        <v xml:space="preserve"> </v>
      </c>
      <c r="AU24" s="89" t="str">
        <f t="shared" si="172"/>
        <v xml:space="preserve"> </v>
      </c>
      <c r="AV24" s="90" t="str">
        <f t="shared" si="173"/>
        <v xml:space="preserve"> </v>
      </c>
      <c r="AW24" s="80"/>
      <c r="AX24" s="24"/>
      <c r="AY24" s="2" t="str">
        <f t="shared" si="133"/>
        <v xml:space="preserve"> </v>
      </c>
      <c r="AZ24" s="94" t="str">
        <f t="shared" si="16"/>
        <v xml:space="preserve"> </v>
      </c>
      <c r="BA24" s="24"/>
      <c r="BB24" s="24"/>
      <c r="BC24" s="2" t="str">
        <f t="shared" si="17"/>
        <v xml:space="preserve"> </v>
      </c>
      <c r="BD24" s="94" t="str">
        <f t="shared" si="18"/>
        <v xml:space="preserve"> </v>
      </c>
      <c r="BE24" s="24"/>
      <c r="BF24" s="24"/>
      <c r="BG24" s="2" t="str">
        <f t="shared" si="19"/>
        <v xml:space="preserve"> </v>
      </c>
      <c r="BH24" s="94" t="str">
        <f t="shared" si="20"/>
        <v xml:space="preserve"> </v>
      </c>
      <c r="BI24" s="24"/>
      <c r="BJ24" s="24"/>
      <c r="BK24" s="2" t="str">
        <f t="shared" si="21"/>
        <v xml:space="preserve"> </v>
      </c>
      <c r="BL24" s="94" t="str">
        <f t="shared" si="22"/>
        <v xml:space="preserve"> </v>
      </c>
      <c r="BM24" s="24"/>
      <c r="BN24" s="24"/>
      <c r="BO24" s="2" t="str">
        <f t="shared" si="23"/>
        <v xml:space="preserve"> </v>
      </c>
      <c r="BP24" s="94" t="str">
        <f t="shared" si="24"/>
        <v xml:space="preserve"> </v>
      </c>
      <c r="BR24" s="89" t="str">
        <f t="shared" si="174"/>
        <v xml:space="preserve"> </v>
      </c>
      <c r="BS24" s="90" t="str">
        <f t="shared" si="175"/>
        <v xml:space="preserve"> </v>
      </c>
      <c r="BT24" s="80"/>
      <c r="BU24" s="24"/>
      <c r="BV24" s="2" t="str">
        <f t="shared" si="136"/>
        <v xml:space="preserve"> </v>
      </c>
      <c r="BW24" s="94" t="str">
        <f t="shared" si="25"/>
        <v xml:space="preserve"> </v>
      </c>
      <c r="BX24" s="24"/>
      <c r="BY24" s="24"/>
      <c r="BZ24" s="2" t="str">
        <f t="shared" si="26"/>
        <v xml:space="preserve"> </v>
      </c>
      <c r="CA24" s="94" t="str">
        <f t="shared" si="27"/>
        <v xml:space="preserve"> </v>
      </c>
      <c r="CB24" s="24"/>
      <c r="CC24" s="24"/>
      <c r="CD24" s="2" t="str">
        <f t="shared" si="28"/>
        <v xml:space="preserve"> </v>
      </c>
      <c r="CE24" s="94" t="str">
        <f t="shared" si="29"/>
        <v xml:space="preserve"> </v>
      </c>
      <c r="CF24" s="24"/>
      <c r="CG24" s="24"/>
      <c r="CH24" s="2" t="str">
        <f t="shared" si="30"/>
        <v xml:space="preserve"> </v>
      </c>
      <c r="CI24" s="94" t="str">
        <f t="shared" si="31"/>
        <v xml:space="preserve"> </v>
      </c>
      <c r="CJ24" s="24"/>
      <c r="CK24" s="24"/>
      <c r="CL24" s="2" t="str">
        <f t="shared" si="32"/>
        <v xml:space="preserve"> </v>
      </c>
      <c r="CM24" s="94" t="str">
        <f t="shared" si="33"/>
        <v xml:space="preserve"> </v>
      </c>
      <c r="CO24" s="89" t="str">
        <f t="shared" si="176"/>
        <v xml:space="preserve"> </v>
      </c>
      <c r="CP24" s="90" t="str">
        <f t="shared" si="177"/>
        <v xml:space="preserve"> </v>
      </c>
      <c r="CQ24" s="80"/>
      <c r="CR24" s="24"/>
      <c r="CS24" s="2" t="str">
        <f t="shared" si="139"/>
        <v xml:space="preserve"> </v>
      </c>
      <c r="CT24" s="94" t="str">
        <f t="shared" si="34"/>
        <v xml:space="preserve"> </v>
      </c>
      <c r="CU24" s="24"/>
      <c r="CV24" s="24"/>
      <c r="CW24" s="2" t="str">
        <f t="shared" si="35"/>
        <v xml:space="preserve"> </v>
      </c>
      <c r="CX24" s="94" t="str">
        <f t="shared" si="36"/>
        <v xml:space="preserve"> </v>
      </c>
      <c r="CY24" s="24"/>
      <c r="CZ24" s="24"/>
      <c r="DA24" s="2" t="str">
        <f t="shared" si="37"/>
        <v xml:space="preserve"> </v>
      </c>
      <c r="DB24" s="94" t="str">
        <f t="shared" si="38"/>
        <v xml:space="preserve"> </v>
      </c>
      <c r="DC24" s="24"/>
      <c r="DD24" s="24"/>
      <c r="DE24" s="2" t="str">
        <f t="shared" si="39"/>
        <v xml:space="preserve"> </v>
      </c>
      <c r="DF24" s="94" t="str">
        <f t="shared" si="40"/>
        <v xml:space="preserve"> </v>
      </c>
      <c r="DG24" s="24"/>
      <c r="DH24" s="24"/>
      <c r="DI24" s="2" t="str">
        <f t="shared" si="41"/>
        <v xml:space="preserve"> </v>
      </c>
      <c r="DJ24" s="94" t="str">
        <f t="shared" si="42"/>
        <v xml:space="preserve"> </v>
      </c>
      <c r="DL24" s="89" t="str">
        <f t="shared" si="178"/>
        <v xml:space="preserve"> </v>
      </c>
      <c r="DM24" s="90" t="str">
        <f t="shared" si="179"/>
        <v xml:space="preserve"> </v>
      </c>
      <c r="DN24" s="80"/>
      <c r="DO24" s="24"/>
      <c r="DP24" s="2" t="str">
        <f t="shared" si="142"/>
        <v xml:space="preserve"> </v>
      </c>
      <c r="DQ24" s="94" t="str">
        <f t="shared" si="43"/>
        <v xml:space="preserve"> </v>
      </c>
      <c r="DR24" s="24"/>
      <c r="DS24" s="24"/>
      <c r="DT24" s="2" t="str">
        <f t="shared" si="44"/>
        <v xml:space="preserve"> </v>
      </c>
      <c r="DU24" s="94" t="str">
        <f t="shared" si="45"/>
        <v xml:space="preserve"> </v>
      </c>
      <c r="DV24" s="24"/>
      <c r="DW24" s="24"/>
      <c r="DX24" s="2" t="str">
        <f t="shared" si="46"/>
        <v xml:space="preserve"> </v>
      </c>
      <c r="DY24" s="94" t="str">
        <f t="shared" si="47"/>
        <v xml:space="preserve"> </v>
      </c>
      <c r="DZ24" s="24"/>
      <c r="EA24" s="24"/>
      <c r="EB24" s="2" t="str">
        <f t="shared" si="48"/>
        <v xml:space="preserve"> </v>
      </c>
      <c r="EC24" s="94" t="str">
        <f t="shared" si="49"/>
        <v xml:space="preserve"> </v>
      </c>
      <c r="ED24" s="24"/>
      <c r="EE24" s="24"/>
      <c r="EF24" s="2" t="str">
        <f t="shared" si="50"/>
        <v xml:space="preserve"> </v>
      </c>
      <c r="EG24" s="94" t="str">
        <f t="shared" si="51"/>
        <v xml:space="preserve"> </v>
      </c>
      <c r="EI24" s="89" t="str">
        <f t="shared" si="180"/>
        <v xml:space="preserve"> </v>
      </c>
      <c r="EJ24" s="90" t="str">
        <f t="shared" si="181"/>
        <v xml:space="preserve"> </v>
      </c>
      <c r="EK24" s="24"/>
      <c r="EL24" s="24"/>
      <c r="EM24" s="2" t="str">
        <f t="shared" si="145"/>
        <v xml:space="preserve"> </v>
      </c>
      <c r="EN24" s="94" t="str">
        <f t="shared" si="52"/>
        <v xml:space="preserve"> </v>
      </c>
      <c r="EO24" s="24"/>
      <c r="EP24" s="24"/>
      <c r="EQ24" s="2" t="str">
        <f t="shared" si="53"/>
        <v xml:space="preserve"> </v>
      </c>
      <c r="ER24" s="94" t="str">
        <f t="shared" si="54"/>
        <v xml:space="preserve"> </v>
      </c>
      <c r="ES24" s="24"/>
      <c r="ET24" s="24"/>
      <c r="EU24" s="2" t="str">
        <f t="shared" si="55"/>
        <v xml:space="preserve"> </v>
      </c>
      <c r="EV24" s="94" t="str">
        <f t="shared" si="56"/>
        <v xml:space="preserve"> </v>
      </c>
      <c r="EW24" s="24"/>
      <c r="EX24" s="24"/>
      <c r="EY24" s="2" t="str">
        <f t="shared" si="57"/>
        <v xml:space="preserve"> </v>
      </c>
      <c r="EZ24" s="94" t="str">
        <f t="shared" si="58"/>
        <v xml:space="preserve"> </v>
      </c>
      <c r="FA24" s="24"/>
      <c r="FB24" s="24"/>
      <c r="FC24" s="2" t="str">
        <f t="shared" si="59"/>
        <v xml:space="preserve"> </v>
      </c>
      <c r="FD24" s="94" t="str">
        <f t="shared" si="60"/>
        <v xml:space="preserve"> </v>
      </c>
      <c r="FF24" s="89" t="str">
        <f t="shared" si="182"/>
        <v xml:space="preserve"> </v>
      </c>
      <c r="FG24" s="90" t="str">
        <f t="shared" si="183"/>
        <v xml:space="preserve"> </v>
      </c>
      <c r="FH24" s="80"/>
      <c r="FI24" s="24"/>
      <c r="FJ24" s="2" t="str">
        <f t="shared" si="148"/>
        <v xml:space="preserve"> </v>
      </c>
      <c r="FK24" s="94" t="str">
        <f t="shared" si="61"/>
        <v xml:space="preserve"> </v>
      </c>
      <c r="FL24" s="24"/>
      <c r="FM24" s="24"/>
      <c r="FN24" s="2" t="str">
        <f t="shared" si="62"/>
        <v xml:space="preserve"> </v>
      </c>
      <c r="FO24" s="94" t="str">
        <f t="shared" si="63"/>
        <v xml:space="preserve"> </v>
      </c>
      <c r="FP24" s="24"/>
      <c r="FQ24" s="24"/>
      <c r="FR24" s="2" t="str">
        <f t="shared" si="64"/>
        <v xml:space="preserve"> </v>
      </c>
      <c r="FS24" s="94" t="str">
        <f t="shared" si="65"/>
        <v xml:space="preserve"> </v>
      </c>
      <c r="FT24" s="24"/>
      <c r="FU24" s="24"/>
      <c r="FV24" s="2" t="str">
        <f t="shared" si="66"/>
        <v xml:space="preserve"> </v>
      </c>
      <c r="FW24" s="94" t="str">
        <f t="shared" si="67"/>
        <v xml:space="preserve"> </v>
      </c>
      <c r="FX24" s="24"/>
      <c r="FY24" s="24"/>
      <c r="FZ24" s="2" t="str">
        <f t="shared" si="68"/>
        <v xml:space="preserve"> </v>
      </c>
      <c r="GA24" s="94" t="str">
        <f t="shared" si="69"/>
        <v xml:space="preserve"> </v>
      </c>
      <c r="GC24" s="89" t="str">
        <f t="shared" si="184"/>
        <v xml:space="preserve"> </v>
      </c>
      <c r="GD24" s="90" t="str">
        <f t="shared" si="185"/>
        <v xml:space="preserve"> </v>
      </c>
      <c r="GE24" s="80"/>
      <c r="GF24" s="24"/>
      <c r="GG24" s="2" t="str">
        <f t="shared" si="151"/>
        <v xml:space="preserve"> </v>
      </c>
      <c r="GH24" s="94" t="str">
        <f t="shared" si="70"/>
        <v xml:space="preserve"> </v>
      </c>
      <c r="GI24" s="24"/>
      <c r="GJ24" s="24"/>
      <c r="GK24" s="2" t="str">
        <f t="shared" si="71"/>
        <v xml:space="preserve"> </v>
      </c>
      <c r="GL24" s="94" t="str">
        <f t="shared" si="72"/>
        <v xml:space="preserve"> </v>
      </c>
      <c r="GM24" s="24"/>
      <c r="GN24" s="24"/>
      <c r="GO24" s="2" t="str">
        <f t="shared" si="73"/>
        <v xml:space="preserve"> </v>
      </c>
      <c r="GP24" s="94" t="str">
        <f t="shared" si="74"/>
        <v xml:space="preserve"> </v>
      </c>
      <c r="GQ24" s="24"/>
      <c r="GR24" s="24"/>
      <c r="GS24" s="2" t="str">
        <f t="shared" si="75"/>
        <v xml:space="preserve"> </v>
      </c>
      <c r="GT24" s="94" t="str">
        <f t="shared" si="76"/>
        <v xml:space="preserve"> </v>
      </c>
      <c r="GU24" s="24"/>
      <c r="GV24" s="24"/>
      <c r="GW24" s="2" t="str">
        <f t="shared" si="77"/>
        <v xml:space="preserve"> </v>
      </c>
      <c r="GX24" s="94" t="str">
        <f t="shared" si="78"/>
        <v xml:space="preserve"> </v>
      </c>
      <c r="GZ24" s="89" t="str">
        <f t="shared" si="186"/>
        <v xml:space="preserve"> </v>
      </c>
      <c r="HA24" s="90" t="str">
        <f t="shared" si="187"/>
        <v xml:space="preserve"> </v>
      </c>
      <c r="HB24" s="80"/>
      <c r="HC24" s="24"/>
      <c r="HD24" s="2" t="str">
        <f t="shared" si="154"/>
        <v xml:space="preserve"> </v>
      </c>
      <c r="HE24" s="94" t="str">
        <f t="shared" si="79"/>
        <v xml:space="preserve"> </v>
      </c>
      <c r="HF24" s="24"/>
      <c r="HG24" s="24"/>
      <c r="HH24" s="2" t="str">
        <f t="shared" si="80"/>
        <v xml:space="preserve"> </v>
      </c>
      <c r="HI24" s="94" t="str">
        <f t="shared" si="81"/>
        <v xml:space="preserve"> </v>
      </c>
      <c r="HJ24" s="24"/>
      <c r="HK24" s="24"/>
      <c r="HL24" s="2" t="str">
        <f t="shared" si="82"/>
        <v xml:space="preserve"> </v>
      </c>
      <c r="HM24" s="94" t="str">
        <f t="shared" si="83"/>
        <v xml:space="preserve"> </v>
      </c>
      <c r="HN24" s="24"/>
      <c r="HO24" s="24"/>
      <c r="HP24" s="2" t="str">
        <f t="shared" si="84"/>
        <v xml:space="preserve"> </v>
      </c>
      <c r="HQ24" s="94" t="str">
        <f t="shared" si="85"/>
        <v xml:space="preserve"> </v>
      </c>
      <c r="HR24" s="24"/>
      <c r="HS24" s="24"/>
      <c r="HT24" s="2" t="str">
        <f t="shared" si="86"/>
        <v xml:space="preserve"> </v>
      </c>
      <c r="HU24" s="94" t="str">
        <f t="shared" si="87"/>
        <v xml:space="preserve"> </v>
      </c>
      <c r="HW24" s="89" t="str">
        <f t="shared" si="188"/>
        <v xml:space="preserve"> </v>
      </c>
      <c r="HX24" s="90" t="str">
        <f t="shared" si="189"/>
        <v xml:space="preserve"> </v>
      </c>
      <c r="HY24" s="80"/>
      <c r="HZ24" s="24"/>
      <c r="IA24" s="2" t="str">
        <f t="shared" si="157"/>
        <v xml:space="preserve"> </v>
      </c>
      <c r="IB24" s="94" t="str">
        <f t="shared" si="88"/>
        <v xml:space="preserve"> </v>
      </c>
      <c r="IC24" s="24"/>
      <c r="ID24" s="24"/>
      <c r="IE24" s="2" t="str">
        <f t="shared" si="89"/>
        <v xml:space="preserve"> </v>
      </c>
      <c r="IF24" s="94" t="str">
        <f t="shared" si="90"/>
        <v xml:space="preserve"> </v>
      </c>
      <c r="IG24" s="24"/>
      <c r="IH24" s="24"/>
      <c r="II24" s="2" t="str">
        <f t="shared" si="91"/>
        <v xml:space="preserve"> </v>
      </c>
      <c r="IJ24" s="94" t="str">
        <f t="shared" si="92"/>
        <v xml:space="preserve"> </v>
      </c>
      <c r="IK24" s="24"/>
      <c r="IL24" s="24"/>
      <c r="IM24" s="2" t="str">
        <f t="shared" si="93"/>
        <v xml:space="preserve"> </v>
      </c>
      <c r="IN24" s="94" t="str">
        <f t="shared" si="94"/>
        <v xml:space="preserve"> </v>
      </c>
      <c r="IO24" s="24"/>
      <c r="IP24" s="24"/>
      <c r="IQ24" s="2" t="str">
        <f t="shared" si="95"/>
        <v xml:space="preserve"> </v>
      </c>
      <c r="IR24" s="94" t="str">
        <f t="shared" si="96"/>
        <v xml:space="preserve"> </v>
      </c>
      <c r="IT24" s="89" t="str">
        <f t="shared" si="190"/>
        <v xml:space="preserve"> </v>
      </c>
      <c r="IU24" s="90" t="str">
        <f t="shared" si="191"/>
        <v xml:space="preserve"> </v>
      </c>
      <c r="IV24" s="80"/>
      <c r="IW24" s="24"/>
      <c r="IX24" s="2" t="str">
        <f t="shared" si="160"/>
        <v xml:space="preserve"> </v>
      </c>
      <c r="IY24" s="94" t="str">
        <f t="shared" si="97"/>
        <v xml:space="preserve"> </v>
      </c>
      <c r="IZ24" s="24"/>
      <c r="JA24" s="24"/>
      <c r="JB24" s="2" t="str">
        <f t="shared" si="98"/>
        <v xml:space="preserve"> </v>
      </c>
      <c r="JC24" s="94" t="str">
        <f t="shared" si="99"/>
        <v xml:space="preserve"> </v>
      </c>
      <c r="JD24" s="24"/>
      <c r="JE24" s="24"/>
      <c r="JF24" s="2" t="str">
        <f t="shared" si="100"/>
        <v xml:space="preserve"> </v>
      </c>
      <c r="JG24" s="94" t="str">
        <f t="shared" si="101"/>
        <v xml:space="preserve"> </v>
      </c>
      <c r="JH24" s="24"/>
      <c r="JI24" s="24"/>
      <c r="JJ24" s="2" t="str">
        <f t="shared" si="102"/>
        <v xml:space="preserve"> </v>
      </c>
      <c r="JK24" s="94" t="str">
        <f t="shared" si="103"/>
        <v xml:space="preserve"> </v>
      </c>
      <c r="JL24" s="24"/>
      <c r="JM24" s="24"/>
      <c r="JN24" s="2" t="str">
        <f t="shared" si="104"/>
        <v xml:space="preserve"> </v>
      </c>
      <c r="JO24" s="94" t="str">
        <f t="shared" si="105"/>
        <v xml:space="preserve"> </v>
      </c>
      <c r="JP24" s="91"/>
      <c r="JQ24" s="89" t="str">
        <f t="shared" si="192"/>
        <v xml:space="preserve"> </v>
      </c>
      <c r="JR24" s="90" t="str">
        <f t="shared" si="193"/>
        <v xml:space="preserve"> </v>
      </c>
      <c r="JS24" s="80"/>
      <c r="JT24" s="24"/>
      <c r="JU24" s="2" t="str">
        <f t="shared" si="163"/>
        <v xml:space="preserve"> </v>
      </c>
      <c r="JV24" s="94" t="str">
        <f t="shared" si="106"/>
        <v xml:space="preserve"> </v>
      </c>
      <c r="JW24" s="24"/>
      <c r="JX24" s="24"/>
      <c r="JY24" s="2" t="str">
        <f t="shared" si="107"/>
        <v xml:space="preserve"> </v>
      </c>
      <c r="JZ24" s="94" t="str">
        <f t="shared" si="108"/>
        <v xml:space="preserve"> </v>
      </c>
      <c r="KA24" s="24"/>
      <c r="KB24" s="24"/>
      <c r="KC24" s="2" t="str">
        <f t="shared" si="109"/>
        <v xml:space="preserve"> </v>
      </c>
      <c r="KD24" s="94" t="str">
        <f t="shared" si="110"/>
        <v xml:space="preserve"> </v>
      </c>
      <c r="KE24" s="24"/>
      <c r="KF24" s="24"/>
      <c r="KG24" s="2" t="str">
        <f t="shared" si="111"/>
        <v xml:space="preserve"> </v>
      </c>
      <c r="KH24" s="94" t="str">
        <f t="shared" si="112"/>
        <v xml:space="preserve"> </v>
      </c>
      <c r="KI24" s="24"/>
      <c r="KJ24" s="24"/>
      <c r="KK24" s="2" t="str">
        <f t="shared" si="113"/>
        <v xml:space="preserve"> </v>
      </c>
      <c r="KL24" s="94" t="str">
        <f t="shared" si="114"/>
        <v xml:space="preserve"> </v>
      </c>
      <c r="KN24" s="89" t="str">
        <f t="shared" si="194"/>
        <v xml:space="preserve"> </v>
      </c>
      <c r="KO24" s="90" t="str">
        <f t="shared" si="195"/>
        <v xml:space="preserve"> </v>
      </c>
      <c r="KP24" s="80"/>
      <c r="KQ24" s="24"/>
      <c r="KR24" s="2" t="str">
        <f t="shared" si="166"/>
        <v xml:space="preserve"> </v>
      </c>
      <c r="KS24" s="94" t="str">
        <f t="shared" si="115"/>
        <v xml:space="preserve"> </v>
      </c>
      <c r="KT24" s="24"/>
      <c r="KU24" s="24"/>
      <c r="KV24" s="2" t="str">
        <f t="shared" si="116"/>
        <v xml:space="preserve"> </v>
      </c>
      <c r="KW24" s="94" t="str">
        <f t="shared" si="117"/>
        <v xml:space="preserve"> </v>
      </c>
      <c r="KX24" s="24"/>
      <c r="KY24" s="24"/>
      <c r="KZ24" s="2" t="str">
        <f t="shared" si="118"/>
        <v xml:space="preserve"> </v>
      </c>
      <c r="LA24" s="94" t="str">
        <f t="shared" si="119"/>
        <v xml:space="preserve"> </v>
      </c>
      <c r="LB24" s="24"/>
      <c r="LC24" s="24"/>
      <c r="LD24" s="2" t="str">
        <f t="shared" si="120"/>
        <v xml:space="preserve"> </v>
      </c>
      <c r="LE24" s="94" t="str">
        <f t="shared" si="121"/>
        <v xml:space="preserve"> </v>
      </c>
      <c r="LF24" s="24"/>
      <c r="LG24" s="24"/>
      <c r="LH24" s="2" t="str">
        <f t="shared" si="122"/>
        <v xml:space="preserve"> </v>
      </c>
      <c r="LI24" s="94" t="str">
        <f t="shared" si="123"/>
        <v xml:space="preserve"> </v>
      </c>
      <c r="LK24" s="89" t="str">
        <f t="shared" si="196"/>
        <v xml:space="preserve"> </v>
      </c>
      <c r="LL24" s="90" t="str">
        <f t="shared" si="197"/>
        <v xml:space="preserve"> </v>
      </c>
      <c r="LM24" s="80"/>
      <c r="LN24" s="24"/>
      <c r="LO24" s="2" t="str">
        <f t="shared" si="169"/>
        <v xml:space="preserve"> </v>
      </c>
      <c r="LP24" s="94" t="str">
        <f t="shared" si="124"/>
        <v xml:space="preserve"> </v>
      </c>
    </row>
    <row r="25" spans="1:328" ht="15.75">
      <c r="A25" s="116"/>
      <c r="B25" s="115"/>
      <c r="C25" s="81"/>
      <c r="D25" s="25"/>
      <c r="E25" s="156" t="str">
        <f t="shared" si="127"/>
        <v xml:space="preserve"> </v>
      </c>
      <c r="F25" s="121" t="str">
        <f t="shared" si="0"/>
        <v xml:space="preserve"> </v>
      </c>
      <c r="G25" s="25"/>
      <c r="H25" s="25"/>
      <c r="I25" s="156" t="str">
        <f t="shared" si="125"/>
        <v xml:space="preserve"> </v>
      </c>
      <c r="J25" s="121" t="str">
        <f t="shared" si="126"/>
        <v xml:space="preserve"> </v>
      </c>
      <c r="K25" s="25"/>
      <c r="L25" s="25"/>
      <c r="M25" s="156" t="str">
        <f t="shared" si="1"/>
        <v xml:space="preserve"> </v>
      </c>
      <c r="N25" s="121" t="str">
        <f t="shared" si="2"/>
        <v xml:space="preserve"> </v>
      </c>
      <c r="O25" s="25"/>
      <c r="P25" s="25"/>
      <c r="Q25" s="156" t="str">
        <f t="shared" si="3"/>
        <v xml:space="preserve"> </v>
      </c>
      <c r="R25" s="121" t="str">
        <f t="shared" si="4"/>
        <v xml:space="preserve"> </v>
      </c>
      <c r="S25" s="25"/>
      <c r="T25" s="25"/>
      <c r="U25" s="156" t="str">
        <f t="shared" si="5"/>
        <v xml:space="preserve"> </v>
      </c>
      <c r="V25" s="121" t="str">
        <f t="shared" si="6"/>
        <v xml:space="preserve"> </v>
      </c>
      <c r="W25" s="91"/>
      <c r="X25" s="92" t="str">
        <f t="shared" si="170"/>
        <v xml:space="preserve"> </v>
      </c>
      <c r="Y25" s="93" t="str">
        <f t="shared" si="171"/>
        <v xml:space="preserve"> </v>
      </c>
      <c r="Z25" s="81"/>
      <c r="AA25" s="25"/>
      <c r="AB25" s="156" t="str">
        <f t="shared" si="130"/>
        <v xml:space="preserve"> </v>
      </c>
      <c r="AC25" s="121" t="str">
        <f t="shared" si="7"/>
        <v xml:space="preserve"> </v>
      </c>
      <c r="AD25" s="25"/>
      <c r="AE25" s="25"/>
      <c r="AF25" s="156" t="str">
        <f t="shared" si="8"/>
        <v xml:space="preserve"> </v>
      </c>
      <c r="AG25" s="121" t="str">
        <f t="shared" si="9"/>
        <v xml:space="preserve"> </v>
      </c>
      <c r="AH25" s="25"/>
      <c r="AI25" s="25"/>
      <c r="AJ25" s="156" t="str">
        <f t="shared" si="10"/>
        <v xml:space="preserve"> </v>
      </c>
      <c r="AK25" s="121" t="str">
        <f t="shared" si="11"/>
        <v xml:space="preserve"> </v>
      </c>
      <c r="AL25" s="25"/>
      <c r="AM25" s="25"/>
      <c r="AN25" s="156" t="str">
        <f t="shared" si="12"/>
        <v xml:space="preserve"> </v>
      </c>
      <c r="AO25" s="121" t="str">
        <f t="shared" si="13"/>
        <v xml:space="preserve"> </v>
      </c>
      <c r="AP25" s="25"/>
      <c r="AQ25" s="25"/>
      <c r="AR25" s="156" t="str">
        <f t="shared" si="14"/>
        <v xml:space="preserve"> </v>
      </c>
      <c r="AS25" s="121" t="str">
        <f t="shared" si="15"/>
        <v xml:space="preserve"> </v>
      </c>
      <c r="AU25" s="92" t="str">
        <f t="shared" si="172"/>
        <v xml:space="preserve"> </v>
      </c>
      <c r="AV25" s="93" t="str">
        <f t="shared" si="173"/>
        <v xml:space="preserve"> </v>
      </c>
      <c r="AW25" s="81"/>
      <c r="AX25" s="25"/>
      <c r="AY25" s="156" t="str">
        <f t="shared" si="133"/>
        <v xml:space="preserve"> </v>
      </c>
      <c r="AZ25" s="121" t="str">
        <f t="shared" si="16"/>
        <v xml:space="preserve"> </v>
      </c>
      <c r="BA25" s="25"/>
      <c r="BB25" s="25"/>
      <c r="BC25" s="156" t="str">
        <f t="shared" si="17"/>
        <v xml:space="preserve"> </v>
      </c>
      <c r="BD25" s="121" t="str">
        <f t="shared" si="18"/>
        <v xml:space="preserve"> </v>
      </c>
      <c r="BE25" s="25"/>
      <c r="BF25" s="25"/>
      <c r="BG25" s="156" t="str">
        <f t="shared" si="19"/>
        <v xml:space="preserve"> </v>
      </c>
      <c r="BH25" s="121" t="str">
        <f t="shared" si="20"/>
        <v xml:space="preserve"> </v>
      </c>
      <c r="BI25" s="25"/>
      <c r="BJ25" s="25"/>
      <c r="BK25" s="156" t="str">
        <f t="shared" si="21"/>
        <v xml:space="preserve"> </v>
      </c>
      <c r="BL25" s="121" t="str">
        <f t="shared" si="22"/>
        <v xml:space="preserve"> </v>
      </c>
      <c r="BM25" s="25"/>
      <c r="BN25" s="25"/>
      <c r="BO25" s="156" t="str">
        <f t="shared" si="23"/>
        <v xml:space="preserve"> </v>
      </c>
      <c r="BP25" s="121" t="str">
        <f t="shared" si="24"/>
        <v xml:space="preserve"> </v>
      </c>
      <c r="BR25" s="92" t="str">
        <f t="shared" si="174"/>
        <v xml:space="preserve"> </v>
      </c>
      <c r="BS25" s="93" t="str">
        <f t="shared" si="175"/>
        <v xml:space="preserve"> </v>
      </c>
      <c r="BT25" s="81"/>
      <c r="BU25" s="25"/>
      <c r="BV25" s="156" t="str">
        <f t="shared" si="136"/>
        <v xml:space="preserve"> </v>
      </c>
      <c r="BW25" s="121" t="str">
        <f t="shared" si="25"/>
        <v xml:space="preserve"> </v>
      </c>
      <c r="BX25" s="25"/>
      <c r="BY25" s="25"/>
      <c r="BZ25" s="156" t="str">
        <f t="shared" si="26"/>
        <v xml:space="preserve"> </v>
      </c>
      <c r="CA25" s="121" t="str">
        <f t="shared" si="27"/>
        <v xml:space="preserve"> </v>
      </c>
      <c r="CB25" s="25"/>
      <c r="CC25" s="25"/>
      <c r="CD25" s="156" t="str">
        <f t="shared" si="28"/>
        <v xml:space="preserve"> </v>
      </c>
      <c r="CE25" s="121" t="str">
        <f t="shared" si="29"/>
        <v xml:space="preserve"> </v>
      </c>
      <c r="CF25" s="25"/>
      <c r="CG25" s="25"/>
      <c r="CH25" s="156" t="str">
        <f t="shared" si="30"/>
        <v xml:space="preserve"> </v>
      </c>
      <c r="CI25" s="121" t="str">
        <f t="shared" si="31"/>
        <v xml:space="preserve"> </v>
      </c>
      <c r="CJ25" s="25"/>
      <c r="CK25" s="25"/>
      <c r="CL25" s="156" t="str">
        <f t="shared" si="32"/>
        <v xml:space="preserve"> </v>
      </c>
      <c r="CM25" s="121" t="str">
        <f t="shared" si="33"/>
        <v xml:space="preserve"> </v>
      </c>
      <c r="CO25" s="92" t="str">
        <f t="shared" si="176"/>
        <v xml:space="preserve"> </v>
      </c>
      <c r="CP25" s="93" t="str">
        <f t="shared" si="177"/>
        <v xml:space="preserve"> </v>
      </c>
      <c r="CQ25" s="81"/>
      <c r="CR25" s="25"/>
      <c r="CS25" s="156" t="str">
        <f t="shared" si="139"/>
        <v xml:space="preserve"> </v>
      </c>
      <c r="CT25" s="121" t="str">
        <f t="shared" si="34"/>
        <v xml:space="preserve"> </v>
      </c>
      <c r="CU25" s="25"/>
      <c r="CV25" s="25"/>
      <c r="CW25" s="156" t="str">
        <f t="shared" si="35"/>
        <v xml:space="preserve"> </v>
      </c>
      <c r="CX25" s="121" t="str">
        <f t="shared" si="36"/>
        <v xml:space="preserve"> </v>
      </c>
      <c r="CY25" s="25"/>
      <c r="CZ25" s="25"/>
      <c r="DA25" s="156" t="str">
        <f t="shared" si="37"/>
        <v xml:space="preserve"> </v>
      </c>
      <c r="DB25" s="121" t="str">
        <f t="shared" si="38"/>
        <v xml:space="preserve"> </v>
      </c>
      <c r="DC25" s="25"/>
      <c r="DD25" s="25"/>
      <c r="DE25" s="156" t="str">
        <f t="shared" si="39"/>
        <v xml:space="preserve"> </v>
      </c>
      <c r="DF25" s="121" t="str">
        <f t="shared" si="40"/>
        <v xml:space="preserve"> </v>
      </c>
      <c r="DG25" s="25"/>
      <c r="DH25" s="25"/>
      <c r="DI25" s="156" t="str">
        <f t="shared" si="41"/>
        <v xml:space="preserve"> </v>
      </c>
      <c r="DJ25" s="121" t="str">
        <f t="shared" si="42"/>
        <v xml:space="preserve"> </v>
      </c>
      <c r="DL25" s="92" t="str">
        <f t="shared" si="178"/>
        <v xml:space="preserve"> </v>
      </c>
      <c r="DM25" s="93" t="str">
        <f t="shared" si="179"/>
        <v xml:space="preserve"> </v>
      </c>
      <c r="DN25" s="81"/>
      <c r="DO25" s="25"/>
      <c r="DP25" s="156" t="str">
        <f t="shared" si="142"/>
        <v xml:space="preserve"> </v>
      </c>
      <c r="DQ25" s="121" t="str">
        <f t="shared" si="43"/>
        <v xml:space="preserve"> </v>
      </c>
      <c r="DR25" s="25"/>
      <c r="DS25" s="25"/>
      <c r="DT25" s="156" t="str">
        <f t="shared" si="44"/>
        <v xml:space="preserve"> </v>
      </c>
      <c r="DU25" s="121" t="str">
        <f t="shared" si="45"/>
        <v xml:space="preserve"> </v>
      </c>
      <c r="DV25" s="25"/>
      <c r="DW25" s="25"/>
      <c r="DX25" s="156" t="str">
        <f t="shared" si="46"/>
        <v xml:space="preserve"> </v>
      </c>
      <c r="DY25" s="121" t="str">
        <f t="shared" si="47"/>
        <v xml:space="preserve"> </v>
      </c>
      <c r="DZ25" s="25"/>
      <c r="EA25" s="25"/>
      <c r="EB25" s="156" t="str">
        <f t="shared" si="48"/>
        <v xml:space="preserve"> </v>
      </c>
      <c r="EC25" s="121" t="str">
        <f t="shared" si="49"/>
        <v xml:space="preserve"> </v>
      </c>
      <c r="ED25" s="25"/>
      <c r="EE25" s="25"/>
      <c r="EF25" s="156" t="str">
        <f t="shared" si="50"/>
        <v xml:space="preserve"> </v>
      </c>
      <c r="EG25" s="121" t="str">
        <f t="shared" si="51"/>
        <v xml:space="preserve"> </v>
      </c>
      <c r="EI25" s="92" t="str">
        <f t="shared" si="180"/>
        <v xml:space="preserve"> </v>
      </c>
      <c r="EJ25" s="93" t="str">
        <f t="shared" si="181"/>
        <v xml:space="preserve"> </v>
      </c>
      <c r="EK25" s="25"/>
      <c r="EL25" s="25"/>
      <c r="EM25" s="156" t="str">
        <f t="shared" si="145"/>
        <v xml:space="preserve"> </v>
      </c>
      <c r="EN25" s="121" t="str">
        <f t="shared" si="52"/>
        <v xml:space="preserve"> </v>
      </c>
      <c r="EO25" s="25"/>
      <c r="EP25" s="25"/>
      <c r="EQ25" s="156" t="str">
        <f t="shared" si="53"/>
        <v xml:space="preserve"> </v>
      </c>
      <c r="ER25" s="121" t="str">
        <f t="shared" si="54"/>
        <v xml:space="preserve"> </v>
      </c>
      <c r="ES25" s="25"/>
      <c r="ET25" s="25"/>
      <c r="EU25" s="156" t="str">
        <f t="shared" si="55"/>
        <v xml:space="preserve"> </v>
      </c>
      <c r="EV25" s="121" t="str">
        <f t="shared" si="56"/>
        <v xml:space="preserve"> </v>
      </c>
      <c r="EW25" s="25"/>
      <c r="EX25" s="25"/>
      <c r="EY25" s="156" t="str">
        <f t="shared" si="57"/>
        <v xml:space="preserve"> </v>
      </c>
      <c r="EZ25" s="121" t="str">
        <f t="shared" si="58"/>
        <v xml:space="preserve"> </v>
      </c>
      <c r="FA25" s="25"/>
      <c r="FB25" s="25"/>
      <c r="FC25" s="156" t="str">
        <f t="shared" si="59"/>
        <v xml:space="preserve"> </v>
      </c>
      <c r="FD25" s="121" t="str">
        <f t="shared" si="60"/>
        <v xml:space="preserve"> </v>
      </c>
      <c r="FF25" s="92" t="str">
        <f t="shared" si="182"/>
        <v xml:space="preserve"> </v>
      </c>
      <c r="FG25" s="93" t="str">
        <f t="shared" si="183"/>
        <v xml:space="preserve"> </v>
      </c>
      <c r="FH25" s="81"/>
      <c r="FI25" s="25"/>
      <c r="FJ25" s="156" t="str">
        <f t="shared" si="148"/>
        <v xml:space="preserve"> </v>
      </c>
      <c r="FK25" s="121" t="str">
        <f t="shared" si="61"/>
        <v xml:space="preserve"> </v>
      </c>
      <c r="FL25" s="25"/>
      <c r="FM25" s="25"/>
      <c r="FN25" s="156" t="str">
        <f t="shared" si="62"/>
        <v xml:space="preserve"> </v>
      </c>
      <c r="FO25" s="121" t="str">
        <f t="shared" si="63"/>
        <v xml:space="preserve"> </v>
      </c>
      <c r="FP25" s="25"/>
      <c r="FQ25" s="25"/>
      <c r="FR25" s="156" t="str">
        <f t="shared" si="64"/>
        <v xml:space="preserve"> </v>
      </c>
      <c r="FS25" s="121" t="str">
        <f t="shared" si="65"/>
        <v xml:space="preserve"> </v>
      </c>
      <c r="FT25" s="25"/>
      <c r="FU25" s="25"/>
      <c r="FV25" s="156" t="str">
        <f t="shared" si="66"/>
        <v xml:space="preserve"> </v>
      </c>
      <c r="FW25" s="121" t="str">
        <f t="shared" si="67"/>
        <v xml:space="preserve"> </v>
      </c>
      <c r="FX25" s="25"/>
      <c r="FY25" s="25"/>
      <c r="FZ25" s="156" t="str">
        <f t="shared" si="68"/>
        <v xml:space="preserve"> </v>
      </c>
      <c r="GA25" s="121" t="str">
        <f t="shared" si="69"/>
        <v xml:space="preserve"> </v>
      </c>
      <c r="GC25" s="92" t="str">
        <f t="shared" si="184"/>
        <v xml:space="preserve"> </v>
      </c>
      <c r="GD25" s="93" t="str">
        <f t="shared" si="185"/>
        <v xml:space="preserve"> </v>
      </c>
      <c r="GE25" s="81"/>
      <c r="GF25" s="25"/>
      <c r="GG25" s="156" t="str">
        <f t="shared" si="151"/>
        <v xml:space="preserve"> </v>
      </c>
      <c r="GH25" s="121" t="str">
        <f t="shared" si="70"/>
        <v xml:space="preserve"> </v>
      </c>
      <c r="GI25" s="25"/>
      <c r="GJ25" s="25"/>
      <c r="GK25" s="156" t="str">
        <f t="shared" si="71"/>
        <v xml:space="preserve"> </v>
      </c>
      <c r="GL25" s="121" t="str">
        <f t="shared" si="72"/>
        <v xml:space="preserve"> </v>
      </c>
      <c r="GM25" s="25"/>
      <c r="GN25" s="25"/>
      <c r="GO25" s="156" t="str">
        <f t="shared" si="73"/>
        <v xml:space="preserve"> </v>
      </c>
      <c r="GP25" s="121" t="str">
        <f t="shared" si="74"/>
        <v xml:space="preserve"> </v>
      </c>
      <c r="GQ25" s="25"/>
      <c r="GR25" s="25"/>
      <c r="GS25" s="156" t="str">
        <f t="shared" si="75"/>
        <v xml:space="preserve"> </v>
      </c>
      <c r="GT25" s="121" t="str">
        <f t="shared" si="76"/>
        <v xml:space="preserve"> </v>
      </c>
      <c r="GU25" s="25"/>
      <c r="GV25" s="25"/>
      <c r="GW25" s="156" t="str">
        <f t="shared" si="77"/>
        <v xml:space="preserve"> </v>
      </c>
      <c r="GX25" s="121" t="str">
        <f t="shared" si="78"/>
        <v xml:space="preserve"> </v>
      </c>
      <c r="GZ25" s="92" t="str">
        <f t="shared" si="186"/>
        <v xml:space="preserve"> </v>
      </c>
      <c r="HA25" s="93" t="str">
        <f t="shared" si="187"/>
        <v xml:space="preserve"> </v>
      </c>
      <c r="HB25" s="81"/>
      <c r="HC25" s="25"/>
      <c r="HD25" s="156" t="str">
        <f t="shared" si="154"/>
        <v xml:space="preserve"> </v>
      </c>
      <c r="HE25" s="121" t="str">
        <f t="shared" si="79"/>
        <v xml:space="preserve"> </v>
      </c>
      <c r="HF25" s="25"/>
      <c r="HG25" s="25"/>
      <c r="HH25" s="156" t="str">
        <f t="shared" si="80"/>
        <v xml:space="preserve"> </v>
      </c>
      <c r="HI25" s="121" t="str">
        <f t="shared" si="81"/>
        <v xml:space="preserve"> </v>
      </c>
      <c r="HJ25" s="25"/>
      <c r="HK25" s="25"/>
      <c r="HL25" s="156" t="str">
        <f t="shared" si="82"/>
        <v xml:space="preserve"> </v>
      </c>
      <c r="HM25" s="121" t="str">
        <f t="shared" si="83"/>
        <v xml:space="preserve"> </v>
      </c>
      <c r="HN25" s="25"/>
      <c r="HO25" s="25"/>
      <c r="HP25" s="156" t="str">
        <f t="shared" si="84"/>
        <v xml:space="preserve"> </v>
      </c>
      <c r="HQ25" s="121" t="str">
        <f t="shared" si="85"/>
        <v xml:space="preserve"> </v>
      </c>
      <c r="HR25" s="25"/>
      <c r="HS25" s="25"/>
      <c r="HT25" s="156" t="str">
        <f t="shared" si="86"/>
        <v xml:space="preserve"> </v>
      </c>
      <c r="HU25" s="121" t="str">
        <f t="shared" si="87"/>
        <v xml:space="preserve"> </v>
      </c>
      <c r="HW25" s="92" t="str">
        <f t="shared" si="188"/>
        <v xml:space="preserve"> </v>
      </c>
      <c r="HX25" s="93" t="str">
        <f t="shared" si="189"/>
        <v xml:space="preserve"> </v>
      </c>
      <c r="HY25" s="81"/>
      <c r="HZ25" s="25"/>
      <c r="IA25" s="156" t="str">
        <f t="shared" si="157"/>
        <v xml:space="preserve"> </v>
      </c>
      <c r="IB25" s="121" t="str">
        <f t="shared" si="88"/>
        <v xml:space="preserve"> </v>
      </c>
      <c r="IC25" s="25"/>
      <c r="ID25" s="25"/>
      <c r="IE25" s="156" t="str">
        <f t="shared" si="89"/>
        <v xml:space="preserve"> </v>
      </c>
      <c r="IF25" s="121" t="str">
        <f t="shared" si="90"/>
        <v xml:space="preserve"> </v>
      </c>
      <c r="IG25" s="25"/>
      <c r="IH25" s="25"/>
      <c r="II25" s="156" t="str">
        <f t="shared" si="91"/>
        <v xml:space="preserve"> </v>
      </c>
      <c r="IJ25" s="121" t="str">
        <f t="shared" si="92"/>
        <v xml:space="preserve"> </v>
      </c>
      <c r="IK25" s="25"/>
      <c r="IL25" s="25"/>
      <c r="IM25" s="156" t="str">
        <f t="shared" si="93"/>
        <v xml:space="preserve"> </v>
      </c>
      <c r="IN25" s="121" t="str">
        <f t="shared" si="94"/>
        <v xml:space="preserve"> </v>
      </c>
      <c r="IO25" s="25"/>
      <c r="IP25" s="25"/>
      <c r="IQ25" s="156" t="str">
        <f t="shared" si="95"/>
        <v xml:space="preserve"> </v>
      </c>
      <c r="IR25" s="121" t="str">
        <f t="shared" si="96"/>
        <v xml:space="preserve"> </v>
      </c>
      <c r="IT25" s="92" t="str">
        <f t="shared" si="190"/>
        <v xml:space="preserve"> </v>
      </c>
      <c r="IU25" s="93" t="str">
        <f t="shared" si="191"/>
        <v xml:space="preserve"> </v>
      </c>
      <c r="IV25" s="81"/>
      <c r="IW25" s="25"/>
      <c r="IX25" s="156" t="str">
        <f t="shared" si="160"/>
        <v xml:space="preserve"> </v>
      </c>
      <c r="IY25" s="121" t="str">
        <f t="shared" si="97"/>
        <v xml:space="preserve"> </v>
      </c>
      <c r="IZ25" s="25"/>
      <c r="JA25" s="25"/>
      <c r="JB25" s="156" t="str">
        <f t="shared" si="98"/>
        <v xml:space="preserve"> </v>
      </c>
      <c r="JC25" s="121" t="str">
        <f t="shared" si="99"/>
        <v xml:space="preserve"> </v>
      </c>
      <c r="JD25" s="25"/>
      <c r="JE25" s="25"/>
      <c r="JF25" s="156" t="str">
        <f t="shared" si="100"/>
        <v xml:space="preserve"> </v>
      </c>
      <c r="JG25" s="121" t="str">
        <f t="shared" si="101"/>
        <v xml:space="preserve"> </v>
      </c>
      <c r="JH25" s="25"/>
      <c r="JI25" s="25"/>
      <c r="JJ25" s="156" t="str">
        <f t="shared" si="102"/>
        <v xml:space="preserve"> </v>
      </c>
      <c r="JK25" s="121" t="str">
        <f t="shared" si="103"/>
        <v xml:space="preserve"> </v>
      </c>
      <c r="JL25" s="25"/>
      <c r="JM25" s="25"/>
      <c r="JN25" s="156" t="str">
        <f t="shared" si="104"/>
        <v xml:space="preserve"> </v>
      </c>
      <c r="JO25" s="121" t="str">
        <f t="shared" si="105"/>
        <v xml:space="preserve"> </v>
      </c>
      <c r="JP25" s="91"/>
      <c r="JQ25" s="92" t="str">
        <f t="shared" si="192"/>
        <v xml:space="preserve"> </v>
      </c>
      <c r="JR25" s="93" t="str">
        <f t="shared" si="193"/>
        <v xml:space="preserve"> </v>
      </c>
      <c r="JS25" s="81"/>
      <c r="JT25" s="25"/>
      <c r="JU25" s="156" t="str">
        <f t="shared" si="163"/>
        <v xml:space="preserve"> </v>
      </c>
      <c r="JV25" s="121" t="str">
        <f t="shared" si="106"/>
        <v xml:space="preserve"> </v>
      </c>
      <c r="JW25" s="25"/>
      <c r="JX25" s="25"/>
      <c r="JY25" s="156" t="str">
        <f t="shared" si="107"/>
        <v xml:space="preserve"> </v>
      </c>
      <c r="JZ25" s="121" t="str">
        <f t="shared" si="108"/>
        <v xml:space="preserve"> </v>
      </c>
      <c r="KA25" s="25"/>
      <c r="KB25" s="25"/>
      <c r="KC25" s="156" t="str">
        <f t="shared" si="109"/>
        <v xml:space="preserve"> </v>
      </c>
      <c r="KD25" s="121" t="str">
        <f t="shared" si="110"/>
        <v xml:space="preserve"> </v>
      </c>
      <c r="KE25" s="25"/>
      <c r="KF25" s="25"/>
      <c r="KG25" s="156" t="str">
        <f t="shared" si="111"/>
        <v xml:space="preserve"> </v>
      </c>
      <c r="KH25" s="121" t="str">
        <f t="shared" si="112"/>
        <v xml:space="preserve"> </v>
      </c>
      <c r="KI25" s="25"/>
      <c r="KJ25" s="25"/>
      <c r="KK25" s="156" t="str">
        <f t="shared" si="113"/>
        <v xml:space="preserve"> </v>
      </c>
      <c r="KL25" s="121" t="str">
        <f t="shared" si="114"/>
        <v xml:space="preserve"> </v>
      </c>
      <c r="KN25" s="92" t="str">
        <f t="shared" si="194"/>
        <v xml:space="preserve"> </v>
      </c>
      <c r="KO25" s="93" t="str">
        <f t="shared" si="195"/>
        <v xml:space="preserve"> </v>
      </c>
      <c r="KP25" s="81"/>
      <c r="KQ25" s="25"/>
      <c r="KR25" s="156" t="str">
        <f t="shared" si="166"/>
        <v xml:space="preserve"> </v>
      </c>
      <c r="KS25" s="121" t="str">
        <f t="shared" si="115"/>
        <v xml:space="preserve"> </v>
      </c>
      <c r="KT25" s="25"/>
      <c r="KU25" s="25"/>
      <c r="KV25" s="156" t="str">
        <f t="shared" si="116"/>
        <v xml:space="preserve"> </v>
      </c>
      <c r="KW25" s="121" t="str">
        <f t="shared" si="117"/>
        <v xml:space="preserve"> </v>
      </c>
      <c r="KX25" s="25"/>
      <c r="KY25" s="25"/>
      <c r="KZ25" s="156" t="str">
        <f t="shared" si="118"/>
        <v xml:space="preserve"> </v>
      </c>
      <c r="LA25" s="121" t="str">
        <f t="shared" si="119"/>
        <v xml:space="preserve"> </v>
      </c>
      <c r="LB25" s="25"/>
      <c r="LC25" s="25"/>
      <c r="LD25" s="156" t="str">
        <f t="shared" si="120"/>
        <v xml:space="preserve"> </v>
      </c>
      <c r="LE25" s="121" t="str">
        <f t="shared" si="121"/>
        <v xml:space="preserve"> </v>
      </c>
      <c r="LF25" s="25"/>
      <c r="LG25" s="25"/>
      <c r="LH25" s="156" t="str">
        <f t="shared" si="122"/>
        <v xml:space="preserve"> </v>
      </c>
      <c r="LI25" s="121" t="str">
        <f t="shared" si="123"/>
        <v xml:space="preserve"> </v>
      </c>
      <c r="LK25" s="92" t="str">
        <f t="shared" si="196"/>
        <v xml:space="preserve"> </v>
      </c>
      <c r="LL25" s="93" t="str">
        <f t="shared" si="197"/>
        <v xml:space="preserve"> </v>
      </c>
      <c r="LM25" s="81"/>
      <c r="LN25" s="25"/>
      <c r="LO25" s="156" t="str">
        <f t="shared" si="169"/>
        <v xml:space="preserve"> </v>
      </c>
      <c r="LP25" s="121" t="str">
        <f t="shared" si="124"/>
        <v xml:space="preserve"> </v>
      </c>
    </row>
    <row r="26" spans="1:328" ht="15.75">
      <c r="A26" s="114"/>
      <c r="B26" s="113"/>
      <c r="C26" s="80"/>
      <c r="D26" s="24"/>
      <c r="E26" s="2" t="str">
        <f t="shared" si="127"/>
        <v xml:space="preserve"> </v>
      </c>
      <c r="F26" s="94" t="str">
        <f t="shared" si="0"/>
        <v xml:space="preserve"> </v>
      </c>
      <c r="G26" s="24"/>
      <c r="H26" s="24"/>
      <c r="I26" s="2" t="str">
        <f t="shared" si="125"/>
        <v xml:space="preserve"> </v>
      </c>
      <c r="J26" s="94" t="str">
        <f t="shared" si="126"/>
        <v xml:space="preserve"> </v>
      </c>
      <c r="K26" s="24"/>
      <c r="L26" s="24"/>
      <c r="M26" s="2" t="str">
        <f t="shared" si="1"/>
        <v xml:space="preserve"> </v>
      </c>
      <c r="N26" s="94" t="str">
        <f t="shared" si="2"/>
        <v xml:space="preserve"> </v>
      </c>
      <c r="O26" s="24"/>
      <c r="P26" s="24"/>
      <c r="Q26" s="2" t="str">
        <f t="shared" si="3"/>
        <v xml:space="preserve"> </v>
      </c>
      <c r="R26" s="94" t="str">
        <f t="shared" si="4"/>
        <v xml:space="preserve"> </v>
      </c>
      <c r="S26" s="24"/>
      <c r="T26" s="24"/>
      <c r="U26" s="2" t="str">
        <f t="shared" si="5"/>
        <v xml:space="preserve"> </v>
      </c>
      <c r="V26" s="94" t="str">
        <f t="shared" si="6"/>
        <v xml:space="preserve"> </v>
      </c>
      <c r="W26" s="91"/>
      <c r="X26" s="89" t="str">
        <f t="shared" si="170"/>
        <v xml:space="preserve"> </v>
      </c>
      <c r="Y26" s="90" t="str">
        <f t="shared" si="171"/>
        <v xml:space="preserve"> </v>
      </c>
      <c r="Z26" s="80"/>
      <c r="AA26" s="24"/>
      <c r="AB26" s="2" t="str">
        <f t="shared" si="130"/>
        <v xml:space="preserve"> </v>
      </c>
      <c r="AC26" s="94" t="str">
        <f t="shared" si="7"/>
        <v xml:space="preserve"> </v>
      </c>
      <c r="AD26" s="24"/>
      <c r="AE26" s="24"/>
      <c r="AF26" s="2" t="str">
        <f t="shared" si="8"/>
        <v xml:space="preserve"> </v>
      </c>
      <c r="AG26" s="94" t="str">
        <f t="shared" si="9"/>
        <v xml:space="preserve"> </v>
      </c>
      <c r="AH26" s="24"/>
      <c r="AI26" s="24"/>
      <c r="AJ26" s="2" t="str">
        <f t="shared" si="10"/>
        <v xml:space="preserve"> </v>
      </c>
      <c r="AK26" s="94" t="str">
        <f t="shared" si="11"/>
        <v xml:space="preserve"> </v>
      </c>
      <c r="AL26" s="24"/>
      <c r="AM26" s="24"/>
      <c r="AN26" s="2" t="str">
        <f t="shared" si="12"/>
        <v xml:space="preserve"> </v>
      </c>
      <c r="AO26" s="94" t="str">
        <f t="shared" si="13"/>
        <v xml:space="preserve"> </v>
      </c>
      <c r="AP26" s="24"/>
      <c r="AQ26" s="24"/>
      <c r="AR26" s="2" t="str">
        <f t="shared" si="14"/>
        <v xml:space="preserve"> </v>
      </c>
      <c r="AS26" s="94" t="str">
        <f t="shared" si="15"/>
        <v xml:space="preserve"> </v>
      </c>
      <c r="AU26" s="89" t="str">
        <f t="shared" si="172"/>
        <v xml:space="preserve"> </v>
      </c>
      <c r="AV26" s="90" t="str">
        <f t="shared" si="173"/>
        <v xml:space="preserve"> </v>
      </c>
      <c r="AW26" s="80"/>
      <c r="AX26" s="24"/>
      <c r="AY26" s="2" t="str">
        <f t="shared" si="133"/>
        <v xml:space="preserve"> </v>
      </c>
      <c r="AZ26" s="94" t="str">
        <f t="shared" si="16"/>
        <v xml:space="preserve"> </v>
      </c>
      <c r="BA26" s="24"/>
      <c r="BB26" s="24"/>
      <c r="BC26" s="2" t="str">
        <f t="shared" si="17"/>
        <v xml:space="preserve"> </v>
      </c>
      <c r="BD26" s="94" t="str">
        <f t="shared" si="18"/>
        <v xml:space="preserve"> </v>
      </c>
      <c r="BE26" s="24"/>
      <c r="BF26" s="24"/>
      <c r="BG26" s="2" t="str">
        <f t="shared" si="19"/>
        <v xml:space="preserve"> </v>
      </c>
      <c r="BH26" s="94" t="str">
        <f t="shared" si="20"/>
        <v xml:space="preserve"> </v>
      </c>
      <c r="BI26" s="24"/>
      <c r="BJ26" s="24"/>
      <c r="BK26" s="2" t="str">
        <f t="shared" si="21"/>
        <v xml:space="preserve"> </v>
      </c>
      <c r="BL26" s="94" t="str">
        <f t="shared" si="22"/>
        <v xml:space="preserve"> </v>
      </c>
      <c r="BM26" s="24"/>
      <c r="BN26" s="24"/>
      <c r="BO26" s="2" t="str">
        <f t="shared" si="23"/>
        <v xml:space="preserve"> </v>
      </c>
      <c r="BP26" s="94" t="str">
        <f t="shared" si="24"/>
        <v xml:space="preserve"> </v>
      </c>
      <c r="BR26" s="89" t="str">
        <f t="shared" si="174"/>
        <v xml:space="preserve"> </v>
      </c>
      <c r="BS26" s="90" t="str">
        <f t="shared" si="175"/>
        <v xml:space="preserve"> </v>
      </c>
      <c r="BT26" s="80"/>
      <c r="BU26" s="24"/>
      <c r="BV26" s="2" t="str">
        <f t="shared" si="136"/>
        <v xml:space="preserve"> </v>
      </c>
      <c r="BW26" s="94" t="str">
        <f t="shared" si="25"/>
        <v xml:space="preserve"> </v>
      </c>
      <c r="BX26" s="24"/>
      <c r="BY26" s="24"/>
      <c r="BZ26" s="2" t="str">
        <f t="shared" si="26"/>
        <v xml:space="preserve"> </v>
      </c>
      <c r="CA26" s="94" t="str">
        <f t="shared" si="27"/>
        <v xml:space="preserve"> </v>
      </c>
      <c r="CB26" s="24"/>
      <c r="CC26" s="24"/>
      <c r="CD26" s="2" t="str">
        <f t="shared" si="28"/>
        <v xml:space="preserve"> </v>
      </c>
      <c r="CE26" s="94" t="str">
        <f t="shared" si="29"/>
        <v xml:space="preserve"> </v>
      </c>
      <c r="CF26" s="24"/>
      <c r="CG26" s="24"/>
      <c r="CH26" s="2" t="str">
        <f t="shared" si="30"/>
        <v xml:space="preserve"> </v>
      </c>
      <c r="CI26" s="94" t="str">
        <f t="shared" si="31"/>
        <v xml:space="preserve"> </v>
      </c>
      <c r="CJ26" s="24"/>
      <c r="CK26" s="24"/>
      <c r="CL26" s="2" t="str">
        <f t="shared" si="32"/>
        <v xml:space="preserve"> </v>
      </c>
      <c r="CM26" s="94" t="str">
        <f t="shared" si="33"/>
        <v xml:space="preserve"> </v>
      </c>
      <c r="CO26" s="89" t="str">
        <f t="shared" si="176"/>
        <v xml:space="preserve"> </v>
      </c>
      <c r="CP26" s="90" t="str">
        <f t="shared" si="177"/>
        <v xml:space="preserve"> </v>
      </c>
      <c r="CQ26" s="80"/>
      <c r="CR26" s="24"/>
      <c r="CS26" s="2" t="str">
        <f t="shared" si="139"/>
        <v xml:space="preserve"> </v>
      </c>
      <c r="CT26" s="94" t="str">
        <f t="shared" si="34"/>
        <v xml:space="preserve"> </v>
      </c>
      <c r="CU26" s="24"/>
      <c r="CV26" s="24"/>
      <c r="CW26" s="2" t="str">
        <f t="shared" si="35"/>
        <v xml:space="preserve"> </v>
      </c>
      <c r="CX26" s="94" t="str">
        <f t="shared" si="36"/>
        <v xml:space="preserve"> </v>
      </c>
      <c r="CY26" s="24"/>
      <c r="CZ26" s="24"/>
      <c r="DA26" s="2" t="str">
        <f t="shared" si="37"/>
        <v xml:space="preserve"> </v>
      </c>
      <c r="DB26" s="94" t="str">
        <f t="shared" si="38"/>
        <v xml:space="preserve"> </v>
      </c>
      <c r="DC26" s="24"/>
      <c r="DD26" s="24"/>
      <c r="DE26" s="2" t="str">
        <f t="shared" si="39"/>
        <v xml:space="preserve"> </v>
      </c>
      <c r="DF26" s="94" t="str">
        <f t="shared" si="40"/>
        <v xml:space="preserve"> </v>
      </c>
      <c r="DG26" s="24"/>
      <c r="DH26" s="24"/>
      <c r="DI26" s="2" t="str">
        <f t="shared" si="41"/>
        <v xml:space="preserve"> </v>
      </c>
      <c r="DJ26" s="94" t="str">
        <f t="shared" si="42"/>
        <v xml:space="preserve"> </v>
      </c>
      <c r="DL26" s="89" t="str">
        <f t="shared" si="178"/>
        <v xml:space="preserve"> </v>
      </c>
      <c r="DM26" s="90" t="str">
        <f t="shared" si="179"/>
        <v xml:space="preserve"> </v>
      </c>
      <c r="DN26" s="80"/>
      <c r="DO26" s="24"/>
      <c r="DP26" s="2" t="str">
        <f t="shared" si="142"/>
        <v xml:space="preserve"> </v>
      </c>
      <c r="DQ26" s="94" t="str">
        <f t="shared" si="43"/>
        <v xml:space="preserve"> </v>
      </c>
      <c r="DR26" s="24"/>
      <c r="DS26" s="24"/>
      <c r="DT26" s="2" t="str">
        <f t="shared" si="44"/>
        <v xml:space="preserve"> </v>
      </c>
      <c r="DU26" s="94" t="str">
        <f t="shared" si="45"/>
        <v xml:space="preserve"> </v>
      </c>
      <c r="DV26" s="24"/>
      <c r="DW26" s="24"/>
      <c r="DX26" s="2" t="str">
        <f t="shared" si="46"/>
        <v xml:space="preserve"> </v>
      </c>
      <c r="DY26" s="94" t="str">
        <f t="shared" si="47"/>
        <v xml:space="preserve"> </v>
      </c>
      <c r="DZ26" s="24"/>
      <c r="EA26" s="24"/>
      <c r="EB26" s="2" t="str">
        <f t="shared" si="48"/>
        <v xml:space="preserve"> </v>
      </c>
      <c r="EC26" s="94" t="str">
        <f t="shared" si="49"/>
        <v xml:space="preserve"> </v>
      </c>
      <c r="ED26" s="24"/>
      <c r="EE26" s="24"/>
      <c r="EF26" s="2" t="str">
        <f t="shared" si="50"/>
        <v xml:space="preserve"> </v>
      </c>
      <c r="EG26" s="94" t="str">
        <f t="shared" si="51"/>
        <v xml:space="preserve"> </v>
      </c>
      <c r="EI26" s="89" t="str">
        <f t="shared" si="180"/>
        <v xml:space="preserve"> </v>
      </c>
      <c r="EJ26" s="90" t="str">
        <f t="shared" si="181"/>
        <v xml:space="preserve"> </v>
      </c>
      <c r="EK26" s="24"/>
      <c r="EL26" s="24"/>
      <c r="EM26" s="2" t="str">
        <f t="shared" si="145"/>
        <v xml:space="preserve"> </v>
      </c>
      <c r="EN26" s="94" t="str">
        <f t="shared" si="52"/>
        <v xml:space="preserve"> </v>
      </c>
      <c r="EO26" s="24"/>
      <c r="EP26" s="24"/>
      <c r="EQ26" s="2" t="str">
        <f t="shared" si="53"/>
        <v xml:space="preserve"> </v>
      </c>
      <c r="ER26" s="94" t="str">
        <f t="shared" si="54"/>
        <v xml:space="preserve"> </v>
      </c>
      <c r="ES26" s="24"/>
      <c r="ET26" s="24"/>
      <c r="EU26" s="2" t="str">
        <f t="shared" si="55"/>
        <v xml:space="preserve"> </v>
      </c>
      <c r="EV26" s="94" t="str">
        <f t="shared" si="56"/>
        <v xml:space="preserve"> </v>
      </c>
      <c r="EW26" s="24"/>
      <c r="EX26" s="24"/>
      <c r="EY26" s="2" t="str">
        <f t="shared" si="57"/>
        <v xml:space="preserve"> </v>
      </c>
      <c r="EZ26" s="94" t="str">
        <f t="shared" si="58"/>
        <v xml:space="preserve"> </v>
      </c>
      <c r="FA26" s="24"/>
      <c r="FB26" s="24"/>
      <c r="FC26" s="2" t="str">
        <f t="shared" si="59"/>
        <v xml:space="preserve"> </v>
      </c>
      <c r="FD26" s="94" t="str">
        <f t="shared" si="60"/>
        <v xml:space="preserve"> </v>
      </c>
      <c r="FF26" s="89" t="str">
        <f t="shared" si="182"/>
        <v xml:space="preserve"> </v>
      </c>
      <c r="FG26" s="90" t="str">
        <f t="shared" si="183"/>
        <v xml:space="preserve"> </v>
      </c>
      <c r="FH26" s="80"/>
      <c r="FI26" s="24"/>
      <c r="FJ26" s="2" t="str">
        <f t="shared" si="148"/>
        <v xml:space="preserve"> </v>
      </c>
      <c r="FK26" s="94" t="str">
        <f t="shared" si="61"/>
        <v xml:space="preserve"> </v>
      </c>
      <c r="FL26" s="24"/>
      <c r="FM26" s="24"/>
      <c r="FN26" s="2" t="str">
        <f t="shared" si="62"/>
        <v xml:space="preserve"> </v>
      </c>
      <c r="FO26" s="94" t="str">
        <f t="shared" si="63"/>
        <v xml:space="preserve"> </v>
      </c>
      <c r="FP26" s="24"/>
      <c r="FQ26" s="24"/>
      <c r="FR26" s="2" t="str">
        <f t="shared" si="64"/>
        <v xml:space="preserve"> </v>
      </c>
      <c r="FS26" s="94" t="str">
        <f t="shared" si="65"/>
        <v xml:space="preserve"> </v>
      </c>
      <c r="FT26" s="24"/>
      <c r="FU26" s="24"/>
      <c r="FV26" s="2" t="str">
        <f t="shared" si="66"/>
        <v xml:space="preserve"> </v>
      </c>
      <c r="FW26" s="94" t="str">
        <f t="shared" si="67"/>
        <v xml:space="preserve"> </v>
      </c>
      <c r="FX26" s="24"/>
      <c r="FY26" s="24"/>
      <c r="FZ26" s="2" t="str">
        <f t="shared" si="68"/>
        <v xml:space="preserve"> </v>
      </c>
      <c r="GA26" s="94" t="str">
        <f t="shared" si="69"/>
        <v xml:space="preserve"> </v>
      </c>
      <c r="GC26" s="89" t="str">
        <f t="shared" si="184"/>
        <v xml:space="preserve"> </v>
      </c>
      <c r="GD26" s="90" t="str">
        <f t="shared" si="185"/>
        <v xml:space="preserve"> </v>
      </c>
      <c r="GE26" s="80"/>
      <c r="GF26" s="24"/>
      <c r="GG26" s="2" t="str">
        <f t="shared" si="151"/>
        <v xml:space="preserve"> </v>
      </c>
      <c r="GH26" s="94" t="str">
        <f t="shared" si="70"/>
        <v xml:space="preserve"> </v>
      </c>
      <c r="GI26" s="24"/>
      <c r="GJ26" s="24"/>
      <c r="GK26" s="2" t="str">
        <f t="shared" si="71"/>
        <v xml:space="preserve"> </v>
      </c>
      <c r="GL26" s="94" t="str">
        <f t="shared" si="72"/>
        <v xml:space="preserve"> </v>
      </c>
      <c r="GM26" s="24"/>
      <c r="GN26" s="24"/>
      <c r="GO26" s="2" t="str">
        <f t="shared" si="73"/>
        <v xml:space="preserve"> </v>
      </c>
      <c r="GP26" s="94" t="str">
        <f t="shared" si="74"/>
        <v xml:space="preserve"> </v>
      </c>
      <c r="GQ26" s="24"/>
      <c r="GR26" s="24"/>
      <c r="GS26" s="2" t="str">
        <f t="shared" si="75"/>
        <v xml:space="preserve"> </v>
      </c>
      <c r="GT26" s="94" t="str">
        <f t="shared" si="76"/>
        <v xml:space="preserve"> </v>
      </c>
      <c r="GU26" s="24"/>
      <c r="GV26" s="24"/>
      <c r="GW26" s="2" t="str">
        <f t="shared" si="77"/>
        <v xml:space="preserve"> </v>
      </c>
      <c r="GX26" s="94" t="str">
        <f t="shared" si="78"/>
        <v xml:space="preserve"> </v>
      </c>
      <c r="GZ26" s="89" t="str">
        <f t="shared" si="186"/>
        <v xml:space="preserve"> </v>
      </c>
      <c r="HA26" s="90" t="str">
        <f t="shared" si="187"/>
        <v xml:space="preserve"> </v>
      </c>
      <c r="HB26" s="80"/>
      <c r="HC26" s="24"/>
      <c r="HD26" s="2" t="str">
        <f t="shared" si="154"/>
        <v xml:space="preserve"> </v>
      </c>
      <c r="HE26" s="94" t="str">
        <f t="shared" si="79"/>
        <v xml:space="preserve"> </v>
      </c>
      <c r="HF26" s="24"/>
      <c r="HG26" s="24"/>
      <c r="HH26" s="2" t="str">
        <f t="shared" si="80"/>
        <v xml:space="preserve"> </v>
      </c>
      <c r="HI26" s="94" t="str">
        <f t="shared" si="81"/>
        <v xml:space="preserve"> </v>
      </c>
      <c r="HJ26" s="24"/>
      <c r="HK26" s="24"/>
      <c r="HL26" s="2" t="str">
        <f t="shared" si="82"/>
        <v xml:space="preserve"> </v>
      </c>
      <c r="HM26" s="94" t="str">
        <f t="shared" si="83"/>
        <v xml:space="preserve"> </v>
      </c>
      <c r="HN26" s="24"/>
      <c r="HO26" s="24"/>
      <c r="HP26" s="2" t="str">
        <f t="shared" si="84"/>
        <v xml:space="preserve"> </v>
      </c>
      <c r="HQ26" s="94" t="str">
        <f t="shared" si="85"/>
        <v xml:space="preserve"> </v>
      </c>
      <c r="HR26" s="24"/>
      <c r="HS26" s="24"/>
      <c r="HT26" s="2" t="str">
        <f t="shared" si="86"/>
        <v xml:space="preserve"> </v>
      </c>
      <c r="HU26" s="94" t="str">
        <f t="shared" si="87"/>
        <v xml:space="preserve"> </v>
      </c>
      <c r="HW26" s="89" t="str">
        <f t="shared" si="188"/>
        <v xml:space="preserve"> </v>
      </c>
      <c r="HX26" s="90" t="str">
        <f t="shared" si="189"/>
        <v xml:space="preserve"> </v>
      </c>
      <c r="HY26" s="80"/>
      <c r="HZ26" s="24"/>
      <c r="IA26" s="2" t="str">
        <f t="shared" si="157"/>
        <v xml:space="preserve"> </v>
      </c>
      <c r="IB26" s="94" t="str">
        <f t="shared" si="88"/>
        <v xml:space="preserve"> </v>
      </c>
      <c r="IC26" s="24"/>
      <c r="ID26" s="24"/>
      <c r="IE26" s="2" t="str">
        <f t="shared" si="89"/>
        <v xml:space="preserve"> </v>
      </c>
      <c r="IF26" s="94" t="str">
        <f t="shared" si="90"/>
        <v xml:space="preserve"> </v>
      </c>
      <c r="IG26" s="24"/>
      <c r="IH26" s="24"/>
      <c r="II26" s="2" t="str">
        <f t="shared" si="91"/>
        <v xml:space="preserve"> </v>
      </c>
      <c r="IJ26" s="94" t="str">
        <f t="shared" si="92"/>
        <v xml:space="preserve"> </v>
      </c>
      <c r="IK26" s="24"/>
      <c r="IL26" s="24"/>
      <c r="IM26" s="2" t="str">
        <f t="shared" si="93"/>
        <v xml:space="preserve"> </v>
      </c>
      <c r="IN26" s="94" t="str">
        <f t="shared" si="94"/>
        <v xml:space="preserve"> </v>
      </c>
      <c r="IO26" s="24"/>
      <c r="IP26" s="24"/>
      <c r="IQ26" s="2" t="str">
        <f t="shared" si="95"/>
        <v xml:space="preserve"> </v>
      </c>
      <c r="IR26" s="94" t="str">
        <f t="shared" si="96"/>
        <v xml:space="preserve"> </v>
      </c>
      <c r="IT26" s="89" t="str">
        <f t="shared" si="190"/>
        <v xml:space="preserve"> </v>
      </c>
      <c r="IU26" s="90" t="str">
        <f t="shared" si="191"/>
        <v xml:space="preserve"> </v>
      </c>
      <c r="IV26" s="80"/>
      <c r="IW26" s="24"/>
      <c r="IX26" s="2" t="str">
        <f t="shared" si="160"/>
        <v xml:space="preserve"> </v>
      </c>
      <c r="IY26" s="94" t="str">
        <f t="shared" si="97"/>
        <v xml:space="preserve"> </v>
      </c>
      <c r="IZ26" s="24"/>
      <c r="JA26" s="24"/>
      <c r="JB26" s="2" t="str">
        <f t="shared" si="98"/>
        <v xml:space="preserve"> </v>
      </c>
      <c r="JC26" s="94" t="str">
        <f t="shared" si="99"/>
        <v xml:space="preserve"> </v>
      </c>
      <c r="JD26" s="24"/>
      <c r="JE26" s="24"/>
      <c r="JF26" s="2" t="str">
        <f t="shared" si="100"/>
        <v xml:space="preserve"> </v>
      </c>
      <c r="JG26" s="94" t="str">
        <f t="shared" si="101"/>
        <v xml:space="preserve"> </v>
      </c>
      <c r="JH26" s="24"/>
      <c r="JI26" s="24"/>
      <c r="JJ26" s="2" t="str">
        <f t="shared" si="102"/>
        <v xml:space="preserve"> </v>
      </c>
      <c r="JK26" s="94" t="str">
        <f t="shared" si="103"/>
        <v xml:space="preserve"> </v>
      </c>
      <c r="JL26" s="24"/>
      <c r="JM26" s="24"/>
      <c r="JN26" s="2" t="str">
        <f t="shared" si="104"/>
        <v xml:space="preserve"> </v>
      </c>
      <c r="JO26" s="94" t="str">
        <f t="shared" si="105"/>
        <v xml:space="preserve"> </v>
      </c>
      <c r="JP26" s="91"/>
      <c r="JQ26" s="89" t="str">
        <f t="shared" si="192"/>
        <v xml:space="preserve"> </v>
      </c>
      <c r="JR26" s="90" t="str">
        <f t="shared" si="193"/>
        <v xml:space="preserve"> </v>
      </c>
      <c r="JS26" s="80"/>
      <c r="JT26" s="24"/>
      <c r="JU26" s="2" t="str">
        <f t="shared" si="163"/>
        <v xml:space="preserve"> </v>
      </c>
      <c r="JV26" s="94" t="str">
        <f t="shared" si="106"/>
        <v xml:space="preserve"> </v>
      </c>
      <c r="JW26" s="24"/>
      <c r="JX26" s="24"/>
      <c r="JY26" s="2" t="str">
        <f t="shared" si="107"/>
        <v xml:space="preserve"> </v>
      </c>
      <c r="JZ26" s="94" t="str">
        <f t="shared" si="108"/>
        <v xml:space="preserve"> </v>
      </c>
      <c r="KA26" s="24"/>
      <c r="KB26" s="24"/>
      <c r="KC26" s="2" t="str">
        <f t="shared" si="109"/>
        <v xml:space="preserve"> </v>
      </c>
      <c r="KD26" s="94" t="str">
        <f t="shared" si="110"/>
        <v xml:space="preserve"> </v>
      </c>
      <c r="KE26" s="24"/>
      <c r="KF26" s="24"/>
      <c r="KG26" s="2" t="str">
        <f t="shared" si="111"/>
        <v xml:space="preserve"> </v>
      </c>
      <c r="KH26" s="94" t="str">
        <f t="shared" si="112"/>
        <v xml:space="preserve"> </v>
      </c>
      <c r="KI26" s="24"/>
      <c r="KJ26" s="24"/>
      <c r="KK26" s="2" t="str">
        <f t="shared" si="113"/>
        <v xml:space="preserve"> </v>
      </c>
      <c r="KL26" s="94" t="str">
        <f t="shared" si="114"/>
        <v xml:space="preserve"> </v>
      </c>
      <c r="KN26" s="89" t="str">
        <f t="shared" si="194"/>
        <v xml:space="preserve"> </v>
      </c>
      <c r="KO26" s="90" t="str">
        <f t="shared" si="195"/>
        <v xml:space="preserve"> </v>
      </c>
      <c r="KP26" s="80"/>
      <c r="KQ26" s="24"/>
      <c r="KR26" s="2" t="str">
        <f t="shared" si="166"/>
        <v xml:space="preserve"> </v>
      </c>
      <c r="KS26" s="94" t="str">
        <f t="shared" si="115"/>
        <v xml:space="preserve"> </v>
      </c>
      <c r="KT26" s="24"/>
      <c r="KU26" s="24"/>
      <c r="KV26" s="2" t="str">
        <f t="shared" si="116"/>
        <v xml:space="preserve"> </v>
      </c>
      <c r="KW26" s="94" t="str">
        <f t="shared" si="117"/>
        <v xml:space="preserve"> </v>
      </c>
      <c r="KX26" s="24"/>
      <c r="KY26" s="24"/>
      <c r="KZ26" s="2" t="str">
        <f t="shared" si="118"/>
        <v xml:space="preserve"> </v>
      </c>
      <c r="LA26" s="94" t="str">
        <f t="shared" si="119"/>
        <v xml:space="preserve"> </v>
      </c>
      <c r="LB26" s="24"/>
      <c r="LC26" s="24"/>
      <c r="LD26" s="2" t="str">
        <f t="shared" si="120"/>
        <v xml:space="preserve"> </v>
      </c>
      <c r="LE26" s="94" t="str">
        <f t="shared" si="121"/>
        <v xml:space="preserve"> </v>
      </c>
      <c r="LF26" s="24"/>
      <c r="LG26" s="24"/>
      <c r="LH26" s="2" t="str">
        <f t="shared" si="122"/>
        <v xml:space="preserve"> </v>
      </c>
      <c r="LI26" s="94" t="str">
        <f t="shared" si="123"/>
        <v xml:space="preserve"> </v>
      </c>
      <c r="LK26" s="89" t="str">
        <f t="shared" si="196"/>
        <v xml:space="preserve"> </v>
      </c>
      <c r="LL26" s="90" t="str">
        <f t="shared" si="197"/>
        <v xml:space="preserve"> </v>
      </c>
      <c r="LM26" s="80"/>
      <c r="LN26" s="24"/>
      <c r="LO26" s="2" t="str">
        <f t="shared" si="169"/>
        <v xml:space="preserve"> </v>
      </c>
      <c r="LP26" s="94" t="str">
        <f t="shared" si="124"/>
        <v xml:space="preserve"> </v>
      </c>
    </row>
    <row r="27" spans="1:328" ht="15.75">
      <c r="A27" s="116"/>
      <c r="B27" s="115"/>
      <c r="C27" s="81"/>
      <c r="D27" s="25"/>
      <c r="E27" s="156" t="str">
        <f t="shared" si="127"/>
        <v xml:space="preserve"> </v>
      </c>
      <c r="F27" s="121" t="str">
        <f t="shared" si="0"/>
        <v xml:space="preserve"> </v>
      </c>
      <c r="G27" s="25"/>
      <c r="H27" s="25"/>
      <c r="I27" s="156" t="str">
        <f t="shared" si="125"/>
        <v xml:space="preserve"> </v>
      </c>
      <c r="J27" s="121" t="str">
        <f t="shared" si="126"/>
        <v xml:space="preserve"> </v>
      </c>
      <c r="K27" s="25"/>
      <c r="L27" s="25"/>
      <c r="M27" s="156" t="str">
        <f t="shared" si="1"/>
        <v xml:space="preserve"> </v>
      </c>
      <c r="N27" s="121" t="str">
        <f t="shared" si="2"/>
        <v xml:space="preserve"> </v>
      </c>
      <c r="O27" s="25"/>
      <c r="P27" s="25"/>
      <c r="Q27" s="156" t="str">
        <f t="shared" si="3"/>
        <v xml:space="preserve"> </v>
      </c>
      <c r="R27" s="121" t="str">
        <f t="shared" si="4"/>
        <v xml:space="preserve"> </v>
      </c>
      <c r="S27" s="25"/>
      <c r="T27" s="25"/>
      <c r="U27" s="156" t="str">
        <f t="shared" si="5"/>
        <v xml:space="preserve"> </v>
      </c>
      <c r="V27" s="121" t="str">
        <f t="shared" si="6"/>
        <v xml:space="preserve"> </v>
      </c>
      <c r="W27" s="91"/>
      <c r="X27" s="92" t="str">
        <f t="shared" si="170"/>
        <v xml:space="preserve"> </v>
      </c>
      <c r="Y27" s="93" t="str">
        <f t="shared" si="171"/>
        <v xml:space="preserve"> </v>
      </c>
      <c r="Z27" s="81"/>
      <c r="AA27" s="25"/>
      <c r="AB27" s="156" t="str">
        <f t="shared" si="130"/>
        <v xml:space="preserve"> </v>
      </c>
      <c r="AC27" s="121" t="str">
        <f t="shared" si="7"/>
        <v xml:space="preserve"> </v>
      </c>
      <c r="AD27" s="25"/>
      <c r="AE27" s="25"/>
      <c r="AF27" s="156" t="str">
        <f t="shared" si="8"/>
        <v xml:space="preserve"> </v>
      </c>
      <c r="AG27" s="121" t="str">
        <f t="shared" si="9"/>
        <v xml:space="preserve"> </v>
      </c>
      <c r="AH27" s="25"/>
      <c r="AI27" s="25"/>
      <c r="AJ27" s="156" t="str">
        <f t="shared" si="10"/>
        <v xml:space="preserve"> </v>
      </c>
      <c r="AK27" s="121" t="str">
        <f t="shared" si="11"/>
        <v xml:space="preserve"> </v>
      </c>
      <c r="AL27" s="25"/>
      <c r="AM27" s="25"/>
      <c r="AN27" s="156" t="str">
        <f t="shared" si="12"/>
        <v xml:space="preserve"> </v>
      </c>
      <c r="AO27" s="121" t="str">
        <f t="shared" si="13"/>
        <v xml:space="preserve"> </v>
      </c>
      <c r="AP27" s="25"/>
      <c r="AQ27" s="25"/>
      <c r="AR27" s="156" t="str">
        <f t="shared" si="14"/>
        <v xml:space="preserve"> </v>
      </c>
      <c r="AS27" s="121" t="str">
        <f t="shared" si="15"/>
        <v xml:space="preserve"> </v>
      </c>
      <c r="AU27" s="92" t="str">
        <f t="shared" si="172"/>
        <v xml:space="preserve"> </v>
      </c>
      <c r="AV27" s="93" t="str">
        <f t="shared" si="173"/>
        <v xml:space="preserve"> </v>
      </c>
      <c r="AW27" s="81"/>
      <c r="AX27" s="25"/>
      <c r="AY27" s="156" t="str">
        <f t="shared" si="133"/>
        <v xml:space="preserve"> </v>
      </c>
      <c r="AZ27" s="121" t="str">
        <f t="shared" si="16"/>
        <v xml:space="preserve"> </v>
      </c>
      <c r="BA27" s="25"/>
      <c r="BB27" s="25"/>
      <c r="BC27" s="156" t="str">
        <f t="shared" si="17"/>
        <v xml:space="preserve"> </v>
      </c>
      <c r="BD27" s="121" t="str">
        <f t="shared" si="18"/>
        <v xml:space="preserve"> </v>
      </c>
      <c r="BE27" s="25"/>
      <c r="BF27" s="25"/>
      <c r="BG27" s="156" t="str">
        <f t="shared" si="19"/>
        <v xml:space="preserve"> </v>
      </c>
      <c r="BH27" s="121" t="str">
        <f t="shared" si="20"/>
        <v xml:space="preserve"> </v>
      </c>
      <c r="BI27" s="25"/>
      <c r="BJ27" s="25"/>
      <c r="BK27" s="156" t="str">
        <f t="shared" si="21"/>
        <v xml:space="preserve"> </v>
      </c>
      <c r="BL27" s="121" t="str">
        <f t="shared" si="22"/>
        <v xml:space="preserve"> </v>
      </c>
      <c r="BM27" s="25"/>
      <c r="BN27" s="25"/>
      <c r="BO27" s="156" t="str">
        <f t="shared" si="23"/>
        <v xml:space="preserve"> </v>
      </c>
      <c r="BP27" s="121" t="str">
        <f t="shared" si="24"/>
        <v xml:space="preserve"> </v>
      </c>
      <c r="BR27" s="92" t="str">
        <f t="shared" si="174"/>
        <v xml:space="preserve"> </v>
      </c>
      <c r="BS27" s="93" t="str">
        <f t="shared" si="175"/>
        <v xml:space="preserve"> </v>
      </c>
      <c r="BT27" s="81"/>
      <c r="BU27" s="25"/>
      <c r="BV27" s="156" t="str">
        <f t="shared" si="136"/>
        <v xml:space="preserve"> </v>
      </c>
      <c r="BW27" s="121" t="str">
        <f t="shared" si="25"/>
        <v xml:space="preserve"> </v>
      </c>
      <c r="BX27" s="25"/>
      <c r="BY27" s="25"/>
      <c r="BZ27" s="156" t="str">
        <f t="shared" si="26"/>
        <v xml:space="preserve"> </v>
      </c>
      <c r="CA27" s="121" t="str">
        <f t="shared" si="27"/>
        <v xml:space="preserve"> </v>
      </c>
      <c r="CB27" s="25"/>
      <c r="CC27" s="25"/>
      <c r="CD27" s="156" t="str">
        <f t="shared" si="28"/>
        <v xml:space="preserve"> </v>
      </c>
      <c r="CE27" s="121" t="str">
        <f t="shared" si="29"/>
        <v xml:space="preserve"> </v>
      </c>
      <c r="CF27" s="25"/>
      <c r="CG27" s="25"/>
      <c r="CH27" s="156" t="str">
        <f t="shared" si="30"/>
        <v xml:space="preserve"> </v>
      </c>
      <c r="CI27" s="121" t="str">
        <f t="shared" si="31"/>
        <v xml:space="preserve"> </v>
      </c>
      <c r="CJ27" s="25"/>
      <c r="CK27" s="25"/>
      <c r="CL27" s="156" t="str">
        <f t="shared" si="32"/>
        <v xml:space="preserve"> </v>
      </c>
      <c r="CM27" s="121" t="str">
        <f t="shared" si="33"/>
        <v xml:space="preserve"> </v>
      </c>
      <c r="CO27" s="92" t="str">
        <f t="shared" si="176"/>
        <v xml:space="preserve"> </v>
      </c>
      <c r="CP27" s="93" t="str">
        <f t="shared" si="177"/>
        <v xml:space="preserve"> </v>
      </c>
      <c r="CQ27" s="81"/>
      <c r="CR27" s="25"/>
      <c r="CS27" s="156" t="str">
        <f t="shared" si="139"/>
        <v xml:space="preserve"> </v>
      </c>
      <c r="CT27" s="121" t="str">
        <f t="shared" si="34"/>
        <v xml:space="preserve"> </v>
      </c>
      <c r="CU27" s="25"/>
      <c r="CV27" s="25"/>
      <c r="CW27" s="156" t="str">
        <f t="shared" si="35"/>
        <v xml:space="preserve"> </v>
      </c>
      <c r="CX27" s="121" t="str">
        <f t="shared" si="36"/>
        <v xml:space="preserve"> </v>
      </c>
      <c r="CY27" s="25"/>
      <c r="CZ27" s="25"/>
      <c r="DA27" s="156" t="str">
        <f t="shared" si="37"/>
        <v xml:space="preserve"> </v>
      </c>
      <c r="DB27" s="121" t="str">
        <f t="shared" si="38"/>
        <v xml:space="preserve"> </v>
      </c>
      <c r="DC27" s="25"/>
      <c r="DD27" s="25"/>
      <c r="DE27" s="156" t="str">
        <f t="shared" si="39"/>
        <v xml:space="preserve"> </v>
      </c>
      <c r="DF27" s="121" t="str">
        <f t="shared" si="40"/>
        <v xml:space="preserve"> </v>
      </c>
      <c r="DG27" s="25"/>
      <c r="DH27" s="25"/>
      <c r="DI27" s="156" t="str">
        <f t="shared" si="41"/>
        <v xml:space="preserve"> </v>
      </c>
      <c r="DJ27" s="121" t="str">
        <f t="shared" si="42"/>
        <v xml:space="preserve"> </v>
      </c>
      <c r="DL27" s="92" t="str">
        <f t="shared" si="178"/>
        <v xml:space="preserve"> </v>
      </c>
      <c r="DM27" s="93" t="str">
        <f t="shared" si="179"/>
        <v xml:space="preserve"> </v>
      </c>
      <c r="DN27" s="81"/>
      <c r="DO27" s="25"/>
      <c r="DP27" s="156" t="str">
        <f t="shared" si="142"/>
        <v xml:space="preserve"> </v>
      </c>
      <c r="DQ27" s="121" t="str">
        <f t="shared" si="43"/>
        <v xml:space="preserve"> </v>
      </c>
      <c r="DR27" s="25"/>
      <c r="DS27" s="25"/>
      <c r="DT27" s="156" t="str">
        <f t="shared" si="44"/>
        <v xml:space="preserve"> </v>
      </c>
      <c r="DU27" s="121" t="str">
        <f t="shared" si="45"/>
        <v xml:space="preserve"> </v>
      </c>
      <c r="DV27" s="25"/>
      <c r="DW27" s="25"/>
      <c r="DX27" s="156" t="str">
        <f t="shared" si="46"/>
        <v xml:space="preserve"> </v>
      </c>
      <c r="DY27" s="121" t="str">
        <f t="shared" si="47"/>
        <v xml:space="preserve"> </v>
      </c>
      <c r="DZ27" s="25"/>
      <c r="EA27" s="25"/>
      <c r="EB27" s="156" t="str">
        <f t="shared" si="48"/>
        <v xml:space="preserve"> </v>
      </c>
      <c r="EC27" s="121" t="str">
        <f t="shared" si="49"/>
        <v xml:space="preserve"> </v>
      </c>
      <c r="ED27" s="25"/>
      <c r="EE27" s="25"/>
      <c r="EF27" s="156" t="str">
        <f t="shared" si="50"/>
        <v xml:space="preserve"> </v>
      </c>
      <c r="EG27" s="121" t="str">
        <f t="shared" si="51"/>
        <v xml:space="preserve"> </v>
      </c>
      <c r="EI27" s="92" t="str">
        <f t="shared" si="180"/>
        <v xml:space="preserve"> </v>
      </c>
      <c r="EJ27" s="93" t="str">
        <f t="shared" si="181"/>
        <v xml:space="preserve"> </v>
      </c>
      <c r="EK27" s="25"/>
      <c r="EL27" s="25"/>
      <c r="EM27" s="156" t="str">
        <f t="shared" si="145"/>
        <v xml:space="preserve"> </v>
      </c>
      <c r="EN27" s="121" t="str">
        <f t="shared" si="52"/>
        <v xml:space="preserve"> </v>
      </c>
      <c r="EO27" s="25"/>
      <c r="EP27" s="25"/>
      <c r="EQ27" s="156" t="str">
        <f t="shared" si="53"/>
        <v xml:space="preserve"> </v>
      </c>
      <c r="ER27" s="121" t="str">
        <f t="shared" si="54"/>
        <v xml:space="preserve"> </v>
      </c>
      <c r="ES27" s="25"/>
      <c r="ET27" s="25"/>
      <c r="EU27" s="156" t="str">
        <f t="shared" si="55"/>
        <v xml:space="preserve"> </v>
      </c>
      <c r="EV27" s="121" t="str">
        <f t="shared" si="56"/>
        <v xml:space="preserve"> </v>
      </c>
      <c r="EW27" s="25"/>
      <c r="EX27" s="25"/>
      <c r="EY27" s="156" t="str">
        <f t="shared" si="57"/>
        <v xml:space="preserve"> </v>
      </c>
      <c r="EZ27" s="121" t="str">
        <f t="shared" si="58"/>
        <v xml:space="preserve"> </v>
      </c>
      <c r="FA27" s="25"/>
      <c r="FB27" s="25"/>
      <c r="FC27" s="156" t="str">
        <f t="shared" si="59"/>
        <v xml:space="preserve"> </v>
      </c>
      <c r="FD27" s="121" t="str">
        <f t="shared" si="60"/>
        <v xml:space="preserve"> </v>
      </c>
      <c r="FF27" s="92" t="str">
        <f t="shared" si="182"/>
        <v xml:space="preserve"> </v>
      </c>
      <c r="FG27" s="93" t="str">
        <f t="shared" si="183"/>
        <v xml:space="preserve"> </v>
      </c>
      <c r="FH27" s="81"/>
      <c r="FI27" s="25"/>
      <c r="FJ27" s="156" t="str">
        <f t="shared" si="148"/>
        <v xml:space="preserve"> </v>
      </c>
      <c r="FK27" s="121" t="str">
        <f t="shared" si="61"/>
        <v xml:space="preserve"> </v>
      </c>
      <c r="FL27" s="25"/>
      <c r="FM27" s="25"/>
      <c r="FN27" s="156" t="str">
        <f t="shared" si="62"/>
        <v xml:space="preserve"> </v>
      </c>
      <c r="FO27" s="121" t="str">
        <f t="shared" si="63"/>
        <v xml:space="preserve"> </v>
      </c>
      <c r="FP27" s="25"/>
      <c r="FQ27" s="25"/>
      <c r="FR27" s="156" t="str">
        <f t="shared" si="64"/>
        <v xml:space="preserve"> </v>
      </c>
      <c r="FS27" s="121" t="str">
        <f t="shared" si="65"/>
        <v xml:space="preserve"> </v>
      </c>
      <c r="FT27" s="25"/>
      <c r="FU27" s="25"/>
      <c r="FV27" s="156" t="str">
        <f t="shared" si="66"/>
        <v xml:space="preserve"> </v>
      </c>
      <c r="FW27" s="121" t="str">
        <f t="shared" si="67"/>
        <v xml:space="preserve"> </v>
      </c>
      <c r="FX27" s="25"/>
      <c r="FY27" s="25"/>
      <c r="FZ27" s="156" t="str">
        <f t="shared" si="68"/>
        <v xml:space="preserve"> </v>
      </c>
      <c r="GA27" s="121" t="str">
        <f t="shared" si="69"/>
        <v xml:space="preserve"> </v>
      </c>
      <c r="GC27" s="92" t="str">
        <f t="shared" si="184"/>
        <v xml:space="preserve"> </v>
      </c>
      <c r="GD27" s="93" t="str">
        <f t="shared" si="185"/>
        <v xml:space="preserve"> </v>
      </c>
      <c r="GE27" s="81"/>
      <c r="GF27" s="25"/>
      <c r="GG27" s="156" t="str">
        <f t="shared" si="151"/>
        <v xml:space="preserve"> </v>
      </c>
      <c r="GH27" s="121" t="str">
        <f t="shared" si="70"/>
        <v xml:space="preserve"> </v>
      </c>
      <c r="GI27" s="25"/>
      <c r="GJ27" s="25"/>
      <c r="GK27" s="156" t="str">
        <f t="shared" si="71"/>
        <v xml:space="preserve"> </v>
      </c>
      <c r="GL27" s="121" t="str">
        <f t="shared" si="72"/>
        <v xml:space="preserve"> </v>
      </c>
      <c r="GM27" s="25"/>
      <c r="GN27" s="25"/>
      <c r="GO27" s="156" t="str">
        <f t="shared" si="73"/>
        <v xml:space="preserve"> </v>
      </c>
      <c r="GP27" s="121" t="str">
        <f t="shared" si="74"/>
        <v xml:space="preserve"> </v>
      </c>
      <c r="GQ27" s="25"/>
      <c r="GR27" s="25"/>
      <c r="GS27" s="156" t="str">
        <f t="shared" si="75"/>
        <v xml:space="preserve"> </v>
      </c>
      <c r="GT27" s="121" t="str">
        <f t="shared" si="76"/>
        <v xml:space="preserve"> </v>
      </c>
      <c r="GU27" s="25"/>
      <c r="GV27" s="25"/>
      <c r="GW27" s="156" t="str">
        <f t="shared" si="77"/>
        <v xml:space="preserve"> </v>
      </c>
      <c r="GX27" s="121" t="str">
        <f t="shared" si="78"/>
        <v xml:space="preserve"> </v>
      </c>
      <c r="GZ27" s="92" t="str">
        <f t="shared" si="186"/>
        <v xml:space="preserve"> </v>
      </c>
      <c r="HA27" s="93" t="str">
        <f t="shared" si="187"/>
        <v xml:space="preserve"> </v>
      </c>
      <c r="HB27" s="81"/>
      <c r="HC27" s="25"/>
      <c r="HD27" s="156" t="str">
        <f t="shared" si="154"/>
        <v xml:space="preserve"> </v>
      </c>
      <c r="HE27" s="121" t="str">
        <f t="shared" si="79"/>
        <v xml:space="preserve"> </v>
      </c>
      <c r="HF27" s="25"/>
      <c r="HG27" s="25"/>
      <c r="HH27" s="156" t="str">
        <f t="shared" si="80"/>
        <v xml:space="preserve"> </v>
      </c>
      <c r="HI27" s="121" t="str">
        <f t="shared" si="81"/>
        <v xml:space="preserve"> </v>
      </c>
      <c r="HJ27" s="25"/>
      <c r="HK27" s="25"/>
      <c r="HL27" s="156" t="str">
        <f t="shared" si="82"/>
        <v xml:space="preserve"> </v>
      </c>
      <c r="HM27" s="121" t="str">
        <f t="shared" si="83"/>
        <v xml:space="preserve"> </v>
      </c>
      <c r="HN27" s="25"/>
      <c r="HO27" s="25"/>
      <c r="HP27" s="156" t="str">
        <f t="shared" si="84"/>
        <v xml:space="preserve"> </v>
      </c>
      <c r="HQ27" s="121" t="str">
        <f t="shared" si="85"/>
        <v xml:space="preserve"> </v>
      </c>
      <c r="HR27" s="25"/>
      <c r="HS27" s="25"/>
      <c r="HT27" s="156" t="str">
        <f t="shared" si="86"/>
        <v xml:space="preserve"> </v>
      </c>
      <c r="HU27" s="121" t="str">
        <f t="shared" si="87"/>
        <v xml:space="preserve"> </v>
      </c>
      <c r="HW27" s="92" t="str">
        <f t="shared" si="188"/>
        <v xml:space="preserve"> </v>
      </c>
      <c r="HX27" s="93" t="str">
        <f t="shared" si="189"/>
        <v xml:space="preserve"> </v>
      </c>
      <c r="HY27" s="81"/>
      <c r="HZ27" s="25"/>
      <c r="IA27" s="156" t="str">
        <f t="shared" si="157"/>
        <v xml:space="preserve"> </v>
      </c>
      <c r="IB27" s="121" t="str">
        <f t="shared" si="88"/>
        <v xml:space="preserve"> </v>
      </c>
      <c r="IC27" s="25"/>
      <c r="ID27" s="25"/>
      <c r="IE27" s="156" t="str">
        <f t="shared" si="89"/>
        <v xml:space="preserve"> </v>
      </c>
      <c r="IF27" s="121" t="str">
        <f t="shared" si="90"/>
        <v xml:space="preserve"> </v>
      </c>
      <c r="IG27" s="25"/>
      <c r="IH27" s="25"/>
      <c r="II27" s="156" t="str">
        <f t="shared" si="91"/>
        <v xml:space="preserve"> </v>
      </c>
      <c r="IJ27" s="121" t="str">
        <f t="shared" si="92"/>
        <v xml:space="preserve"> </v>
      </c>
      <c r="IK27" s="25"/>
      <c r="IL27" s="25"/>
      <c r="IM27" s="156" t="str">
        <f t="shared" si="93"/>
        <v xml:space="preserve"> </v>
      </c>
      <c r="IN27" s="121" t="str">
        <f t="shared" si="94"/>
        <v xml:space="preserve"> </v>
      </c>
      <c r="IO27" s="25"/>
      <c r="IP27" s="25"/>
      <c r="IQ27" s="156" t="str">
        <f t="shared" si="95"/>
        <v xml:space="preserve"> </v>
      </c>
      <c r="IR27" s="121" t="str">
        <f t="shared" si="96"/>
        <v xml:space="preserve"> </v>
      </c>
      <c r="IT27" s="92" t="str">
        <f t="shared" si="190"/>
        <v xml:space="preserve"> </v>
      </c>
      <c r="IU27" s="93" t="str">
        <f t="shared" si="191"/>
        <v xml:space="preserve"> </v>
      </c>
      <c r="IV27" s="81"/>
      <c r="IW27" s="25"/>
      <c r="IX27" s="156" t="str">
        <f t="shared" si="160"/>
        <v xml:space="preserve"> </v>
      </c>
      <c r="IY27" s="121" t="str">
        <f t="shared" si="97"/>
        <v xml:space="preserve"> </v>
      </c>
      <c r="IZ27" s="25"/>
      <c r="JA27" s="25"/>
      <c r="JB27" s="156" t="str">
        <f t="shared" si="98"/>
        <v xml:space="preserve"> </v>
      </c>
      <c r="JC27" s="121" t="str">
        <f t="shared" si="99"/>
        <v xml:space="preserve"> </v>
      </c>
      <c r="JD27" s="25"/>
      <c r="JE27" s="25"/>
      <c r="JF27" s="156" t="str">
        <f t="shared" si="100"/>
        <v xml:space="preserve"> </v>
      </c>
      <c r="JG27" s="121" t="str">
        <f t="shared" si="101"/>
        <v xml:space="preserve"> </v>
      </c>
      <c r="JH27" s="25"/>
      <c r="JI27" s="25"/>
      <c r="JJ27" s="156" t="str">
        <f t="shared" si="102"/>
        <v xml:space="preserve"> </v>
      </c>
      <c r="JK27" s="121" t="str">
        <f t="shared" si="103"/>
        <v xml:space="preserve"> </v>
      </c>
      <c r="JL27" s="25"/>
      <c r="JM27" s="25"/>
      <c r="JN27" s="156" t="str">
        <f t="shared" si="104"/>
        <v xml:space="preserve"> </v>
      </c>
      <c r="JO27" s="121" t="str">
        <f t="shared" si="105"/>
        <v xml:space="preserve"> </v>
      </c>
      <c r="JP27" s="91"/>
      <c r="JQ27" s="92" t="str">
        <f t="shared" si="192"/>
        <v xml:space="preserve"> </v>
      </c>
      <c r="JR27" s="93" t="str">
        <f t="shared" si="193"/>
        <v xml:space="preserve"> </v>
      </c>
      <c r="JS27" s="81"/>
      <c r="JT27" s="25"/>
      <c r="JU27" s="156" t="str">
        <f t="shared" si="163"/>
        <v xml:space="preserve"> </v>
      </c>
      <c r="JV27" s="121" t="str">
        <f t="shared" si="106"/>
        <v xml:space="preserve"> </v>
      </c>
      <c r="JW27" s="25"/>
      <c r="JX27" s="25"/>
      <c r="JY27" s="156" t="str">
        <f t="shared" si="107"/>
        <v xml:space="preserve"> </v>
      </c>
      <c r="JZ27" s="121" t="str">
        <f t="shared" si="108"/>
        <v xml:space="preserve"> </v>
      </c>
      <c r="KA27" s="25"/>
      <c r="KB27" s="25"/>
      <c r="KC27" s="156" t="str">
        <f t="shared" si="109"/>
        <v xml:space="preserve"> </v>
      </c>
      <c r="KD27" s="121" t="str">
        <f t="shared" si="110"/>
        <v xml:space="preserve"> </v>
      </c>
      <c r="KE27" s="25"/>
      <c r="KF27" s="25"/>
      <c r="KG27" s="156" t="str">
        <f t="shared" si="111"/>
        <v xml:space="preserve"> </v>
      </c>
      <c r="KH27" s="121" t="str">
        <f t="shared" si="112"/>
        <v xml:space="preserve"> </v>
      </c>
      <c r="KI27" s="25"/>
      <c r="KJ27" s="25"/>
      <c r="KK27" s="156" t="str">
        <f t="shared" si="113"/>
        <v xml:space="preserve"> </v>
      </c>
      <c r="KL27" s="121" t="str">
        <f t="shared" si="114"/>
        <v xml:space="preserve"> </v>
      </c>
      <c r="KN27" s="92" t="str">
        <f t="shared" si="194"/>
        <v xml:space="preserve"> </v>
      </c>
      <c r="KO27" s="93" t="str">
        <f t="shared" si="195"/>
        <v xml:space="preserve"> </v>
      </c>
      <c r="KP27" s="81"/>
      <c r="KQ27" s="25"/>
      <c r="KR27" s="156" t="str">
        <f t="shared" si="166"/>
        <v xml:space="preserve"> </v>
      </c>
      <c r="KS27" s="121" t="str">
        <f t="shared" si="115"/>
        <v xml:space="preserve"> </v>
      </c>
      <c r="KT27" s="25"/>
      <c r="KU27" s="25"/>
      <c r="KV27" s="156" t="str">
        <f t="shared" si="116"/>
        <v xml:space="preserve"> </v>
      </c>
      <c r="KW27" s="121" t="str">
        <f t="shared" si="117"/>
        <v xml:space="preserve"> </v>
      </c>
      <c r="KX27" s="25"/>
      <c r="KY27" s="25"/>
      <c r="KZ27" s="156" t="str">
        <f t="shared" si="118"/>
        <v xml:space="preserve"> </v>
      </c>
      <c r="LA27" s="121" t="str">
        <f t="shared" si="119"/>
        <v xml:space="preserve"> </v>
      </c>
      <c r="LB27" s="25"/>
      <c r="LC27" s="25"/>
      <c r="LD27" s="156" t="str">
        <f t="shared" si="120"/>
        <v xml:space="preserve"> </v>
      </c>
      <c r="LE27" s="121" t="str">
        <f t="shared" si="121"/>
        <v xml:space="preserve"> </v>
      </c>
      <c r="LF27" s="25"/>
      <c r="LG27" s="25"/>
      <c r="LH27" s="156" t="str">
        <f t="shared" si="122"/>
        <v xml:space="preserve"> </v>
      </c>
      <c r="LI27" s="121" t="str">
        <f t="shared" si="123"/>
        <v xml:space="preserve"> </v>
      </c>
      <c r="LK27" s="92" t="str">
        <f t="shared" si="196"/>
        <v xml:space="preserve"> </v>
      </c>
      <c r="LL27" s="93" t="str">
        <f t="shared" si="197"/>
        <v xml:space="preserve"> </v>
      </c>
      <c r="LM27" s="81"/>
      <c r="LN27" s="25"/>
      <c r="LO27" s="156" t="str">
        <f t="shared" si="169"/>
        <v xml:space="preserve"> </v>
      </c>
      <c r="LP27" s="121" t="str">
        <f t="shared" si="124"/>
        <v xml:space="preserve"> </v>
      </c>
    </row>
    <row r="28" spans="1:328" ht="15.75">
      <c r="A28" s="114"/>
      <c r="B28" s="113"/>
      <c r="C28" s="80"/>
      <c r="D28" s="24"/>
      <c r="E28" s="2" t="str">
        <f t="shared" si="127"/>
        <v xml:space="preserve"> </v>
      </c>
      <c r="F28" s="94" t="str">
        <f t="shared" si="0"/>
        <v xml:space="preserve"> </v>
      </c>
      <c r="G28" s="24"/>
      <c r="H28" s="24"/>
      <c r="I28" s="2" t="str">
        <f t="shared" si="125"/>
        <v xml:space="preserve"> </v>
      </c>
      <c r="J28" s="94" t="str">
        <f t="shared" si="126"/>
        <v xml:space="preserve"> </v>
      </c>
      <c r="K28" s="24"/>
      <c r="L28" s="24"/>
      <c r="M28" s="2" t="str">
        <f t="shared" si="1"/>
        <v xml:space="preserve"> </v>
      </c>
      <c r="N28" s="94" t="str">
        <f t="shared" si="2"/>
        <v xml:space="preserve"> </v>
      </c>
      <c r="O28" s="24"/>
      <c r="P28" s="24"/>
      <c r="Q28" s="2" t="str">
        <f t="shared" si="3"/>
        <v xml:space="preserve"> </v>
      </c>
      <c r="R28" s="94" t="str">
        <f t="shared" si="4"/>
        <v xml:space="preserve"> </v>
      </c>
      <c r="S28" s="24"/>
      <c r="T28" s="24"/>
      <c r="U28" s="2" t="str">
        <f t="shared" si="5"/>
        <v xml:space="preserve"> </v>
      </c>
      <c r="V28" s="94" t="str">
        <f t="shared" si="6"/>
        <v xml:space="preserve"> </v>
      </c>
      <c r="W28" s="91"/>
      <c r="X28" s="89" t="str">
        <f t="shared" si="170"/>
        <v xml:space="preserve"> </v>
      </c>
      <c r="Y28" s="90" t="str">
        <f t="shared" si="171"/>
        <v xml:space="preserve"> </v>
      </c>
      <c r="Z28" s="80"/>
      <c r="AA28" s="24"/>
      <c r="AB28" s="2" t="str">
        <f t="shared" si="130"/>
        <v xml:space="preserve"> </v>
      </c>
      <c r="AC28" s="94" t="str">
        <f t="shared" si="7"/>
        <v xml:space="preserve"> </v>
      </c>
      <c r="AD28" s="24"/>
      <c r="AE28" s="24"/>
      <c r="AF28" s="2" t="str">
        <f t="shared" si="8"/>
        <v xml:space="preserve"> </v>
      </c>
      <c r="AG28" s="94" t="str">
        <f t="shared" si="9"/>
        <v xml:space="preserve"> </v>
      </c>
      <c r="AH28" s="24"/>
      <c r="AI28" s="24"/>
      <c r="AJ28" s="2" t="str">
        <f t="shared" si="10"/>
        <v xml:space="preserve"> </v>
      </c>
      <c r="AK28" s="94" t="str">
        <f t="shared" si="11"/>
        <v xml:space="preserve"> </v>
      </c>
      <c r="AL28" s="24"/>
      <c r="AM28" s="24"/>
      <c r="AN28" s="2" t="str">
        <f t="shared" si="12"/>
        <v xml:space="preserve"> </v>
      </c>
      <c r="AO28" s="94" t="str">
        <f t="shared" si="13"/>
        <v xml:space="preserve"> </v>
      </c>
      <c r="AP28" s="24"/>
      <c r="AQ28" s="24"/>
      <c r="AR28" s="2" t="str">
        <f t="shared" si="14"/>
        <v xml:space="preserve"> </v>
      </c>
      <c r="AS28" s="94" t="str">
        <f t="shared" si="15"/>
        <v xml:space="preserve"> </v>
      </c>
      <c r="AU28" s="89" t="str">
        <f t="shared" si="172"/>
        <v xml:space="preserve"> </v>
      </c>
      <c r="AV28" s="90" t="str">
        <f t="shared" si="173"/>
        <v xml:space="preserve"> </v>
      </c>
      <c r="AW28" s="80"/>
      <c r="AX28" s="24"/>
      <c r="AY28" s="2" t="str">
        <f t="shared" si="133"/>
        <v xml:space="preserve"> </v>
      </c>
      <c r="AZ28" s="94" t="str">
        <f t="shared" si="16"/>
        <v xml:space="preserve"> </v>
      </c>
      <c r="BA28" s="24"/>
      <c r="BB28" s="24"/>
      <c r="BC28" s="2" t="str">
        <f t="shared" si="17"/>
        <v xml:space="preserve"> </v>
      </c>
      <c r="BD28" s="94" t="str">
        <f t="shared" si="18"/>
        <v xml:space="preserve"> </v>
      </c>
      <c r="BE28" s="24"/>
      <c r="BF28" s="24"/>
      <c r="BG28" s="2" t="str">
        <f t="shared" si="19"/>
        <v xml:space="preserve"> </v>
      </c>
      <c r="BH28" s="94" t="str">
        <f t="shared" si="20"/>
        <v xml:space="preserve"> </v>
      </c>
      <c r="BI28" s="24"/>
      <c r="BJ28" s="24"/>
      <c r="BK28" s="2" t="str">
        <f t="shared" si="21"/>
        <v xml:space="preserve"> </v>
      </c>
      <c r="BL28" s="94" t="str">
        <f t="shared" si="22"/>
        <v xml:space="preserve"> </v>
      </c>
      <c r="BM28" s="24"/>
      <c r="BN28" s="24"/>
      <c r="BO28" s="2" t="str">
        <f t="shared" si="23"/>
        <v xml:space="preserve"> </v>
      </c>
      <c r="BP28" s="94" t="str">
        <f t="shared" si="24"/>
        <v xml:space="preserve"> </v>
      </c>
      <c r="BR28" s="89" t="str">
        <f t="shared" si="174"/>
        <v xml:space="preserve"> </v>
      </c>
      <c r="BS28" s="90" t="str">
        <f t="shared" si="175"/>
        <v xml:space="preserve"> </v>
      </c>
      <c r="BT28" s="80"/>
      <c r="BU28" s="24"/>
      <c r="BV28" s="2" t="str">
        <f t="shared" si="136"/>
        <v xml:space="preserve"> </v>
      </c>
      <c r="BW28" s="94" t="str">
        <f t="shared" si="25"/>
        <v xml:space="preserve"> </v>
      </c>
      <c r="BX28" s="24"/>
      <c r="BY28" s="24"/>
      <c r="BZ28" s="2" t="str">
        <f t="shared" si="26"/>
        <v xml:space="preserve"> </v>
      </c>
      <c r="CA28" s="94" t="str">
        <f t="shared" si="27"/>
        <v xml:space="preserve"> </v>
      </c>
      <c r="CB28" s="24"/>
      <c r="CC28" s="24"/>
      <c r="CD28" s="2" t="str">
        <f t="shared" si="28"/>
        <v xml:space="preserve"> </v>
      </c>
      <c r="CE28" s="94" t="str">
        <f t="shared" si="29"/>
        <v xml:space="preserve"> </v>
      </c>
      <c r="CF28" s="24"/>
      <c r="CG28" s="24"/>
      <c r="CH28" s="2" t="str">
        <f t="shared" si="30"/>
        <v xml:space="preserve"> </v>
      </c>
      <c r="CI28" s="94" t="str">
        <f t="shared" si="31"/>
        <v xml:space="preserve"> </v>
      </c>
      <c r="CJ28" s="24"/>
      <c r="CK28" s="24"/>
      <c r="CL28" s="2" t="str">
        <f t="shared" si="32"/>
        <v xml:space="preserve"> </v>
      </c>
      <c r="CM28" s="94" t="str">
        <f t="shared" si="33"/>
        <v xml:space="preserve"> </v>
      </c>
      <c r="CO28" s="89" t="str">
        <f t="shared" si="176"/>
        <v xml:space="preserve"> </v>
      </c>
      <c r="CP28" s="90" t="str">
        <f t="shared" si="177"/>
        <v xml:space="preserve"> </v>
      </c>
      <c r="CQ28" s="80"/>
      <c r="CR28" s="24"/>
      <c r="CS28" s="2" t="str">
        <f t="shared" si="139"/>
        <v xml:space="preserve"> </v>
      </c>
      <c r="CT28" s="94" t="str">
        <f t="shared" si="34"/>
        <v xml:space="preserve"> </v>
      </c>
      <c r="CU28" s="24"/>
      <c r="CV28" s="24"/>
      <c r="CW28" s="2" t="str">
        <f t="shared" si="35"/>
        <v xml:space="preserve"> </v>
      </c>
      <c r="CX28" s="94" t="str">
        <f t="shared" si="36"/>
        <v xml:space="preserve"> </v>
      </c>
      <c r="CY28" s="24"/>
      <c r="CZ28" s="24"/>
      <c r="DA28" s="2" t="str">
        <f t="shared" si="37"/>
        <v xml:space="preserve"> </v>
      </c>
      <c r="DB28" s="94" t="str">
        <f t="shared" si="38"/>
        <v xml:space="preserve"> </v>
      </c>
      <c r="DC28" s="24"/>
      <c r="DD28" s="24"/>
      <c r="DE28" s="2" t="str">
        <f t="shared" si="39"/>
        <v xml:space="preserve"> </v>
      </c>
      <c r="DF28" s="94" t="str">
        <f t="shared" si="40"/>
        <v xml:space="preserve"> </v>
      </c>
      <c r="DG28" s="24"/>
      <c r="DH28" s="24"/>
      <c r="DI28" s="2" t="str">
        <f t="shared" si="41"/>
        <v xml:space="preserve"> </v>
      </c>
      <c r="DJ28" s="94" t="str">
        <f t="shared" si="42"/>
        <v xml:space="preserve"> </v>
      </c>
      <c r="DL28" s="89" t="str">
        <f t="shared" si="178"/>
        <v xml:space="preserve"> </v>
      </c>
      <c r="DM28" s="90" t="str">
        <f t="shared" si="179"/>
        <v xml:space="preserve"> </v>
      </c>
      <c r="DN28" s="80"/>
      <c r="DO28" s="24"/>
      <c r="DP28" s="2" t="str">
        <f t="shared" si="142"/>
        <v xml:space="preserve"> </v>
      </c>
      <c r="DQ28" s="94" t="str">
        <f t="shared" si="43"/>
        <v xml:space="preserve"> </v>
      </c>
      <c r="DR28" s="24"/>
      <c r="DS28" s="24"/>
      <c r="DT28" s="2" t="str">
        <f t="shared" si="44"/>
        <v xml:space="preserve"> </v>
      </c>
      <c r="DU28" s="94" t="str">
        <f t="shared" si="45"/>
        <v xml:space="preserve"> </v>
      </c>
      <c r="DV28" s="24"/>
      <c r="DW28" s="24"/>
      <c r="DX28" s="2" t="str">
        <f t="shared" si="46"/>
        <v xml:space="preserve"> </v>
      </c>
      <c r="DY28" s="94" t="str">
        <f t="shared" si="47"/>
        <v xml:space="preserve"> </v>
      </c>
      <c r="DZ28" s="24"/>
      <c r="EA28" s="24"/>
      <c r="EB28" s="2" t="str">
        <f t="shared" si="48"/>
        <v xml:space="preserve"> </v>
      </c>
      <c r="EC28" s="94" t="str">
        <f t="shared" si="49"/>
        <v xml:space="preserve"> </v>
      </c>
      <c r="ED28" s="24"/>
      <c r="EE28" s="24"/>
      <c r="EF28" s="2" t="str">
        <f t="shared" si="50"/>
        <v xml:space="preserve"> </v>
      </c>
      <c r="EG28" s="94" t="str">
        <f t="shared" si="51"/>
        <v xml:space="preserve"> </v>
      </c>
      <c r="EI28" s="89" t="str">
        <f t="shared" si="180"/>
        <v xml:space="preserve"> </v>
      </c>
      <c r="EJ28" s="90" t="str">
        <f t="shared" si="181"/>
        <v xml:space="preserve"> </v>
      </c>
      <c r="EK28" s="24"/>
      <c r="EL28" s="24"/>
      <c r="EM28" s="2" t="str">
        <f t="shared" si="145"/>
        <v xml:space="preserve"> </v>
      </c>
      <c r="EN28" s="94" t="str">
        <f t="shared" si="52"/>
        <v xml:space="preserve"> </v>
      </c>
      <c r="EO28" s="24"/>
      <c r="EP28" s="24"/>
      <c r="EQ28" s="2" t="str">
        <f t="shared" si="53"/>
        <v xml:space="preserve"> </v>
      </c>
      <c r="ER28" s="94" t="str">
        <f t="shared" si="54"/>
        <v xml:space="preserve"> </v>
      </c>
      <c r="ES28" s="24"/>
      <c r="ET28" s="24"/>
      <c r="EU28" s="2" t="str">
        <f t="shared" si="55"/>
        <v xml:space="preserve"> </v>
      </c>
      <c r="EV28" s="94" t="str">
        <f t="shared" si="56"/>
        <v xml:space="preserve"> </v>
      </c>
      <c r="EW28" s="24"/>
      <c r="EX28" s="24"/>
      <c r="EY28" s="2" t="str">
        <f t="shared" si="57"/>
        <v xml:space="preserve"> </v>
      </c>
      <c r="EZ28" s="94" t="str">
        <f t="shared" si="58"/>
        <v xml:space="preserve"> </v>
      </c>
      <c r="FA28" s="24"/>
      <c r="FB28" s="24"/>
      <c r="FC28" s="2" t="str">
        <f t="shared" si="59"/>
        <v xml:space="preserve"> </v>
      </c>
      <c r="FD28" s="94" t="str">
        <f t="shared" si="60"/>
        <v xml:space="preserve"> </v>
      </c>
      <c r="FF28" s="89" t="str">
        <f t="shared" si="182"/>
        <v xml:space="preserve"> </v>
      </c>
      <c r="FG28" s="90" t="str">
        <f t="shared" si="183"/>
        <v xml:space="preserve"> </v>
      </c>
      <c r="FH28" s="80"/>
      <c r="FI28" s="24"/>
      <c r="FJ28" s="2" t="str">
        <f t="shared" si="148"/>
        <v xml:space="preserve"> </v>
      </c>
      <c r="FK28" s="94" t="str">
        <f t="shared" si="61"/>
        <v xml:space="preserve"> </v>
      </c>
      <c r="FL28" s="24"/>
      <c r="FM28" s="24"/>
      <c r="FN28" s="2" t="str">
        <f t="shared" si="62"/>
        <v xml:space="preserve"> </v>
      </c>
      <c r="FO28" s="94" t="str">
        <f t="shared" si="63"/>
        <v xml:space="preserve"> </v>
      </c>
      <c r="FP28" s="24"/>
      <c r="FQ28" s="24"/>
      <c r="FR28" s="2" t="str">
        <f t="shared" si="64"/>
        <v xml:space="preserve"> </v>
      </c>
      <c r="FS28" s="94" t="str">
        <f t="shared" si="65"/>
        <v xml:space="preserve"> </v>
      </c>
      <c r="FT28" s="24"/>
      <c r="FU28" s="24"/>
      <c r="FV28" s="2" t="str">
        <f t="shared" si="66"/>
        <v xml:space="preserve"> </v>
      </c>
      <c r="FW28" s="94" t="str">
        <f t="shared" si="67"/>
        <v xml:space="preserve"> </v>
      </c>
      <c r="FX28" s="24"/>
      <c r="FY28" s="24"/>
      <c r="FZ28" s="2" t="str">
        <f t="shared" si="68"/>
        <v xml:space="preserve"> </v>
      </c>
      <c r="GA28" s="94" t="str">
        <f t="shared" si="69"/>
        <v xml:space="preserve"> </v>
      </c>
      <c r="GC28" s="89" t="str">
        <f t="shared" si="184"/>
        <v xml:space="preserve"> </v>
      </c>
      <c r="GD28" s="90" t="str">
        <f t="shared" si="185"/>
        <v xml:space="preserve"> </v>
      </c>
      <c r="GE28" s="80"/>
      <c r="GF28" s="24"/>
      <c r="GG28" s="2" t="str">
        <f t="shared" si="151"/>
        <v xml:space="preserve"> </v>
      </c>
      <c r="GH28" s="94" t="str">
        <f t="shared" si="70"/>
        <v xml:space="preserve"> </v>
      </c>
      <c r="GI28" s="24"/>
      <c r="GJ28" s="24"/>
      <c r="GK28" s="2" t="str">
        <f t="shared" si="71"/>
        <v xml:space="preserve"> </v>
      </c>
      <c r="GL28" s="94" t="str">
        <f t="shared" si="72"/>
        <v xml:space="preserve"> </v>
      </c>
      <c r="GM28" s="24"/>
      <c r="GN28" s="24"/>
      <c r="GO28" s="2" t="str">
        <f t="shared" si="73"/>
        <v xml:space="preserve"> </v>
      </c>
      <c r="GP28" s="94" t="str">
        <f t="shared" si="74"/>
        <v xml:space="preserve"> </v>
      </c>
      <c r="GQ28" s="24"/>
      <c r="GR28" s="24"/>
      <c r="GS28" s="2" t="str">
        <f t="shared" si="75"/>
        <v xml:space="preserve"> </v>
      </c>
      <c r="GT28" s="94" t="str">
        <f t="shared" si="76"/>
        <v xml:space="preserve"> </v>
      </c>
      <c r="GU28" s="24"/>
      <c r="GV28" s="24"/>
      <c r="GW28" s="2" t="str">
        <f t="shared" si="77"/>
        <v xml:space="preserve"> </v>
      </c>
      <c r="GX28" s="94" t="str">
        <f t="shared" si="78"/>
        <v xml:space="preserve"> </v>
      </c>
      <c r="GZ28" s="89" t="str">
        <f t="shared" si="186"/>
        <v xml:space="preserve"> </v>
      </c>
      <c r="HA28" s="90" t="str">
        <f t="shared" si="187"/>
        <v xml:space="preserve"> </v>
      </c>
      <c r="HB28" s="80"/>
      <c r="HC28" s="24"/>
      <c r="HD28" s="2" t="str">
        <f t="shared" si="154"/>
        <v xml:space="preserve"> </v>
      </c>
      <c r="HE28" s="94" t="str">
        <f t="shared" si="79"/>
        <v xml:space="preserve"> </v>
      </c>
      <c r="HF28" s="24"/>
      <c r="HG28" s="24"/>
      <c r="HH28" s="2" t="str">
        <f t="shared" si="80"/>
        <v xml:space="preserve"> </v>
      </c>
      <c r="HI28" s="94" t="str">
        <f t="shared" si="81"/>
        <v xml:space="preserve"> </v>
      </c>
      <c r="HJ28" s="24"/>
      <c r="HK28" s="24"/>
      <c r="HL28" s="2" t="str">
        <f t="shared" si="82"/>
        <v xml:space="preserve"> </v>
      </c>
      <c r="HM28" s="94" t="str">
        <f t="shared" si="83"/>
        <v xml:space="preserve"> </v>
      </c>
      <c r="HN28" s="24"/>
      <c r="HO28" s="24"/>
      <c r="HP28" s="2" t="str">
        <f t="shared" si="84"/>
        <v xml:space="preserve"> </v>
      </c>
      <c r="HQ28" s="94" t="str">
        <f t="shared" si="85"/>
        <v xml:space="preserve"> </v>
      </c>
      <c r="HR28" s="24"/>
      <c r="HS28" s="24"/>
      <c r="HT28" s="2" t="str">
        <f t="shared" si="86"/>
        <v xml:space="preserve"> </v>
      </c>
      <c r="HU28" s="94" t="str">
        <f t="shared" si="87"/>
        <v xml:space="preserve"> </v>
      </c>
      <c r="HW28" s="89" t="str">
        <f t="shared" si="188"/>
        <v xml:space="preserve"> </v>
      </c>
      <c r="HX28" s="90" t="str">
        <f t="shared" si="189"/>
        <v xml:space="preserve"> </v>
      </c>
      <c r="HY28" s="80"/>
      <c r="HZ28" s="24"/>
      <c r="IA28" s="2" t="str">
        <f t="shared" si="157"/>
        <v xml:space="preserve"> </v>
      </c>
      <c r="IB28" s="94" t="str">
        <f t="shared" si="88"/>
        <v xml:space="preserve"> </v>
      </c>
      <c r="IC28" s="24"/>
      <c r="ID28" s="24"/>
      <c r="IE28" s="2" t="str">
        <f t="shared" si="89"/>
        <v xml:space="preserve"> </v>
      </c>
      <c r="IF28" s="94" t="str">
        <f t="shared" si="90"/>
        <v xml:space="preserve"> </v>
      </c>
      <c r="IG28" s="24"/>
      <c r="IH28" s="24"/>
      <c r="II28" s="2" t="str">
        <f t="shared" si="91"/>
        <v xml:space="preserve"> </v>
      </c>
      <c r="IJ28" s="94" t="str">
        <f t="shared" si="92"/>
        <v xml:space="preserve"> </v>
      </c>
      <c r="IK28" s="24"/>
      <c r="IL28" s="24"/>
      <c r="IM28" s="2" t="str">
        <f t="shared" si="93"/>
        <v xml:space="preserve"> </v>
      </c>
      <c r="IN28" s="94" t="str">
        <f t="shared" si="94"/>
        <v xml:space="preserve"> </v>
      </c>
      <c r="IO28" s="24"/>
      <c r="IP28" s="24"/>
      <c r="IQ28" s="2" t="str">
        <f t="shared" si="95"/>
        <v xml:space="preserve"> </v>
      </c>
      <c r="IR28" s="94" t="str">
        <f t="shared" si="96"/>
        <v xml:space="preserve"> </v>
      </c>
      <c r="IT28" s="89" t="str">
        <f t="shared" si="190"/>
        <v xml:space="preserve"> </v>
      </c>
      <c r="IU28" s="90" t="str">
        <f t="shared" si="191"/>
        <v xml:space="preserve"> </v>
      </c>
      <c r="IV28" s="80"/>
      <c r="IW28" s="24"/>
      <c r="IX28" s="2" t="str">
        <f t="shared" si="160"/>
        <v xml:space="preserve"> </v>
      </c>
      <c r="IY28" s="94" t="str">
        <f t="shared" si="97"/>
        <v xml:space="preserve"> </v>
      </c>
      <c r="IZ28" s="24"/>
      <c r="JA28" s="24"/>
      <c r="JB28" s="2" t="str">
        <f t="shared" si="98"/>
        <v xml:space="preserve"> </v>
      </c>
      <c r="JC28" s="94" t="str">
        <f t="shared" si="99"/>
        <v xml:space="preserve"> </v>
      </c>
      <c r="JD28" s="24"/>
      <c r="JE28" s="24"/>
      <c r="JF28" s="2" t="str">
        <f t="shared" si="100"/>
        <v xml:space="preserve"> </v>
      </c>
      <c r="JG28" s="94" t="str">
        <f t="shared" si="101"/>
        <v xml:space="preserve"> </v>
      </c>
      <c r="JH28" s="24"/>
      <c r="JI28" s="24"/>
      <c r="JJ28" s="2" t="str">
        <f t="shared" si="102"/>
        <v xml:space="preserve"> </v>
      </c>
      <c r="JK28" s="94" t="str">
        <f t="shared" si="103"/>
        <v xml:space="preserve"> </v>
      </c>
      <c r="JL28" s="24"/>
      <c r="JM28" s="24"/>
      <c r="JN28" s="2" t="str">
        <f t="shared" si="104"/>
        <v xml:space="preserve"> </v>
      </c>
      <c r="JO28" s="94" t="str">
        <f t="shared" si="105"/>
        <v xml:space="preserve"> </v>
      </c>
      <c r="JP28" s="91"/>
      <c r="JQ28" s="89" t="str">
        <f t="shared" si="192"/>
        <v xml:space="preserve"> </v>
      </c>
      <c r="JR28" s="90" t="str">
        <f t="shared" si="193"/>
        <v xml:space="preserve"> </v>
      </c>
      <c r="JS28" s="80"/>
      <c r="JT28" s="24"/>
      <c r="JU28" s="2" t="str">
        <f t="shared" si="163"/>
        <v xml:space="preserve"> </v>
      </c>
      <c r="JV28" s="94" t="str">
        <f t="shared" si="106"/>
        <v xml:space="preserve"> </v>
      </c>
      <c r="JW28" s="24"/>
      <c r="JX28" s="24"/>
      <c r="JY28" s="2" t="str">
        <f t="shared" si="107"/>
        <v xml:space="preserve"> </v>
      </c>
      <c r="JZ28" s="94" t="str">
        <f t="shared" si="108"/>
        <v xml:space="preserve"> </v>
      </c>
      <c r="KA28" s="24"/>
      <c r="KB28" s="24"/>
      <c r="KC28" s="2" t="str">
        <f t="shared" si="109"/>
        <v xml:space="preserve"> </v>
      </c>
      <c r="KD28" s="94" t="str">
        <f t="shared" si="110"/>
        <v xml:space="preserve"> </v>
      </c>
      <c r="KE28" s="24"/>
      <c r="KF28" s="24"/>
      <c r="KG28" s="2" t="str">
        <f t="shared" si="111"/>
        <v xml:space="preserve"> </v>
      </c>
      <c r="KH28" s="94" t="str">
        <f t="shared" si="112"/>
        <v xml:space="preserve"> </v>
      </c>
      <c r="KI28" s="24"/>
      <c r="KJ28" s="24"/>
      <c r="KK28" s="2" t="str">
        <f t="shared" si="113"/>
        <v xml:space="preserve"> </v>
      </c>
      <c r="KL28" s="94" t="str">
        <f t="shared" si="114"/>
        <v xml:space="preserve"> </v>
      </c>
      <c r="KN28" s="89" t="str">
        <f t="shared" si="194"/>
        <v xml:space="preserve"> </v>
      </c>
      <c r="KO28" s="90" t="str">
        <f t="shared" si="195"/>
        <v xml:space="preserve"> </v>
      </c>
      <c r="KP28" s="80"/>
      <c r="KQ28" s="24"/>
      <c r="KR28" s="2" t="str">
        <f t="shared" si="166"/>
        <v xml:space="preserve"> </v>
      </c>
      <c r="KS28" s="94" t="str">
        <f t="shared" si="115"/>
        <v xml:space="preserve"> </v>
      </c>
      <c r="KT28" s="24"/>
      <c r="KU28" s="24"/>
      <c r="KV28" s="2" t="str">
        <f t="shared" si="116"/>
        <v xml:space="preserve"> </v>
      </c>
      <c r="KW28" s="94" t="str">
        <f t="shared" si="117"/>
        <v xml:space="preserve"> </v>
      </c>
      <c r="KX28" s="24"/>
      <c r="KY28" s="24"/>
      <c r="KZ28" s="2" t="str">
        <f t="shared" si="118"/>
        <v xml:space="preserve"> </v>
      </c>
      <c r="LA28" s="94" t="str">
        <f t="shared" si="119"/>
        <v xml:space="preserve"> </v>
      </c>
      <c r="LB28" s="24"/>
      <c r="LC28" s="24"/>
      <c r="LD28" s="2" t="str">
        <f t="shared" si="120"/>
        <v xml:space="preserve"> </v>
      </c>
      <c r="LE28" s="94" t="str">
        <f t="shared" si="121"/>
        <v xml:space="preserve"> </v>
      </c>
      <c r="LF28" s="24"/>
      <c r="LG28" s="24"/>
      <c r="LH28" s="2" t="str">
        <f t="shared" si="122"/>
        <v xml:space="preserve"> </v>
      </c>
      <c r="LI28" s="94" t="str">
        <f t="shared" si="123"/>
        <v xml:space="preserve"> </v>
      </c>
      <c r="LK28" s="89" t="str">
        <f t="shared" si="196"/>
        <v xml:space="preserve"> </v>
      </c>
      <c r="LL28" s="90" t="str">
        <f t="shared" si="197"/>
        <v xml:space="preserve"> </v>
      </c>
      <c r="LM28" s="80"/>
      <c r="LN28" s="24"/>
      <c r="LO28" s="2" t="str">
        <f t="shared" si="169"/>
        <v xml:space="preserve"> </v>
      </c>
      <c r="LP28" s="94" t="str">
        <f t="shared" si="124"/>
        <v xml:space="preserve"> </v>
      </c>
    </row>
    <row r="29" spans="1:328" ht="15.75">
      <c r="A29" s="116"/>
      <c r="B29" s="115"/>
      <c r="C29" s="81"/>
      <c r="D29" s="25"/>
      <c r="E29" s="156" t="str">
        <f t="shared" si="127"/>
        <v xml:space="preserve"> </v>
      </c>
      <c r="F29" s="121" t="str">
        <f t="shared" si="0"/>
        <v xml:space="preserve"> </v>
      </c>
      <c r="G29" s="25"/>
      <c r="H29" s="25"/>
      <c r="I29" s="156" t="str">
        <f t="shared" si="125"/>
        <v xml:space="preserve"> </v>
      </c>
      <c r="J29" s="121" t="str">
        <f t="shared" si="126"/>
        <v xml:space="preserve"> </v>
      </c>
      <c r="K29" s="25"/>
      <c r="L29" s="25"/>
      <c r="M29" s="156" t="str">
        <f t="shared" si="1"/>
        <v xml:space="preserve"> </v>
      </c>
      <c r="N29" s="121" t="str">
        <f t="shared" si="2"/>
        <v xml:space="preserve"> </v>
      </c>
      <c r="O29" s="25"/>
      <c r="P29" s="25"/>
      <c r="Q29" s="156" t="str">
        <f t="shared" si="3"/>
        <v xml:space="preserve"> </v>
      </c>
      <c r="R29" s="121" t="str">
        <f t="shared" si="4"/>
        <v xml:space="preserve"> </v>
      </c>
      <c r="S29" s="25"/>
      <c r="T29" s="25"/>
      <c r="U29" s="156" t="str">
        <f t="shared" si="5"/>
        <v xml:space="preserve"> </v>
      </c>
      <c r="V29" s="121" t="str">
        <f t="shared" si="6"/>
        <v xml:space="preserve"> </v>
      </c>
      <c r="W29" s="91"/>
      <c r="X29" s="92" t="str">
        <f t="shared" si="170"/>
        <v xml:space="preserve"> </v>
      </c>
      <c r="Y29" s="93" t="str">
        <f t="shared" si="171"/>
        <v xml:space="preserve"> </v>
      </c>
      <c r="Z29" s="81"/>
      <c r="AA29" s="25"/>
      <c r="AB29" s="156" t="str">
        <f t="shared" si="130"/>
        <v xml:space="preserve"> </v>
      </c>
      <c r="AC29" s="121" t="str">
        <f t="shared" si="7"/>
        <v xml:space="preserve"> </v>
      </c>
      <c r="AD29" s="25"/>
      <c r="AE29" s="25"/>
      <c r="AF29" s="156" t="str">
        <f t="shared" si="8"/>
        <v xml:space="preserve"> </v>
      </c>
      <c r="AG29" s="121" t="str">
        <f t="shared" si="9"/>
        <v xml:space="preserve"> </v>
      </c>
      <c r="AH29" s="25"/>
      <c r="AI29" s="25"/>
      <c r="AJ29" s="156" t="str">
        <f t="shared" si="10"/>
        <v xml:space="preserve"> </v>
      </c>
      <c r="AK29" s="121" t="str">
        <f t="shared" si="11"/>
        <v xml:space="preserve"> </v>
      </c>
      <c r="AL29" s="25"/>
      <c r="AM29" s="25"/>
      <c r="AN29" s="156" t="str">
        <f t="shared" si="12"/>
        <v xml:space="preserve"> </v>
      </c>
      <c r="AO29" s="121" t="str">
        <f t="shared" si="13"/>
        <v xml:space="preserve"> </v>
      </c>
      <c r="AP29" s="25"/>
      <c r="AQ29" s="25"/>
      <c r="AR29" s="156" t="str">
        <f t="shared" si="14"/>
        <v xml:space="preserve"> </v>
      </c>
      <c r="AS29" s="121" t="str">
        <f t="shared" si="15"/>
        <v xml:space="preserve"> </v>
      </c>
      <c r="AU29" s="92" t="str">
        <f t="shared" si="172"/>
        <v xml:space="preserve"> </v>
      </c>
      <c r="AV29" s="93" t="str">
        <f t="shared" si="173"/>
        <v xml:space="preserve"> </v>
      </c>
      <c r="AW29" s="81"/>
      <c r="AX29" s="25"/>
      <c r="AY29" s="156" t="str">
        <f t="shared" si="133"/>
        <v xml:space="preserve"> </v>
      </c>
      <c r="AZ29" s="121" t="str">
        <f t="shared" si="16"/>
        <v xml:space="preserve"> </v>
      </c>
      <c r="BA29" s="25"/>
      <c r="BB29" s="25"/>
      <c r="BC29" s="156" t="str">
        <f t="shared" si="17"/>
        <v xml:space="preserve"> </v>
      </c>
      <c r="BD29" s="121" t="str">
        <f t="shared" si="18"/>
        <v xml:space="preserve"> </v>
      </c>
      <c r="BE29" s="25"/>
      <c r="BF29" s="25"/>
      <c r="BG29" s="156" t="str">
        <f t="shared" si="19"/>
        <v xml:space="preserve"> </v>
      </c>
      <c r="BH29" s="121" t="str">
        <f t="shared" si="20"/>
        <v xml:space="preserve"> </v>
      </c>
      <c r="BI29" s="25"/>
      <c r="BJ29" s="25"/>
      <c r="BK29" s="156" t="str">
        <f t="shared" si="21"/>
        <v xml:space="preserve"> </v>
      </c>
      <c r="BL29" s="121" t="str">
        <f t="shared" si="22"/>
        <v xml:space="preserve"> </v>
      </c>
      <c r="BM29" s="25"/>
      <c r="BN29" s="25"/>
      <c r="BO29" s="156" t="str">
        <f t="shared" si="23"/>
        <v xml:space="preserve"> </v>
      </c>
      <c r="BP29" s="121" t="str">
        <f t="shared" si="24"/>
        <v xml:space="preserve"> </v>
      </c>
      <c r="BR29" s="92" t="str">
        <f t="shared" si="174"/>
        <v xml:space="preserve"> </v>
      </c>
      <c r="BS29" s="93" t="str">
        <f t="shared" si="175"/>
        <v xml:space="preserve"> </v>
      </c>
      <c r="BT29" s="81"/>
      <c r="BU29" s="25"/>
      <c r="BV29" s="156" t="str">
        <f t="shared" si="136"/>
        <v xml:space="preserve"> </v>
      </c>
      <c r="BW29" s="121" t="str">
        <f t="shared" si="25"/>
        <v xml:space="preserve"> </v>
      </c>
      <c r="BX29" s="25"/>
      <c r="BY29" s="25"/>
      <c r="BZ29" s="156" t="str">
        <f t="shared" si="26"/>
        <v xml:space="preserve"> </v>
      </c>
      <c r="CA29" s="121" t="str">
        <f t="shared" si="27"/>
        <v xml:space="preserve"> </v>
      </c>
      <c r="CB29" s="25"/>
      <c r="CC29" s="25"/>
      <c r="CD29" s="156" t="str">
        <f t="shared" si="28"/>
        <v xml:space="preserve"> </v>
      </c>
      <c r="CE29" s="121" t="str">
        <f t="shared" si="29"/>
        <v xml:space="preserve"> </v>
      </c>
      <c r="CF29" s="25"/>
      <c r="CG29" s="25"/>
      <c r="CH29" s="156" t="str">
        <f t="shared" si="30"/>
        <v xml:space="preserve"> </v>
      </c>
      <c r="CI29" s="121" t="str">
        <f t="shared" si="31"/>
        <v xml:space="preserve"> </v>
      </c>
      <c r="CJ29" s="25"/>
      <c r="CK29" s="25"/>
      <c r="CL29" s="156" t="str">
        <f t="shared" si="32"/>
        <v xml:space="preserve"> </v>
      </c>
      <c r="CM29" s="121" t="str">
        <f t="shared" si="33"/>
        <v xml:space="preserve"> </v>
      </c>
      <c r="CO29" s="92" t="str">
        <f t="shared" si="176"/>
        <v xml:space="preserve"> </v>
      </c>
      <c r="CP29" s="93" t="str">
        <f t="shared" si="177"/>
        <v xml:space="preserve"> </v>
      </c>
      <c r="CQ29" s="81"/>
      <c r="CR29" s="25"/>
      <c r="CS29" s="156" t="str">
        <f t="shared" si="139"/>
        <v xml:space="preserve"> </v>
      </c>
      <c r="CT29" s="121" t="str">
        <f t="shared" si="34"/>
        <v xml:space="preserve"> </v>
      </c>
      <c r="CU29" s="25"/>
      <c r="CV29" s="25"/>
      <c r="CW29" s="156" t="str">
        <f t="shared" si="35"/>
        <v xml:space="preserve"> </v>
      </c>
      <c r="CX29" s="121" t="str">
        <f t="shared" si="36"/>
        <v xml:space="preserve"> </v>
      </c>
      <c r="CY29" s="25"/>
      <c r="CZ29" s="25"/>
      <c r="DA29" s="156" t="str">
        <f t="shared" si="37"/>
        <v xml:space="preserve"> </v>
      </c>
      <c r="DB29" s="121" t="str">
        <f t="shared" si="38"/>
        <v xml:space="preserve"> </v>
      </c>
      <c r="DC29" s="25"/>
      <c r="DD29" s="25"/>
      <c r="DE29" s="156" t="str">
        <f t="shared" si="39"/>
        <v xml:space="preserve"> </v>
      </c>
      <c r="DF29" s="121" t="str">
        <f t="shared" si="40"/>
        <v xml:space="preserve"> </v>
      </c>
      <c r="DG29" s="25"/>
      <c r="DH29" s="25"/>
      <c r="DI29" s="156" t="str">
        <f t="shared" si="41"/>
        <v xml:space="preserve"> </v>
      </c>
      <c r="DJ29" s="121" t="str">
        <f t="shared" si="42"/>
        <v xml:space="preserve"> </v>
      </c>
      <c r="DL29" s="92" t="str">
        <f t="shared" si="178"/>
        <v xml:space="preserve"> </v>
      </c>
      <c r="DM29" s="93" t="str">
        <f t="shared" si="179"/>
        <v xml:space="preserve"> </v>
      </c>
      <c r="DN29" s="81"/>
      <c r="DO29" s="25"/>
      <c r="DP29" s="156" t="str">
        <f t="shared" si="142"/>
        <v xml:space="preserve"> </v>
      </c>
      <c r="DQ29" s="121" t="str">
        <f t="shared" si="43"/>
        <v xml:space="preserve"> </v>
      </c>
      <c r="DR29" s="25"/>
      <c r="DS29" s="25"/>
      <c r="DT29" s="156" t="str">
        <f t="shared" si="44"/>
        <v xml:space="preserve"> </v>
      </c>
      <c r="DU29" s="121" t="str">
        <f t="shared" si="45"/>
        <v xml:space="preserve"> </v>
      </c>
      <c r="DV29" s="25"/>
      <c r="DW29" s="25"/>
      <c r="DX29" s="156" t="str">
        <f t="shared" si="46"/>
        <v xml:space="preserve"> </v>
      </c>
      <c r="DY29" s="121" t="str">
        <f t="shared" si="47"/>
        <v xml:space="preserve"> </v>
      </c>
      <c r="DZ29" s="25"/>
      <c r="EA29" s="25"/>
      <c r="EB29" s="156" t="str">
        <f t="shared" si="48"/>
        <v xml:space="preserve"> </v>
      </c>
      <c r="EC29" s="121" t="str">
        <f t="shared" si="49"/>
        <v xml:space="preserve"> </v>
      </c>
      <c r="ED29" s="25"/>
      <c r="EE29" s="25"/>
      <c r="EF29" s="156" t="str">
        <f t="shared" si="50"/>
        <v xml:space="preserve"> </v>
      </c>
      <c r="EG29" s="121" t="str">
        <f t="shared" si="51"/>
        <v xml:space="preserve"> </v>
      </c>
      <c r="EI29" s="92" t="str">
        <f t="shared" si="180"/>
        <v xml:space="preserve"> </v>
      </c>
      <c r="EJ29" s="93" t="str">
        <f t="shared" si="181"/>
        <v xml:space="preserve"> </v>
      </c>
      <c r="EK29" s="25"/>
      <c r="EL29" s="25"/>
      <c r="EM29" s="156" t="str">
        <f t="shared" si="145"/>
        <v xml:space="preserve"> </v>
      </c>
      <c r="EN29" s="121" t="str">
        <f t="shared" si="52"/>
        <v xml:space="preserve"> </v>
      </c>
      <c r="EO29" s="25"/>
      <c r="EP29" s="25"/>
      <c r="EQ29" s="156" t="str">
        <f t="shared" si="53"/>
        <v xml:space="preserve"> </v>
      </c>
      <c r="ER29" s="121" t="str">
        <f t="shared" si="54"/>
        <v xml:space="preserve"> </v>
      </c>
      <c r="ES29" s="25"/>
      <c r="ET29" s="25"/>
      <c r="EU29" s="156" t="str">
        <f t="shared" si="55"/>
        <v xml:space="preserve"> </v>
      </c>
      <c r="EV29" s="121" t="str">
        <f t="shared" si="56"/>
        <v xml:space="preserve"> </v>
      </c>
      <c r="EW29" s="25"/>
      <c r="EX29" s="25"/>
      <c r="EY29" s="156" t="str">
        <f t="shared" si="57"/>
        <v xml:space="preserve"> </v>
      </c>
      <c r="EZ29" s="121" t="str">
        <f t="shared" si="58"/>
        <v xml:space="preserve"> </v>
      </c>
      <c r="FA29" s="25"/>
      <c r="FB29" s="25"/>
      <c r="FC29" s="156" t="str">
        <f t="shared" si="59"/>
        <v xml:space="preserve"> </v>
      </c>
      <c r="FD29" s="121" t="str">
        <f t="shared" si="60"/>
        <v xml:space="preserve"> </v>
      </c>
      <c r="FF29" s="92" t="str">
        <f t="shared" si="182"/>
        <v xml:space="preserve"> </v>
      </c>
      <c r="FG29" s="93" t="str">
        <f t="shared" si="183"/>
        <v xml:space="preserve"> </v>
      </c>
      <c r="FH29" s="81"/>
      <c r="FI29" s="25"/>
      <c r="FJ29" s="156" t="str">
        <f t="shared" si="148"/>
        <v xml:space="preserve"> </v>
      </c>
      <c r="FK29" s="121" t="str">
        <f t="shared" si="61"/>
        <v xml:space="preserve"> </v>
      </c>
      <c r="FL29" s="25"/>
      <c r="FM29" s="25"/>
      <c r="FN29" s="156" t="str">
        <f t="shared" si="62"/>
        <v xml:space="preserve"> </v>
      </c>
      <c r="FO29" s="121" t="str">
        <f t="shared" si="63"/>
        <v xml:space="preserve"> </v>
      </c>
      <c r="FP29" s="25"/>
      <c r="FQ29" s="25"/>
      <c r="FR29" s="156" t="str">
        <f t="shared" si="64"/>
        <v xml:space="preserve"> </v>
      </c>
      <c r="FS29" s="121" t="str">
        <f t="shared" si="65"/>
        <v xml:space="preserve"> </v>
      </c>
      <c r="FT29" s="25"/>
      <c r="FU29" s="25"/>
      <c r="FV29" s="156" t="str">
        <f t="shared" si="66"/>
        <v xml:space="preserve"> </v>
      </c>
      <c r="FW29" s="121" t="str">
        <f t="shared" si="67"/>
        <v xml:space="preserve"> </v>
      </c>
      <c r="FX29" s="25"/>
      <c r="FY29" s="25"/>
      <c r="FZ29" s="156" t="str">
        <f t="shared" si="68"/>
        <v xml:space="preserve"> </v>
      </c>
      <c r="GA29" s="121" t="str">
        <f t="shared" si="69"/>
        <v xml:space="preserve"> </v>
      </c>
      <c r="GC29" s="92" t="str">
        <f t="shared" si="184"/>
        <v xml:space="preserve"> </v>
      </c>
      <c r="GD29" s="93" t="str">
        <f t="shared" si="185"/>
        <v xml:space="preserve"> </v>
      </c>
      <c r="GE29" s="81"/>
      <c r="GF29" s="25"/>
      <c r="GG29" s="156" t="str">
        <f t="shared" si="151"/>
        <v xml:space="preserve"> </v>
      </c>
      <c r="GH29" s="121" t="str">
        <f t="shared" si="70"/>
        <v xml:space="preserve"> </v>
      </c>
      <c r="GI29" s="25"/>
      <c r="GJ29" s="25"/>
      <c r="GK29" s="156" t="str">
        <f t="shared" si="71"/>
        <v xml:space="preserve"> </v>
      </c>
      <c r="GL29" s="121" t="str">
        <f t="shared" si="72"/>
        <v xml:space="preserve"> </v>
      </c>
      <c r="GM29" s="25"/>
      <c r="GN29" s="25"/>
      <c r="GO29" s="156" t="str">
        <f t="shared" si="73"/>
        <v xml:space="preserve"> </v>
      </c>
      <c r="GP29" s="121" t="str">
        <f t="shared" si="74"/>
        <v xml:space="preserve"> </v>
      </c>
      <c r="GQ29" s="25"/>
      <c r="GR29" s="25"/>
      <c r="GS29" s="156" t="str">
        <f t="shared" si="75"/>
        <v xml:space="preserve"> </v>
      </c>
      <c r="GT29" s="121" t="str">
        <f t="shared" si="76"/>
        <v xml:space="preserve"> </v>
      </c>
      <c r="GU29" s="25"/>
      <c r="GV29" s="25"/>
      <c r="GW29" s="156" t="str">
        <f t="shared" si="77"/>
        <v xml:space="preserve"> </v>
      </c>
      <c r="GX29" s="121" t="str">
        <f t="shared" si="78"/>
        <v xml:space="preserve"> </v>
      </c>
      <c r="GZ29" s="92" t="str">
        <f t="shared" si="186"/>
        <v xml:space="preserve"> </v>
      </c>
      <c r="HA29" s="93" t="str">
        <f t="shared" si="187"/>
        <v xml:space="preserve"> </v>
      </c>
      <c r="HB29" s="81"/>
      <c r="HC29" s="25"/>
      <c r="HD29" s="156" t="str">
        <f t="shared" si="154"/>
        <v xml:space="preserve"> </v>
      </c>
      <c r="HE29" s="121" t="str">
        <f t="shared" si="79"/>
        <v xml:space="preserve"> </v>
      </c>
      <c r="HF29" s="25"/>
      <c r="HG29" s="25"/>
      <c r="HH29" s="156" t="str">
        <f t="shared" si="80"/>
        <v xml:space="preserve"> </v>
      </c>
      <c r="HI29" s="121" t="str">
        <f t="shared" si="81"/>
        <v xml:space="preserve"> </v>
      </c>
      <c r="HJ29" s="25"/>
      <c r="HK29" s="25"/>
      <c r="HL29" s="156" t="str">
        <f t="shared" si="82"/>
        <v xml:space="preserve"> </v>
      </c>
      <c r="HM29" s="121" t="str">
        <f t="shared" si="83"/>
        <v xml:space="preserve"> </v>
      </c>
      <c r="HN29" s="25"/>
      <c r="HO29" s="25"/>
      <c r="HP29" s="156" t="str">
        <f t="shared" si="84"/>
        <v xml:space="preserve"> </v>
      </c>
      <c r="HQ29" s="121" t="str">
        <f t="shared" si="85"/>
        <v xml:space="preserve"> </v>
      </c>
      <c r="HR29" s="25"/>
      <c r="HS29" s="25"/>
      <c r="HT29" s="156" t="str">
        <f t="shared" si="86"/>
        <v xml:space="preserve"> </v>
      </c>
      <c r="HU29" s="121" t="str">
        <f t="shared" si="87"/>
        <v xml:space="preserve"> </v>
      </c>
      <c r="HW29" s="92" t="str">
        <f t="shared" si="188"/>
        <v xml:space="preserve"> </v>
      </c>
      <c r="HX29" s="93" t="str">
        <f t="shared" si="189"/>
        <v xml:space="preserve"> </v>
      </c>
      <c r="HY29" s="81"/>
      <c r="HZ29" s="25"/>
      <c r="IA29" s="156" t="str">
        <f t="shared" si="157"/>
        <v xml:space="preserve"> </v>
      </c>
      <c r="IB29" s="121" t="str">
        <f t="shared" si="88"/>
        <v xml:space="preserve"> </v>
      </c>
      <c r="IC29" s="25"/>
      <c r="ID29" s="25"/>
      <c r="IE29" s="156" t="str">
        <f t="shared" si="89"/>
        <v xml:space="preserve"> </v>
      </c>
      <c r="IF29" s="121" t="str">
        <f t="shared" si="90"/>
        <v xml:space="preserve"> </v>
      </c>
      <c r="IG29" s="25"/>
      <c r="IH29" s="25"/>
      <c r="II29" s="156" t="str">
        <f t="shared" si="91"/>
        <v xml:space="preserve"> </v>
      </c>
      <c r="IJ29" s="121" t="str">
        <f t="shared" si="92"/>
        <v xml:space="preserve"> </v>
      </c>
      <c r="IK29" s="25"/>
      <c r="IL29" s="25"/>
      <c r="IM29" s="156" t="str">
        <f t="shared" si="93"/>
        <v xml:space="preserve"> </v>
      </c>
      <c r="IN29" s="121" t="str">
        <f t="shared" si="94"/>
        <v xml:space="preserve"> </v>
      </c>
      <c r="IO29" s="25"/>
      <c r="IP29" s="25"/>
      <c r="IQ29" s="156" t="str">
        <f t="shared" si="95"/>
        <v xml:space="preserve"> </v>
      </c>
      <c r="IR29" s="121" t="str">
        <f t="shared" si="96"/>
        <v xml:space="preserve"> </v>
      </c>
      <c r="IT29" s="92" t="str">
        <f t="shared" si="190"/>
        <v xml:space="preserve"> </v>
      </c>
      <c r="IU29" s="93" t="str">
        <f t="shared" si="191"/>
        <v xml:space="preserve"> </v>
      </c>
      <c r="IV29" s="81"/>
      <c r="IW29" s="25"/>
      <c r="IX29" s="156" t="str">
        <f t="shared" si="160"/>
        <v xml:space="preserve"> </v>
      </c>
      <c r="IY29" s="121" t="str">
        <f t="shared" si="97"/>
        <v xml:space="preserve"> </v>
      </c>
      <c r="IZ29" s="25"/>
      <c r="JA29" s="25"/>
      <c r="JB29" s="156" t="str">
        <f t="shared" si="98"/>
        <v xml:space="preserve"> </v>
      </c>
      <c r="JC29" s="121" t="str">
        <f t="shared" si="99"/>
        <v xml:space="preserve"> </v>
      </c>
      <c r="JD29" s="25"/>
      <c r="JE29" s="25"/>
      <c r="JF29" s="156" t="str">
        <f t="shared" si="100"/>
        <v xml:space="preserve"> </v>
      </c>
      <c r="JG29" s="121" t="str">
        <f t="shared" si="101"/>
        <v xml:space="preserve"> </v>
      </c>
      <c r="JH29" s="25"/>
      <c r="JI29" s="25"/>
      <c r="JJ29" s="156" t="str">
        <f t="shared" si="102"/>
        <v xml:space="preserve"> </v>
      </c>
      <c r="JK29" s="121" t="str">
        <f t="shared" si="103"/>
        <v xml:space="preserve"> </v>
      </c>
      <c r="JL29" s="25"/>
      <c r="JM29" s="25"/>
      <c r="JN29" s="156" t="str">
        <f t="shared" si="104"/>
        <v xml:space="preserve"> </v>
      </c>
      <c r="JO29" s="121" t="str">
        <f t="shared" si="105"/>
        <v xml:space="preserve"> </v>
      </c>
      <c r="JP29" s="91"/>
      <c r="JQ29" s="92" t="str">
        <f t="shared" si="192"/>
        <v xml:space="preserve"> </v>
      </c>
      <c r="JR29" s="93" t="str">
        <f t="shared" si="193"/>
        <v xml:space="preserve"> </v>
      </c>
      <c r="JS29" s="81"/>
      <c r="JT29" s="25"/>
      <c r="JU29" s="156" t="str">
        <f t="shared" si="163"/>
        <v xml:space="preserve"> </v>
      </c>
      <c r="JV29" s="121" t="str">
        <f t="shared" si="106"/>
        <v xml:space="preserve"> </v>
      </c>
      <c r="JW29" s="25"/>
      <c r="JX29" s="25"/>
      <c r="JY29" s="156" t="str">
        <f t="shared" si="107"/>
        <v xml:space="preserve"> </v>
      </c>
      <c r="JZ29" s="121" t="str">
        <f t="shared" si="108"/>
        <v xml:space="preserve"> </v>
      </c>
      <c r="KA29" s="25"/>
      <c r="KB29" s="25"/>
      <c r="KC29" s="156" t="str">
        <f t="shared" si="109"/>
        <v xml:space="preserve"> </v>
      </c>
      <c r="KD29" s="121" t="str">
        <f t="shared" si="110"/>
        <v xml:space="preserve"> </v>
      </c>
      <c r="KE29" s="25"/>
      <c r="KF29" s="25"/>
      <c r="KG29" s="156" t="str">
        <f t="shared" si="111"/>
        <v xml:space="preserve"> </v>
      </c>
      <c r="KH29" s="121" t="str">
        <f t="shared" si="112"/>
        <v xml:space="preserve"> </v>
      </c>
      <c r="KI29" s="25"/>
      <c r="KJ29" s="25"/>
      <c r="KK29" s="156" t="str">
        <f t="shared" si="113"/>
        <v xml:space="preserve"> </v>
      </c>
      <c r="KL29" s="121" t="str">
        <f t="shared" si="114"/>
        <v xml:space="preserve"> </v>
      </c>
      <c r="KN29" s="92" t="str">
        <f t="shared" si="194"/>
        <v xml:space="preserve"> </v>
      </c>
      <c r="KO29" s="93" t="str">
        <f t="shared" si="195"/>
        <v xml:space="preserve"> </v>
      </c>
      <c r="KP29" s="81"/>
      <c r="KQ29" s="25"/>
      <c r="KR29" s="156" t="str">
        <f t="shared" si="166"/>
        <v xml:space="preserve"> </v>
      </c>
      <c r="KS29" s="121" t="str">
        <f t="shared" si="115"/>
        <v xml:space="preserve"> </v>
      </c>
      <c r="KT29" s="25"/>
      <c r="KU29" s="25"/>
      <c r="KV29" s="156" t="str">
        <f t="shared" si="116"/>
        <v xml:space="preserve"> </v>
      </c>
      <c r="KW29" s="121" t="str">
        <f t="shared" si="117"/>
        <v xml:space="preserve"> </v>
      </c>
      <c r="KX29" s="25"/>
      <c r="KY29" s="25"/>
      <c r="KZ29" s="156" t="str">
        <f t="shared" si="118"/>
        <v xml:space="preserve"> </v>
      </c>
      <c r="LA29" s="121" t="str">
        <f t="shared" si="119"/>
        <v xml:space="preserve"> </v>
      </c>
      <c r="LB29" s="25"/>
      <c r="LC29" s="25"/>
      <c r="LD29" s="156" t="str">
        <f t="shared" si="120"/>
        <v xml:space="preserve"> </v>
      </c>
      <c r="LE29" s="121" t="str">
        <f t="shared" si="121"/>
        <v xml:space="preserve"> </v>
      </c>
      <c r="LF29" s="25"/>
      <c r="LG29" s="25"/>
      <c r="LH29" s="156" t="str">
        <f t="shared" si="122"/>
        <v xml:space="preserve"> </v>
      </c>
      <c r="LI29" s="121" t="str">
        <f t="shared" si="123"/>
        <v xml:space="preserve"> </v>
      </c>
      <c r="LK29" s="92" t="str">
        <f t="shared" si="196"/>
        <v xml:space="preserve"> </v>
      </c>
      <c r="LL29" s="93" t="str">
        <f t="shared" si="197"/>
        <v xml:space="preserve"> </v>
      </c>
      <c r="LM29" s="81"/>
      <c r="LN29" s="25"/>
      <c r="LO29" s="156" t="str">
        <f t="shared" si="169"/>
        <v xml:space="preserve"> </v>
      </c>
      <c r="LP29" s="121" t="str">
        <f t="shared" si="124"/>
        <v xml:space="preserve"> </v>
      </c>
    </row>
    <row r="30" spans="1:328" ht="15.75">
      <c r="A30" s="114"/>
      <c r="B30" s="113"/>
      <c r="C30" s="80"/>
      <c r="D30" s="24"/>
      <c r="E30" s="2" t="str">
        <f t="shared" si="127"/>
        <v xml:space="preserve"> </v>
      </c>
      <c r="F30" s="94" t="str">
        <f t="shared" si="0"/>
        <v xml:space="preserve"> </v>
      </c>
      <c r="G30" s="24"/>
      <c r="H30" s="24"/>
      <c r="I30" s="2" t="str">
        <f t="shared" si="125"/>
        <v xml:space="preserve"> </v>
      </c>
      <c r="J30" s="94" t="str">
        <f t="shared" si="126"/>
        <v xml:space="preserve"> </v>
      </c>
      <c r="K30" s="24"/>
      <c r="L30" s="24"/>
      <c r="M30" s="2" t="str">
        <f t="shared" si="1"/>
        <v xml:space="preserve"> </v>
      </c>
      <c r="N30" s="94" t="str">
        <f t="shared" si="2"/>
        <v xml:space="preserve"> </v>
      </c>
      <c r="O30" s="24"/>
      <c r="P30" s="24"/>
      <c r="Q30" s="2" t="str">
        <f t="shared" si="3"/>
        <v xml:space="preserve"> </v>
      </c>
      <c r="R30" s="94" t="str">
        <f t="shared" si="4"/>
        <v xml:space="preserve"> </v>
      </c>
      <c r="S30" s="24"/>
      <c r="T30" s="24"/>
      <c r="U30" s="2" t="str">
        <f t="shared" si="5"/>
        <v xml:space="preserve"> </v>
      </c>
      <c r="V30" s="94" t="str">
        <f t="shared" si="6"/>
        <v xml:space="preserve"> </v>
      </c>
      <c r="W30" s="91"/>
      <c r="X30" s="89" t="str">
        <f t="shared" ref="X30:Y35" si="198">IF(ISBLANK(A30)," ",A30)</f>
        <v xml:space="preserve"> </v>
      </c>
      <c r="Y30" s="90" t="str">
        <f t="shared" si="198"/>
        <v xml:space="preserve"> </v>
      </c>
      <c r="Z30" s="80"/>
      <c r="AA30" s="24"/>
      <c r="AB30" s="2" t="str">
        <f t="shared" si="130"/>
        <v xml:space="preserve"> </v>
      </c>
      <c r="AC30" s="94" t="str">
        <f t="shared" si="7"/>
        <v xml:space="preserve"> </v>
      </c>
      <c r="AD30" s="24"/>
      <c r="AE30" s="24"/>
      <c r="AF30" s="2" t="str">
        <f t="shared" si="8"/>
        <v xml:space="preserve"> </v>
      </c>
      <c r="AG30" s="94" t="str">
        <f t="shared" si="9"/>
        <v xml:space="preserve"> </v>
      </c>
      <c r="AH30" s="24"/>
      <c r="AI30" s="24"/>
      <c r="AJ30" s="2" t="str">
        <f t="shared" si="10"/>
        <v xml:space="preserve"> </v>
      </c>
      <c r="AK30" s="94" t="str">
        <f t="shared" si="11"/>
        <v xml:space="preserve"> </v>
      </c>
      <c r="AL30" s="24"/>
      <c r="AM30" s="24"/>
      <c r="AN30" s="2" t="str">
        <f t="shared" si="12"/>
        <v xml:space="preserve"> </v>
      </c>
      <c r="AO30" s="94" t="str">
        <f t="shared" si="13"/>
        <v xml:space="preserve"> </v>
      </c>
      <c r="AP30" s="24"/>
      <c r="AQ30" s="24"/>
      <c r="AR30" s="2" t="str">
        <f t="shared" si="14"/>
        <v xml:space="preserve"> </v>
      </c>
      <c r="AS30" s="94" t="str">
        <f t="shared" si="15"/>
        <v xml:space="preserve"> </v>
      </c>
      <c r="AU30" s="89" t="str">
        <f t="shared" ref="AU30:AV35" si="199">IF(ISBLANK(X30)," ",X30)</f>
        <v xml:space="preserve"> </v>
      </c>
      <c r="AV30" s="90" t="str">
        <f t="shared" si="199"/>
        <v xml:space="preserve"> </v>
      </c>
      <c r="AW30" s="80"/>
      <c r="AX30" s="24"/>
      <c r="AY30" s="2" t="str">
        <f t="shared" si="133"/>
        <v xml:space="preserve"> </v>
      </c>
      <c r="AZ30" s="94" t="str">
        <f t="shared" si="16"/>
        <v xml:space="preserve"> </v>
      </c>
      <c r="BA30" s="24"/>
      <c r="BB30" s="24"/>
      <c r="BC30" s="2" t="str">
        <f t="shared" si="17"/>
        <v xml:space="preserve"> </v>
      </c>
      <c r="BD30" s="94" t="str">
        <f t="shared" si="18"/>
        <v xml:space="preserve"> </v>
      </c>
      <c r="BE30" s="24"/>
      <c r="BF30" s="24"/>
      <c r="BG30" s="2" t="str">
        <f t="shared" si="19"/>
        <v xml:space="preserve"> </v>
      </c>
      <c r="BH30" s="94" t="str">
        <f t="shared" si="20"/>
        <v xml:space="preserve"> </v>
      </c>
      <c r="BI30" s="24"/>
      <c r="BJ30" s="24"/>
      <c r="BK30" s="2" t="str">
        <f t="shared" si="21"/>
        <v xml:space="preserve"> </v>
      </c>
      <c r="BL30" s="94" t="str">
        <f t="shared" si="22"/>
        <v xml:space="preserve"> </v>
      </c>
      <c r="BM30" s="24"/>
      <c r="BN30" s="24"/>
      <c r="BO30" s="2" t="str">
        <f t="shared" si="23"/>
        <v xml:space="preserve"> </v>
      </c>
      <c r="BP30" s="94" t="str">
        <f t="shared" si="24"/>
        <v xml:space="preserve"> </v>
      </c>
      <c r="BR30" s="89" t="str">
        <f t="shared" ref="BR30:BS35" si="200">IF(ISBLANK(AU30)," ",AU30)</f>
        <v xml:space="preserve"> </v>
      </c>
      <c r="BS30" s="90" t="str">
        <f t="shared" si="200"/>
        <v xml:space="preserve"> </v>
      </c>
      <c r="BT30" s="80"/>
      <c r="BU30" s="24"/>
      <c r="BV30" s="2" t="str">
        <f t="shared" si="136"/>
        <v xml:space="preserve"> </v>
      </c>
      <c r="BW30" s="94" t="str">
        <f t="shared" si="25"/>
        <v xml:space="preserve"> </v>
      </c>
      <c r="BX30" s="24"/>
      <c r="BY30" s="24"/>
      <c r="BZ30" s="2" t="str">
        <f t="shared" si="26"/>
        <v xml:space="preserve"> </v>
      </c>
      <c r="CA30" s="94" t="str">
        <f t="shared" si="27"/>
        <v xml:space="preserve"> </v>
      </c>
      <c r="CB30" s="24"/>
      <c r="CC30" s="24"/>
      <c r="CD30" s="2" t="str">
        <f t="shared" si="28"/>
        <v xml:space="preserve"> </v>
      </c>
      <c r="CE30" s="94" t="str">
        <f t="shared" si="29"/>
        <v xml:space="preserve"> </v>
      </c>
      <c r="CF30" s="24"/>
      <c r="CG30" s="24"/>
      <c r="CH30" s="2" t="str">
        <f t="shared" si="30"/>
        <v xml:space="preserve"> </v>
      </c>
      <c r="CI30" s="94" t="str">
        <f t="shared" si="31"/>
        <v xml:space="preserve"> </v>
      </c>
      <c r="CJ30" s="24"/>
      <c r="CK30" s="24"/>
      <c r="CL30" s="2" t="str">
        <f t="shared" si="32"/>
        <v xml:space="preserve"> </v>
      </c>
      <c r="CM30" s="94" t="str">
        <f t="shared" si="33"/>
        <v xml:space="preserve"> </v>
      </c>
      <c r="CO30" s="89" t="str">
        <f t="shared" ref="CO30:CP35" si="201">IF(ISBLANK(BR30)," ",BR30)</f>
        <v xml:space="preserve"> </v>
      </c>
      <c r="CP30" s="90" t="str">
        <f t="shared" si="201"/>
        <v xml:space="preserve"> </v>
      </c>
      <c r="CQ30" s="80"/>
      <c r="CR30" s="24"/>
      <c r="CS30" s="2" t="str">
        <f t="shared" si="139"/>
        <v xml:space="preserve"> </v>
      </c>
      <c r="CT30" s="94" t="str">
        <f t="shared" si="34"/>
        <v xml:space="preserve"> </v>
      </c>
      <c r="CU30" s="24"/>
      <c r="CV30" s="24"/>
      <c r="CW30" s="2" t="str">
        <f t="shared" si="35"/>
        <v xml:space="preserve"> </v>
      </c>
      <c r="CX30" s="94" t="str">
        <f t="shared" si="36"/>
        <v xml:space="preserve"> </v>
      </c>
      <c r="CY30" s="24"/>
      <c r="CZ30" s="24"/>
      <c r="DA30" s="2" t="str">
        <f t="shared" si="37"/>
        <v xml:space="preserve"> </v>
      </c>
      <c r="DB30" s="94" t="str">
        <f t="shared" si="38"/>
        <v xml:space="preserve"> </v>
      </c>
      <c r="DC30" s="24"/>
      <c r="DD30" s="24"/>
      <c r="DE30" s="2" t="str">
        <f t="shared" si="39"/>
        <v xml:space="preserve"> </v>
      </c>
      <c r="DF30" s="94" t="str">
        <f t="shared" si="40"/>
        <v xml:space="preserve"> </v>
      </c>
      <c r="DG30" s="24"/>
      <c r="DH30" s="24"/>
      <c r="DI30" s="2" t="str">
        <f t="shared" si="41"/>
        <v xml:space="preserve"> </v>
      </c>
      <c r="DJ30" s="94" t="str">
        <f t="shared" si="42"/>
        <v xml:space="preserve"> </v>
      </c>
      <c r="DL30" s="89" t="str">
        <f t="shared" ref="DL30:DM35" si="202">IF(ISBLANK(CO30)," ",CO30)</f>
        <v xml:space="preserve"> </v>
      </c>
      <c r="DM30" s="90" t="str">
        <f t="shared" si="202"/>
        <v xml:space="preserve"> </v>
      </c>
      <c r="DN30" s="80"/>
      <c r="DO30" s="24"/>
      <c r="DP30" s="2" t="str">
        <f t="shared" si="142"/>
        <v xml:space="preserve"> </v>
      </c>
      <c r="DQ30" s="94" t="str">
        <f t="shared" si="43"/>
        <v xml:space="preserve"> </v>
      </c>
      <c r="DR30" s="24"/>
      <c r="DS30" s="24"/>
      <c r="DT30" s="2" t="str">
        <f t="shared" si="44"/>
        <v xml:space="preserve"> </v>
      </c>
      <c r="DU30" s="94" t="str">
        <f t="shared" si="45"/>
        <v xml:space="preserve"> </v>
      </c>
      <c r="DV30" s="24"/>
      <c r="DW30" s="24"/>
      <c r="DX30" s="2" t="str">
        <f t="shared" si="46"/>
        <v xml:space="preserve"> </v>
      </c>
      <c r="DY30" s="94" t="str">
        <f t="shared" si="47"/>
        <v xml:space="preserve"> </v>
      </c>
      <c r="DZ30" s="24"/>
      <c r="EA30" s="24"/>
      <c r="EB30" s="2" t="str">
        <f t="shared" si="48"/>
        <v xml:space="preserve"> </v>
      </c>
      <c r="EC30" s="94" t="str">
        <f t="shared" si="49"/>
        <v xml:space="preserve"> </v>
      </c>
      <c r="ED30" s="24"/>
      <c r="EE30" s="24"/>
      <c r="EF30" s="2" t="str">
        <f t="shared" si="50"/>
        <v xml:space="preserve"> </v>
      </c>
      <c r="EG30" s="94" t="str">
        <f t="shared" si="51"/>
        <v xml:space="preserve"> </v>
      </c>
      <c r="EI30" s="89" t="str">
        <f t="shared" ref="EI30:EJ35" si="203">IF(ISBLANK(DL30)," ",DL30)</f>
        <v xml:space="preserve"> </v>
      </c>
      <c r="EJ30" s="90" t="str">
        <f t="shared" si="203"/>
        <v xml:space="preserve"> </v>
      </c>
      <c r="EK30" s="24"/>
      <c r="EL30" s="24"/>
      <c r="EM30" s="2" t="str">
        <f t="shared" si="145"/>
        <v xml:space="preserve"> </v>
      </c>
      <c r="EN30" s="94" t="str">
        <f t="shared" si="52"/>
        <v xml:space="preserve"> </v>
      </c>
      <c r="EO30" s="24"/>
      <c r="EP30" s="24"/>
      <c r="EQ30" s="2" t="str">
        <f t="shared" si="53"/>
        <v xml:space="preserve"> </v>
      </c>
      <c r="ER30" s="94" t="str">
        <f t="shared" si="54"/>
        <v xml:space="preserve"> </v>
      </c>
      <c r="ES30" s="24"/>
      <c r="ET30" s="24"/>
      <c r="EU30" s="2" t="str">
        <f t="shared" si="55"/>
        <v xml:space="preserve"> </v>
      </c>
      <c r="EV30" s="94" t="str">
        <f t="shared" si="56"/>
        <v xml:space="preserve"> </v>
      </c>
      <c r="EW30" s="24"/>
      <c r="EX30" s="24"/>
      <c r="EY30" s="2" t="str">
        <f t="shared" si="57"/>
        <v xml:space="preserve"> </v>
      </c>
      <c r="EZ30" s="94" t="str">
        <f t="shared" si="58"/>
        <v xml:space="preserve"> </v>
      </c>
      <c r="FA30" s="24"/>
      <c r="FB30" s="24"/>
      <c r="FC30" s="2" t="str">
        <f t="shared" si="59"/>
        <v xml:space="preserve"> </v>
      </c>
      <c r="FD30" s="94" t="str">
        <f t="shared" si="60"/>
        <v xml:space="preserve"> </v>
      </c>
      <c r="FF30" s="89" t="str">
        <f t="shared" ref="FF30:FG35" si="204">IF(ISBLANK(EI30)," ",EI30)</f>
        <v xml:space="preserve"> </v>
      </c>
      <c r="FG30" s="90" t="str">
        <f t="shared" si="204"/>
        <v xml:space="preserve"> </v>
      </c>
      <c r="FH30" s="80"/>
      <c r="FI30" s="24"/>
      <c r="FJ30" s="2" t="str">
        <f t="shared" si="148"/>
        <v xml:space="preserve"> </v>
      </c>
      <c r="FK30" s="94" t="str">
        <f t="shared" si="61"/>
        <v xml:space="preserve"> </v>
      </c>
      <c r="FL30" s="24"/>
      <c r="FM30" s="24"/>
      <c r="FN30" s="2" t="str">
        <f t="shared" si="62"/>
        <v xml:space="preserve"> </v>
      </c>
      <c r="FO30" s="94" t="str">
        <f t="shared" si="63"/>
        <v xml:space="preserve"> </v>
      </c>
      <c r="FP30" s="24"/>
      <c r="FQ30" s="24"/>
      <c r="FR30" s="2" t="str">
        <f t="shared" si="64"/>
        <v xml:space="preserve"> </v>
      </c>
      <c r="FS30" s="94" t="str">
        <f t="shared" si="65"/>
        <v xml:space="preserve"> </v>
      </c>
      <c r="FT30" s="24"/>
      <c r="FU30" s="24"/>
      <c r="FV30" s="2" t="str">
        <f t="shared" si="66"/>
        <v xml:space="preserve"> </v>
      </c>
      <c r="FW30" s="94" t="str">
        <f t="shared" si="67"/>
        <v xml:space="preserve"> </v>
      </c>
      <c r="FX30" s="24"/>
      <c r="FY30" s="24"/>
      <c r="FZ30" s="2" t="str">
        <f t="shared" si="68"/>
        <v xml:space="preserve"> </v>
      </c>
      <c r="GA30" s="94" t="str">
        <f t="shared" si="69"/>
        <v xml:space="preserve"> </v>
      </c>
      <c r="GC30" s="89" t="str">
        <f t="shared" ref="GC30:GD35" si="205">IF(ISBLANK(FF30)," ",FF30)</f>
        <v xml:space="preserve"> </v>
      </c>
      <c r="GD30" s="90" t="str">
        <f t="shared" si="205"/>
        <v xml:space="preserve"> </v>
      </c>
      <c r="GE30" s="80"/>
      <c r="GF30" s="24"/>
      <c r="GG30" s="2" t="str">
        <f t="shared" si="151"/>
        <v xml:space="preserve"> </v>
      </c>
      <c r="GH30" s="94" t="str">
        <f t="shared" si="70"/>
        <v xml:space="preserve"> </v>
      </c>
      <c r="GI30" s="24"/>
      <c r="GJ30" s="24"/>
      <c r="GK30" s="2" t="str">
        <f t="shared" si="71"/>
        <v xml:space="preserve"> </v>
      </c>
      <c r="GL30" s="94" t="str">
        <f t="shared" si="72"/>
        <v xml:space="preserve"> </v>
      </c>
      <c r="GM30" s="24"/>
      <c r="GN30" s="24"/>
      <c r="GO30" s="2" t="str">
        <f t="shared" si="73"/>
        <v xml:space="preserve"> </v>
      </c>
      <c r="GP30" s="94" t="str">
        <f t="shared" si="74"/>
        <v xml:space="preserve"> </v>
      </c>
      <c r="GQ30" s="24"/>
      <c r="GR30" s="24"/>
      <c r="GS30" s="2" t="str">
        <f t="shared" si="75"/>
        <v xml:space="preserve"> </v>
      </c>
      <c r="GT30" s="94" t="str">
        <f t="shared" si="76"/>
        <v xml:space="preserve"> </v>
      </c>
      <c r="GU30" s="24"/>
      <c r="GV30" s="24"/>
      <c r="GW30" s="2" t="str">
        <f t="shared" si="77"/>
        <v xml:space="preserve"> </v>
      </c>
      <c r="GX30" s="94" t="str">
        <f t="shared" si="78"/>
        <v xml:space="preserve"> </v>
      </c>
      <c r="GZ30" s="89" t="str">
        <f t="shared" ref="GZ30:HA35" si="206">IF(ISBLANK(GC30)," ",GC30)</f>
        <v xml:space="preserve"> </v>
      </c>
      <c r="HA30" s="90" t="str">
        <f t="shared" si="206"/>
        <v xml:space="preserve"> </v>
      </c>
      <c r="HB30" s="80"/>
      <c r="HC30" s="24"/>
      <c r="HD30" s="2" t="str">
        <f t="shared" si="154"/>
        <v xml:space="preserve"> </v>
      </c>
      <c r="HE30" s="94" t="str">
        <f t="shared" si="79"/>
        <v xml:space="preserve"> </v>
      </c>
      <c r="HF30" s="24"/>
      <c r="HG30" s="24"/>
      <c r="HH30" s="2" t="str">
        <f t="shared" si="80"/>
        <v xml:space="preserve"> </v>
      </c>
      <c r="HI30" s="94" t="str">
        <f t="shared" si="81"/>
        <v xml:space="preserve"> </v>
      </c>
      <c r="HJ30" s="24"/>
      <c r="HK30" s="24"/>
      <c r="HL30" s="2" t="str">
        <f t="shared" si="82"/>
        <v xml:space="preserve"> </v>
      </c>
      <c r="HM30" s="94" t="str">
        <f t="shared" si="83"/>
        <v xml:space="preserve"> </v>
      </c>
      <c r="HN30" s="24"/>
      <c r="HO30" s="24"/>
      <c r="HP30" s="2" t="str">
        <f t="shared" si="84"/>
        <v xml:space="preserve"> </v>
      </c>
      <c r="HQ30" s="94" t="str">
        <f t="shared" si="85"/>
        <v xml:space="preserve"> </v>
      </c>
      <c r="HR30" s="24"/>
      <c r="HS30" s="24"/>
      <c r="HT30" s="2" t="str">
        <f t="shared" si="86"/>
        <v xml:space="preserve"> </v>
      </c>
      <c r="HU30" s="94" t="str">
        <f t="shared" si="87"/>
        <v xml:space="preserve"> </v>
      </c>
      <c r="HW30" s="89" t="str">
        <f t="shared" ref="HW30:HX35" si="207">IF(ISBLANK(GZ30)," ",GZ30)</f>
        <v xml:space="preserve"> </v>
      </c>
      <c r="HX30" s="90" t="str">
        <f t="shared" si="207"/>
        <v xml:space="preserve"> </v>
      </c>
      <c r="HY30" s="80"/>
      <c r="HZ30" s="24"/>
      <c r="IA30" s="2" t="str">
        <f t="shared" si="157"/>
        <v xml:space="preserve"> </v>
      </c>
      <c r="IB30" s="94" t="str">
        <f t="shared" si="88"/>
        <v xml:space="preserve"> </v>
      </c>
      <c r="IC30" s="24"/>
      <c r="ID30" s="24"/>
      <c r="IE30" s="2" t="str">
        <f t="shared" si="89"/>
        <v xml:space="preserve"> </v>
      </c>
      <c r="IF30" s="94" t="str">
        <f t="shared" si="90"/>
        <v xml:space="preserve"> </v>
      </c>
      <c r="IG30" s="24"/>
      <c r="IH30" s="24"/>
      <c r="II30" s="2" t="str">
        <f t="shared" si="91"/>
        <v xml:space="preserve"> </v>
      </c>
      <c r="IJ30" s="94" t="str">
        <f t="shared" si="92"/>
        <v xml:space="preserve"> </v>
      </c>
      <c r="IK30" s="24"/>
      <c r="IL30" s="24"/>
      <c r="IM30" s="2" t="str">
        <f t="shared" si="93"/>
        <v xml:space="preserve"> </v>
      </c>
      <c r="IN30" s="94" t="str">
        <f t="shared" si="94"/>
        <v xml:space="preserve"> </v>
      </c>
      <c r="IO30" s="24"/>
      <c r="IP30" s="24"/>
      <c r="IQ30" s="2" t="str">
        <f t="shared" si="95"/>
        <v xml:space="preserve"> </v>
      </c>
      <c r="IR30" s="94" t="str">
        <f t="shared" si="96"/>
        <v xml:space="preserve"> </v>
      </c>
      <c r="IT30" s="89" t="str">
        <f t="shared" ref="IT30:IU35" si="208">IF(ISBLANK(HW30)," ",HW30)</f>
        <v xml:space="preserve"> </v>
      </c>
      <c r="IU30" s="90" t="str">
        <f t="shared" si="208"/>
        <v xml:space="preserve"> </v>
      </c>
      <c r="IV30" s="80"/>
      <c r="IW30" s="24"/>
      <c r="IX30" s="2" t="str">
        <f t="shared" si="160"/>
        <v xml:space="preserve"> </v>
      </c>
      <c r="IY30" s="94" t="str">
        <f t="shared" si="97"/>
        <v xml:space="preserve"> </v>
      </c>
      <c r="IZ30" s="24"/>
      <c r="JA30" s="24"/>
      <c r="JB30" s="2" t="str">
        <f t="shared" si="98"/>
        <v xml:space="preserve"> </v>
      </c>
      <c r="JC30" s="94" t="str">
        <f t="shared" si="99"/>
        <v xml:space="preserve"> </v>
      </c>
      <c r="JD30" s="24"/>
      <c r="JE30" s="24"/>
      <c r="JF30" s="2" t="str">
        <f t="shared" si="100"/>
        <v xml:space="preserve"> </v>
      </c>
      <c r="JG30" s="94" t="str">
        <f t="shared" si="101"/>
        <v xml:space="preserve"> </v>
      </c>
      <c r="JH30" s="24"/>
      <c r="JI30" s="24"/>
      <c r="JJ30" s="2" t="str">
        <f t="shared" si="102"/>
        <v xml:space="preserve"> </v>
      </c>
      <c r="JK30" s="94" t="str">
        <f t="shared" si="103"/>
        <v xml:space="preserve"> </v>
      </c>
      <c r="JL30" s="24"/>
      <c r="JM30" s="24"/>
      <c r="JN30" s="2" t="str">
        <f t="shared" si="104"/>
        <v xml:space="preserve"> </v>
      </c>
      <c r="JO30" s="94" t="str">
        <f t="shared" si="105"/>
        <v xml:space="preserve"> </v>
      </c>
      <c r="JP30" s="91"/>
      <c r="JQ30" s="89" t="str">
        <f t="shared" ref="JQ30:JR35" si="209">IF(ISBLANK(IT30)," ",IT30)</f>
        <v xml:space="preserve"> </v>
      </c>
      <c r="JR30" s="90" t="str">
        <f t="shared" si="209"/>
        <v xml:space="preserve"> </v>
      </c>
      <c r="JS30" s="80"/>
      <c r="JT30" s="24"/>
      <c r="JU30" s="2" t="str">
        <f t="shared" si="163"/>
        <v xml:space="preserve"> </v>
      </c>
      <c r="JV30" s="94" t="str">
        <f t="shared" si="106"/>
        <v xml:space="preserve"> </v>
      </c>
      <c r="JW30" s="24"/>
      <c r="JX30" s="24"/>
      <c r="JY30" s="2" t="str">
        <f t="shared" si="107"/>
        <v xml:space="preserve"> </v>
      </c>
      <c r="JZ30" s="94" t="str">
        <f t="shared" si="108"/>
        <v xml:space="preserve"> </v>
      </c>
      <c r="KA30" s="24"/>
      <c r="KB30" s="24"/>
      <c r="KC30" s="2" t="str">
        <f t="shared" si="109"/>
        <v xml:space="preserve"> </v>
      </c>
      <c r="KD30" s="94" t="str">
        <f t="shared" si="110"/>
        <v xml:space="preserve"> </v>
      </c>
      <c r="KE30" s="24"/>
      <c r="KF30" s="24"/>
      <c r="KG30" s="2" t="str">
        <f t="shared" si="111"/>
        <v xml:space="preserve"> </v>
      </c>
      <c r="KH30" s="94" t="str">
        <f t="shared" si="112"/>
        <v xml:space="preserve"> </v>
      </c>
      <c r="KI30" s="24"/>
      <c r="KJ30" s="24"/>
      <c r="KK30" s="2" t="str">
        <f t="shared" si="113"/>
        <v xml:space="preserve"> </v>
      </c>
      <c r="KL30" s="94" t="str">
        <f t="shared" si="114"/>
        <v xml:space="preserve"> </v>
      </c>
      <c r="KN30" s="89" t="str">
        <f t="shared" ref="KN30:KO35" si="210">IF(ISBLANK(JQ30)," ",JQ30)</f>
        <v xml:space="preserve"> </v>
      </c>
      <c r="KO30" s="90" t="str">
        <f t="shared" si="210"/>
        <v xml:space="preserve"> </v>
      </c>
      <c r="KP30" s="80"/>
      <c r="KQ30" s="24"/>
      <c r="KR30" s="2" t="str">
        <f t="shared" si="166"/>
        <v xml:space="preserve"> </v>
      </c>
      <c r="KS30" s="94" t="str">
        <f t="shared" si="115"/>
        <v xml:space="preserve"> </v>
      </c>
      <c r="KT30" s="24"/>
      <c r="KU30" s="24"/>
      <c r="KV30" s="2" t="str">
        <f t="shared" si="116"/>
        <v xml:space="preserve"> </v>
      </c>
      <c r="KW30" s="94" t="str">
        <f t="shared" si="117"/>
        <v xml:space="preserve"> </v>
      </c>
      <c r="KX30" s="24"/>
      <c r="KY30" s="24"/>
      <c r="KZ30" s="2" t="str">
        <f t="shared" si="118"/>
        <v xml:space="preserve"> </v>
      </c>
      <c r="LA30" s="94" t="str">
        <f t="shared" si="119"/>
        <v xml:space="preserve"> </v>
      </c>
      <c r="LB30" s="24"/>
      <c r="LC30" s="24"/>
      <c r="LD30" s="2" t="str">
        <f t="shared" si="120"/>
        <v xml:space="preserve"> </v>
      </c>
      <c r="LE30" s="94" t="str">
        <f t="shared" si="121"/>
        <v xml:space="preserve"> </v>
      </c>
      <c r="LF30" s="24"/>
      <c r="LG30" s="24"/>
      <c r="LH30" s="2" t="str">
        <f t="shared" si="122"/>
        <v xml:space="preserve"> </v>
      </c>
      <c r="LI30" s="94" t="str">
        <f t="shared" si="123"/>
        <v xml:space="preserve"> </v>
      </c>
      <c r="LK30" s="89" t="str">
        <f t="shared" ref="LK30:LL35" si="211">IF(ISBLANK(KN30)," ",KN30)</f>
        <v xml:space="preserve"> </v>
      </c>
      <c r="LL30" s="90" t="str">
        <f t="shared" si="211"/>
        <v xml:space="preserve"> </v>
      </c>
      <c r="LM30" s="80"/>
      <c r="LN30" s="24"/>
      <c r="LO30" s="2" t="str">
        <f t="shared" si="169"/>
        <v xml:space="preserve"> </v>
      </c>
      <c r="LP30" s="94" t="str">
        <f t="shared" si="124"/>
        <v xml:space="preserve"> </v>
      </c>
    </row>
    <row r="31" spans="1:328" ht="15.75">
      <c r="A31" s="116"/>
      <c r="B31" s="115"/>
      <c r="C31" s="81"/>
      <c r="D31" s="25"/>
      <c r="E31" s="156" t="str">
        <f t="shared" si="127"/>
        <v xml:space="preserve"> </v>
      </c>
      <c r="F31" s="121" t="str">
        <f t="shared" si="0"/>
        <v xml:space="preserve"> </v>
      </c>
      <c r="G31" s="25"/>
      <c r="H31" s="25"/>
      <c r="I31" s="156" t="str">
        <f t="shared" si="125"/>
        <v xml:space="preserve"> </v>
      </c>
      <c r="J31" s="121" t="str">
        <f t="shared" si="126"/>
        <v xml:space="preserve"> </v>
      </c>
      <c r="K31" s="25"/>
      <c r="L31" s="25"/>
      <c r="M31" s="156" t="str">
        <f t="shared" si="1"/>
        <v xml:space="preserve"> </v>
      </c>
      <c r="N31" s="121" t="str">
        <f t="shared" si="2"/>
        <v xml:space="preserve"> </v>
      </c>
      <c r="O31" s="25"/>
      <c r="P31" s="25"/>
      <c r="Q31" s="156" t="str">
        <f t="shared" si="3"/>
        <v xml:space="preserve"> </v>
      </c>
      <c r="R31" s="121" t="str">
        <f t="shared" si="4"/>
        <v xml:space="preserve"> </v>
      </c>
      <c r="S31" s="25"/>
      <c r="T31" s="25"/>
      <c r="U31" s="156" t="str">
        <f t="shared" si="5"/>
        <v xml:space="preserve"> </v>
      </c>
      <c r="V31" s="121" t="str">
        <f t="shared" si="6"/>
        <v xml:space="preserve"> </v>
      </c>
      <c r="W31" s="91"/>
      <c r="X31" s="92" t="str">
        <f t="shared" si="198"/>
        <v xml:space="preserve"> </v>
      </c>
      <c r="Y31" s="93" t="str">
        <f t="shared" si="198"/>
        <v xml:space="preserve"> </v>
      </c>
      <c r="Z31" s="81"/>
      <c r="AA31" s="25"/>
      <c r="AB31" s="156" t="str">
        <f t="shared" si="130"/>
        <v xml:space="preserve"> </v>
      </c>
      <c r="AC31" s="121" t="str">
        <f t="shared" si="7"/>
        <v xml:space="preserve"> </v>
      </c>
      <c r="AD31" s="25"/>
      <c r="AE31" s="25"/>
      <c r="AF31" s="156" t="str">
        <f t="shared" si="8"/>
        <v xml:space="preserve"> </v>
      </c>
      <c r="AG31" s="121" t="str">
        <f t="shared" si="9"/>
        <v xml:space="preserve"> </v>
      </c>
      <c r="AH31" s="25"/>
      <c r="AI31" s="25"/>
      <c r="AJ31" s="156" t="str">
        <f t="shared" si="10"/>
        <v xml:space="preserve"> </v>
      </c>
      <c r="AK31" s="121" t="str">
        <f t="shared" si="11"/>
        <v xml:space="preserve"> </v>
      </c>
      <c r="AL31" s="25"/>
      <c r="AM31" s="25"/>
      <c r="AN31" s="156" t="str">
        <f t="shared" si="12"/>
        <v xml:space="preserve"> </v>
      </c>
      <c r="AO31" s="121" t="str">
        <f t="shared" si="13"/>
        <v xml:space="preserve"> </v>
      </c>
      <c r="AP31" s="25"/>
      <c r="AQ31" s="25"/>
      <c r="AR31" s="156" t="str">
        <f t="shared" si="14"/>
        <v xml:space="preserve"> </v>
      </c>
      <c r="AS31" s="121" t="str">
        <f t="shared" si="15"/>
        <v xml:space="preserve"> </v>
      </c>
      <c r="AU31" s="92" t="str">
        <f t="shared" si="199"/>
        <v xml:space="preserve"> </v>
      </c>
      <c r="AV31" s="93" t="str">
        <f t="shared" si="199"/>
        <v xml:space="preserve"> </v>
      </c>
      <c r="AW31" s="81"/>
      <c r="AX31" s="25"/>
      <c r="AY31" s="156" t="str">
        <f t="shared" si="133"/>
        <v xml:space="preserve"> </v>
      </c>
      <c r="AZ31" s="121" t="str">
        <f t="shared" si="16"/>
        <v xml:space="preserve"> </v>
      </c>
      <c r="BA31" s="25"/>
      <c r="BB31" s="25"/>
      <c r="BC31" s="156" t="str">
        <f t="shared" si="17"/>
        <v xml:space="preserve"> </v>
      </c>
      <c r="BD31" s="121" t="str">
        <f t="shared" si="18"/>
        <v xml:space="preserve"> </v>
      </c>
      <c r="BE31" s="25"/>
      <c r="BF31" s="25"/>
      <c r="BG31" s="156" t="str">
        <f t="shared" si="19"/>
        <v xml:space="preserve"> </v>
      </c>
      <c r="BH31" s="121" t="str">
        <f t="shared" si="20"/>
        <v xml:space="preserve"> </v>
      </c>
      <c r="BI31" s="25"/>
      <c r="BJ31" s="25"/>
      <c r="BK31" s="156" t="str">
        <f t="shared" si="21"/>
        <v xml:space="preserve"> </v>
      </c>
      <c r="BL31" s="121" t="str">
        <f t="shared" si="22"/>
        <v xml:space="preserve"> </v>
      </c>
      <c r="BM31" s="25"/>
      <c r="BN31" s="25"/>
      <c r="BO31" s="156" t="str">
        <f t="shared" si="23"/>
        <v xml:space="preserve"> </v>
      </c>
      <c r="BP31" s="121" t="str">
        <f t="shared" si="24"/>
        <v xml:space="preserve"> </v>
      </c>
      <c r="BR31" s="92" t="str">
        <f t="shared" si="200"/>
        <v xml:space="preserve"> </v>
      </c>
      <c r="BS31" s="93" t="str">
        <f t="shared" si="200"/>
        <v xml:space="preserve"> </v>
      </c>
      <c r="BT31" s="81"/>
      <c r="BU31" s="25"/>
      <c r="BV31" s="156" t="str">
        <f t="shared" si="136"/>
        <v xml:space="preserve"> </v>
      </c>
      <c r="BW31" s="121" t="str">
        <f t="shared" si="25"/>
        <v xml:space="preserve"> </v>
      </c>
      <c r="BX31" s="25"/>
      <c r="BY31" s="25"/>
      <c r="BZ31" s="156" t="str">
        <f t="shared" si="26"/>
        <v xml:space="preserve"> </v>
      </c>
      <c r="CA31" s="121" t="str">
        <f t="shared" si="27"/>
        <v xml:space="preserve"> </v>
      </c>
      <c r="CB31" s="25"/>
      <c r="CC31" s="25"/>
      <c r="CD31" s="156" t="str">
        <f t="shared" si="28"/>
        <v xml:space="preserve"> </v>
      </c>
      <c r="CE31" s="121" t="str">
        <f t="shared" si="29"/>
        <v xml:space="preserve"> </v>
      </c>
      <c r="CF31" s="25"/>
      <c r="CG31" s="25"/>
      <c r="CH31" s="156" t="str">
        <f t="shared" si="30"/>
        <v xml:space="preserve"> </v>
      </c>
      <c r="CI31" s="121" t="str">
        <f t="shared" si="31"/>
        <v xml:space="preserve"> </v>
      </c>
      <c r="CJ31" s="25"/>
      <c r="CK31" s="25"/>
      <c r="CL31" s="156" t="str">
        <f t="shared" si="32"/>
        <v xml:space="preserve"> </v>
      </c>
      <c r="CM31" s="121" t="str">
        <f t="shared" si="33"/>
        <v xml:space="preserve"> </v>
      </c>
      <c r="CO31" s="92" t="str">
        <f t="shared" si="201"/>
        <v xml:space="preserve"> </v>
      </c>
      <c r="CP31" s="93" t="str">
        <f t="shared" si="201"/>
        <v xml:space="preserve"> </v>
      </c>
      <c r="CQ31" s="81"/>
      <c r="CR31" s="25"/>
      <c r="CS31" s="156" t="str">
        <f t="shared" si="139"/>
        <v xml:space="preserve"> </v>
      </c>
      <c r="CT31" s="121" t="str">
        <f t="shared" si="34"/>
        <v xml:space="preserve"> </v>
      </c>
      <c r="CU31" s="25"/>
      <c r="CV31" s="25"/>
      <c r="CW31" s="156" t="str">
        <f t="shared" si="35"/>
        <v xml:space="preserve"> </v>
      </c>
      <c r="CX31" s="121" t="str">
        <f t="shared" si="36"/>
        <v xml:space="preserve"> </v>
      </c>
      <c r="CY31" s="25"/>
      <c r="CZ31" s="25"/>
      <c r="DA31" s="156" t="str">
        <f t="shared" si="37"/>
        <v xml:space="preserve"> </v>
      </c>
      <c r="DB31" s="121" t="str">
        <f t="shared" si="38"/>
        <v xml:space="preserve"> </v>
      </c>
      <c r="DC31" s="25"/>
      <c r="DD31" s="25"/>
      <c r="DE31" s="156" t="str">
        <f t="shared" si="39"/>
        <v xml:space="preserve"> </v>
      </c>
      <c r="DF31" s="121" t="str">
        <f t="shared" si="40"/>
        <v xml:space="preserve"> </v>
      </c>
      <c r="DG31" s="25"/>
      <c r="DH31" s="25"/>
      <c r="DI31" s="156" t="str">
        <f t="shared" si="41"/>
        <v xml:space="preserve"> </v>
      </c>
      <c r="DJ31" s="121" t="str">
        <f t="shared" si="42"/>
        <v xml:space="preserve"> </v>
      </c>
      <c r="DL31" s="92" t="str">
        <f t="shared" si="202"/>
        <v xml:space="preserve"> </v>
      </c>
      <c r="DM31" s="93" t="str">
        <f t="shared" si="202"/>
        <v xml:space="preserve"> </v>
      </c>
      <c r="DN31" s="81"/>
      <c r="DO31" s="25"/>
      <c r="DP31" s="156" t="str">
        <f t="shared" si="142"/>
        <v xml:space="preserve"> </v>
      </c>
      <c r="DQ31" s="121" t="str">
        <f t="shared" si="43"/>
        <v xml:space="preserve"> </v>
      </c>
      <c r="DR31" s="25"/>
      <c r="DS31" s="25"/>
      <c r="DT31" s="156" t="str">
        <f t="shared" si="44"/>
        <v xml:space="preserve"> </v>
      </c>
      <c r="DU31" s="121" t="str">
        <f t="shared" si="45"/>
        <v xml:space="preserve"> </v>
      </c>
      <c r="DV31" s="25"/>
      <c r="DW31" s="25"/>
      <c r="DX31" s="156" t="str">
        <f t="shared" si="46"/>
        <v xml:space="preserve"> </v>
      </c>
      <c r="DY31" s="121" t="str">
        <f t="shared" si="47"/>
        <v xml:space="preserve"> </v>
      </c>
      <c r="DZ31" s="25"/>
      <c r="EA31" s="25"/>
      <c r="EB31" s="156" t="str">
        <f t="shared" si="48"/>
        <v xml:space="preserve"> </v>
      </c>
      <c r="EC31" s="121" t="str">
        <f t="shared" si="49"/>
        <v xml:space="preserve"> </v>
      </c>
      <c r="ED31" s="25"/>
      <c r="EE31" s="25"/>
      <c r="EF31" s="156" t="str">
        <f t="shared" si="50"/>
        <v xml:space="preserve"> </v>
      </c>
      <c r="EG31" s="121" t="str">
        <f t="shared" si="51"/>
        <v xml:space="preserve"> </v>
      </c>
      <c r="EI31" s="92" t="str">
        <f t="shared" si="203"/>
        <v xml:space="preserve"> </v>
      </c>
      <c r="EJ31" s="93" t="str">
        <f t="shared" si="203"/>
        <v xml:space="preserve"> </v>
      </c>
      <c r="EK31" s="25"/>
      <c r="EL31" s="25"/>
      <c r="EM31" s="156" t="str">
        <f t="shared" si="145"/>
        <v xml:space="preserve"> </v>
      </c>
      <c r="EN31" s="121" t="str">
        <f t="shared" si="52"/>
        <v xml:space="preserve"> </v>
      </c>
      <c r="EO31" s="25"/>
      <c r="EP31" s="25"/>
      <c r="EQ31" s="156" t="str">
        <f t="shared" si="53"/>
        <v xml:space="preserve"> </v>
      </c>
      <c r="ER31" s="121" t="str">
        <f t="shared" si="54"/>
        <v xml:space="preserve"> </v>
      </c>
      <c r="ES31" s="25"/>
      <c r="ET31" s="25"/>
      <c r="EU31" s="156" t="str">
        <f t="shared" si="55"/>
        <v xml:space="preserve"> </v>
      </c>
      <c r="EV31" s="121" t="str">
        <f t="shared" si="56"/>
        <v xml:space="preserve"> </v>
      </c>
      <c r="EW31" s="25"/>
      <c r="EX31" s="25"/>
      <c r="EY31" s="156" t="str">
        <f t="shared" si="57"/>
        <v xml:space="preserve"> </v>
      </c>
      <c r="EZ31" s="121" t="str">
        <f t="shared" si="58"/>
        <v xml:space="preserve"> </v>
      </c>
      <c r="FA31" s="25"/>
      <c r="FB31" s="25"/>
      <c r="FC31" s="156" t="str">
        <f t="shared" si="59"/>
        <v xml:space="preserve"> </v>
      </c>
      <c r="FD31" s="121" t="str">
        <f t="shared" si="60"/>
        <v xml:space="preserve"> </v>
      </c>
      <c r="FF31" s="92" t="str">
        <f t="shared" si="204"/>
        <v xml:space="preserve"> </v>
      </c>
      <c r="FG31" s="93" t="str">
        <f t="shared" si="204"/>
        <v xml:space="preserve"> </v>
      </c>
      <c r="FH31" s="81"/>
      <c r="FI31" s="25"/>
      <c r="FJ31" s="156" t="str">
        <f t="shared" si="148"/>
        <v xml:space="preserve"> </v>
      </c>
      <c r="FK31" s="121" t="str">
        <f t="shared" si="61"/>
        <v xml:space="preserve"> </v>
      </c>
      <c r="FL31" s="25"/>
      <c r="FM31" s="25"/>
      <c r="FN31" s="156" t="str">
        <f t="shared" si="62"/>
        <v xml:space="preserve"> </v>
      </c>
      <c r="FO31" s="121" t="str">
        <f t="shared" si="63"/>
        <v xml:space="preserve"> </v>
      </c>
      <c r="FP31" s="25"/>
      <c r="FQ31" s="25"/>
      <c r="FR31" s="156" t="str">
        <f t="shared" si="64"/>
        <v xml:space="preserve"> </v>
      </c>
      <c r="FS31" s="121" t="str">
        <f t="shared" si="65"/>
        <v xml:space="preserve"> </v>
      </c>
      <c r="FT31" s="25"/>
      <c r="FU31" s="25"/>
      <c r="FV31" s="156" t="str">
        <f t="shared" si="66"/>
        <v xml:space="preserve"> </v>
      </c>
      <c r="FW31" s="121" t="str">
        <f t="shared" si="67"/>
        <v xml:space="preserve"> </v>
      </c>
      <c r="FX31" s="25"/>
      <c r="FY31" s="25"/>
      <c r="FZ31" s="156" t="str">
        <f t="shared" si="68"/>
        <v xml:space="preserve"> </v>
      </c>
      <c r="GA31" s="121" t="str">
        <f t="shared" si="69"/>
        <v xml:space="preserve"> </v>
      </c>
      <c r="GC31" s="92" t="str">
        <f t="shared" si="205"/>
        <v xml:space="preserve"> </v>
      </c>
      <c r="GD31" s="93" t="str">
        <f t="shared" si="205"/>
        <v xml:space="preserve"> </v>
      </c>
      <c r="GE31" s="81"/>
      <c r="GF31" s="25"/>
      <c r="GG31" s="156" t="str">
        <f t="shared" si="151"/>
        <v xml:space="preserve"> </v>
      </c>
      <c r="GH31" s="121" t="str">
        <f t="shared" si="70"/>
        <v xml:space="preserve"> </v>
      </c>
      <c r="GI31" s="25"/>
      <c r="GJ31" s="25"/>
      <c r="GK31" s="156" t="str">
        <f t="shared" si="71"/>
        <v xml:space="preserve"> </v>
      </c>
      <c r="GL31" s="121" t="str">
        <f t="shared" si="72"/>
        <v xml:space="preserve"> </v>
      </c>
      <c r="GM31" s="25"/>
      <c r="GN31" s="25"/>
      <c r="GO31" s="156" t="str">
        <f t="shared" si="73"/>
        <v xml:space="preserve"> </v>
      </c>
      <c r="GP31" s="121" t="str">
        <f t="shared" si="74"/>
        <v xml:space="preserve"> </v>
      </c>
      <c r="GQ31" s="25"/>
      <c r="GR31" s="25"/>
      <c r="GS31" s="156" t="str">
        <f t="shared" si="75"/>
        <v xml:space="preserve"> </v>
      </c>
      <c r="GT31" s="121" t="str">
        <f t="shared" si="76"/>
        <v xml:space="preserve"> </v>
      </c>
      <c r="GU31" s="25"/>
      <c r="GV31" s="25"/>
      <c r="GW31" s="156" t="str">
        <f t="shared" si="77"/>
        <v xml:space="preserve"> </v>
      </c>
      <c r="GX31" s="121" t="str">
        <f t="shared" si="78"/>
        <v xml:space="preserve"> </v>
      </c>
      <c r="GZ31" s="92" t="str">
        <f t="shared" si="206"/>
        <v xml:space="preserve"> </v>
      </c>
      <c r="HA31" s="93" t="str">
        <f t="shared" si="206"/>
        <v xml:space="preserve"> </v>
      </c>
      <c r="HB31" s="81"/>
      <c r="HC31" s="25"/>
      <c r="HD31" s="156" t="str">
        <f t="shared" si="154"/>
        <v xml:space="preserve"> </v>
      </c>
      <c r="HE31" s="121" t="str">
        <f t="shared" si="79"/>
        <v xml:space="preserve"> </v>
      </c>
      <c r="HF31" s="25"/>
      <c r="HG31" s="25"/>
      <c r="HH31" s="156" t="str">
        <f t="shared" si="80"/>
        <v xml:space="preserve"> </v>
      </c>
      <c r="HI31" s="121" t="str">
        <f t="shared" si="81"/>
        <v xml:space="preserve"> </v>
      </c>
      <c r="HJ31" s="25"/>
      <c r="HK31" s="25"/>
      <c r="HL31" s="156" t="str">
        <f t="shared" si="82"/>
        <v xml:space="preserve"> </v>
      </c>
      <c r="HM31" s="121" t="str">
        <f t="shared" si="83"/>
        <v xml:space="preserve"> </v>
      </c>
      <c r="HN31" s="25"/>
      <c r="HO31" s="25"/>
      <c r="HP31" s="156" t="str">
        <f t="shared" si="84"/>
        <v xml:space="preserve"> </v>
      </c>
      <c r="HQ31" s="121" t="str">
        <f t="shared" si="85"/>
        <v xml:space="preserve"> </v>
      </c>
      <c r="HR31" s="25"/>
      <c r="HS31" s="25"/>
      <c r="HT31" s="156" t="str">
        <f t="shared" si="86"/>
        <v xml:space="preserve"> </v>
      </c>
      <c r="HU31" s="121" t="str">
        <f t="shared" si="87"/>
        <v xml:space="preserve"> </v>
      </c>
      <c r="HW31" s="92" t="str">
        <f t="shared" si="207"/>
        <v xml:space="preserve"> </v>
      </c>
      <c r="HX31" s="93" t="str">
        <f t="shared" si="207"/>
        <v xml:space="preserve"> </v>
      </c>
      <c r="HY31" s="81"/>
      <c r="HZ31" s="25"/>
      <c r="IA31" s="156" t="str">
        <f t="shared" si="157"/>
        <v xml:space="preserve"> </v>
      </c>
      <c r="IB31" s="121" t="str">
        <f t="shared" si="88"/>
        <v xml:space="preserve"> </v>
      </c>
      <c r="IC31" s="25"/>
      <c r="ID31" s="25"/>
      <c r="IE31" s="156" t="str">
        <f t="shared" si="89"/>
        <v xml:space="preserve"> </v>
      </c>
      <c r="IF31" s="121" t="str">
        <f t="shared" si="90"/>
        <v xml:space="preserve"> </v>
      </c>
      <c r="IG31" s="25"/>
      <c r="IH31" s="25"/>
      <c r="II31" s="156" t="str">
        <f t="shared" si="91"/>
        <v xml:space="preserve"> </v>
      </c>
      <c r="IJ31" s="121" t="str">
        <f t="shared" si="92"/>
        <v xml:space="preserve"> </v>
      </c>
      <c r="IK31" s="25"/>
      <c r="IL31" s="25"/>
      <c r="IM31" s="156" t="str">
        <f t="shared" si="93"/>
        <v xml:space="preserve"> </v>
      </c>
      <c r="IN31" s="121" t="str">
        <f t="shared" si="94"/>
        <v xml:space="preserve"> </v>
      </c>
      <c r="IO31" s="25"/>
      <c r="IP31" s="25"/>
      <c r="IQ31" s="156" t="str">
        <f t="shared" si="95"/>
        <v xml:space="preserve"> </v>
      </c>
      <c r="IR31" s="121" t="str">
        <f t="shared" si="96"/>
        <v xml:space="preserve"> </v>
      </c>
      <c r="IT31" s="92" t="str">
        <f t="shared" si="208"/>
        <v xml:space="preserve"> </v>
      </c>
      <c r="IU31" s="93" t="str">
        <f t="shared" si="208"/>
        <v xml:space="preserve"> </v>
      </c>
      <c r="IV31" s="81"/>
      <c r="IW31" s="25"/>
      <c r="IX31" s="156" t="str">
        <f t="shared" si="160"/>
        <v xml:space="preserve"> </v>
      </c>
      <c r="IY31" s="121" t="str">
        <f t="shared" si="97"/>
        <v xml:space="preserve"> </v>
      </c>
      <c r="IZ31" s="25"/>
      <c r="JA31" s="25"/>
      <c r="JB31" s="156" t="str">
        <f t="shared" si="98"/>
        <v xml:space="preserve"> </v>
      </c>
      <c r="JC31" s="121" t="str">
        <f t="shared" si="99"/>
        <v xml:space="preserve"> </v>
      </c>
      <c r="JD31" s="25"/>
      <c r="JE31" s="25"/>
      <c r="JF31" s="156" t="str">
        <f t="shared" si="100"/>
        <v xml:space="preserve"> </v>
      </c>
      <c r="JG31" s="121" t="str">
        <f t="shared" si="101"/>
        <v xml:space="preserve"> </v>
      </c>
      <c r="JH31" s="25"/>
      <c r="JI31" s="25"/>
      <c r="JJ31" s="156" t="str">
        <f t="shared" si="102"/>
        <v xml:space="preserve"> </v>
      </c>
      <c r="JK31" s="121" t="str">
        <f t="shared" si="103"/>
        <v xml:space="preserve"> </v>
      </c>
      <c r="JL31" s="25"/>
      <c r="JM31" s="25"/>
      <c r="JN31" s="156" t="str">
        <f t="shared" si="104"/>
        <v xml:space="preserve"> </v>
      </c>
      <c r="JO31" s="121" t="str">
        <f t="shared" si="105"/>
        <v xml:space="preserve"> </v>
      </c>
      <c r="JP31" s="91"/>
      <c r="JQ31" s="92" t="str">
        <f t="shared" si="209"/>
        <v xml:space="preserve"> </v>
      </c>
      <c r="JR31" s="93" t="str">
        <f t="shared" si="209"/>
        <v xml:space="preserve"> </v>
      </c>
      <c r="JS31" s="81"/>
      <c r="JT31" s="25"/>
      <c r="JU31" s="156" t="str">
        <f t="shared" si="163"/>
        <v xml:space="preserve"> </v>
      </c>
      <c r="JV31" s="121" t="str">
        <f t="shared" si="106"/>
        <v xml:space="preserve"> </v>
      </c>
      <c r="JW31" s="25"/>
      <c r="JX31" s="25"/>
      <c r="JY31" s="156" t="str">
        <f t="shared" si="107"/>
        <v xml:space="preserve"> </v>
      </c>
      <c r="JZ31" s="121" t="str">
        <f t="shared" si="108"/>
        <v xml:space="preserve"> </v>
      </c>
      <c r="KA31" s="25"/>
      <c r="KB31" s="25"/>
      <c r="KC31" s="156" t="str">
        <f t="shared" si="109"/>
        <v xml:space="preserve"> </v>
      </c>
      <c r="KD31" s="121" t="str">
        <f t="shared" si="110"/>
        <v xml:space="preserve"> </v>
      </c>
      <c r="KE31" s="25"/>
      <c r="KF31" s="25"/>
      <c r="KG31" s="156" t="str">
        <f t="shared" si="111"/>
        <v xml:space="preserve"> </v>
      </c>
      <c r="KH31" s="121" t="str">
        <f t="shared" si="112"/>
        <v xml:space="preserve"> </v>
      </c>
      <c r="KI31" s="25"/>
      <c r="KJ31" s="25"/>
      <c r="KK31" s="156" t="str">
        <f t="shared" si="113"/>
        <v xml:space="preserve"> </v>
      </c>
      <c r="KL31" s="121" t="str">
        <f t="shared" si="114"/>
        <v xml:space="preserve"> </v>
      </c>
      <c r="KN31" s="92" t="str">
        <f t="shared" si="210"/>
        <v xml:space="preserve"> </v>
      </c>
      <c r="KO31" s="93" t="str">
        <f t="shared" si="210"/>
        <v xml:space="preserve"> </v>
      </c>
      <c r="KP31" s="81"/>
      <c r="KQ31" s="25"/>
      <c r="KR31" s="156" t="str">
        <f t="shared" si="166"/>
        <v xml:space="preserve"> </v>
      </c>
      <c r="KS31" s="121" t="str">
        <f t="shared" si="115"/>
        <v xml:space="preserve"> </v>
      </c>
      <c r="KT31" s="25"/>
      <c r="KU31" s="25"/>
      <c r="KV31" s="156" t="str">
        <f t="shared" si="116"/>
        <v xml:space="preserve"> </v>
      </c>
      <c r="KW31" s="121" t="str">
        <f t="shared" si="117"/>
        <v xml:space="preserve"> </v>
      </c>
      <c r="KX31" s="25"/>
      <c r="KY31" s="25"/>
      <c r="KZ31" s="156" t="str">
        <f t="shared" si="118"/>
        <v xml:space="preserve"> </v>
      </c>
      <c r="LA31" s="121" t="str">
        <f t="shared" si="119"/>
        <v xml:space="preserve"> </v>
      </c>
      <c r="LB31" s="25"/>
      <c r="LC31" s="25"/>
      <c r="LD31" s="156" t="str">
        <f t="shared" si="120"/>
        <v xml:space="preserve"> </v>
      </c>
      <c r="LE31" s="121" t="str">
        <f t="shared" si="121"/>
        <v xml:space="preserve"> </v>
      </c>
      <c r="LF31" s="25"/>
      <c r="LG31" s="25"/>
      <c r="LH31" s="156" t="str">
        <f t="shared" si="122"/>
        <v xml:space="preserve"> </v>
      </c>
      <c r="LI31" s="121" t="str">
        <f t="shared" si="123"/>
        <v xml:space="preserve"> </v>
      </c>
      <c r="LK31" s="92" t="str">
        <f t="shared" si="211"/>
        <v xml:space="preserve"> </v>
      </c>
      <c r="LL31" s="93" t="str">
        <f t="shared" si="211"/>
        <v xml:space="preserve"> </v>
      </c>
      <c r="LM31" s="81"/>
      <c r="LN31" s="25"/>
      <c r="LO31" s="156" t="str">
        <f t="shared" si="169"/>
        <v xml:space="preserve"> </v>
      </c>
      <c r="LP31" s="121" t="str">
        <f t="shared" si="124"/>
        <v xml:space="preserve"> </v>
      </c>
    </row>
    <row r="32" spans="1:328" ht="15.75">
      <c r="A32" s="114"/>
      <c r="B32" s="113"/>
      <c r="C32" s="80"/>
      <c r="D32" s="24"/>
      <c r="E32" s="2" t="str">
        <f t="shared" si="127"/>
        <v xml:space="preserve"> </v>
      </c>
      <c r="F32" s="94" t="str">
        <f t="shared" si="0"/>
        <v xml:space="preserve"> </v>
      </c>
      <c r="G32" s="24"/>
      <c r="H32" s="24"/>
      <c r="I32" s="2" t="str">
        <f t="shared" si="125"/>
        <v xml:space="preserve"> </v>
      </c>
      <c r="J32" s="94" t="str">
        <f t="shared" si="126"/>
        <v xml:space="preserve"> </v>
      </c>
      <c r="K32" s="24"/>
      <c r="L32" s="24"/>
      <c r="M32" s="2" t="str">
        <f t="shared" si="1"/>
        <v xml:space="preserve"> </v>
      </c>
      <c r="N32" s="94" t="str">
        <f t="shared" si="2"/>
        <v xml:space="preserve"> </v>
      </c>
      <c r="O32" s="24"/>
      <c r="P32" s="24"/>
      <c r="Q32" s="2" t="str">
        <f t="shared" si="3"/>
        <v xml:space="preserve"> </v>
      </c>
      <c r="R32" s="94" t="str">
        <f t="shared" si="4"/>
        <v xml:space="preserve"> </v>
      </c>
      <c r="S32" s="24"/>
      <c r="T32" s="24"/>
      <c r="U32" s="2" t="str">
        <f t="shared" si="5"/>
        <v xml:space="preserve"> </v>
      </c>
      <c r="V32" s="94" t="str">
        <f t="shared" si="6"/>
        <v xml:space="preserve"> </v>
      </c>
      <c r="W32" s="91"/>
      <c r="X32" s="89" t="str">
        <f t="shared" si="198"/>
        <v xml:space="preserve"> </v>
      </c>
      <c r="Y32" s="90" t="str">
        <f t="shared" si="198"/>
        <v xml:space="preserve"> </v>
      </c>
      <c r="Z32" s="80"/>
      <c r="AA32" s="24"/>
      <c r="AB32" s="2" t="str">
        <f t="shared" si="130"/>
        <v xml:space="preserve"> </v>
      </c>
      <c r="AC32" s="94" t="str">
        <f t="shared" si="7"/>
        <v xml:space="preserve"> </v>
      </c>
      <c r="AD32" s="24"/>
      <c r="AE32" s="24"/>
      <c r="AF32" s="2" t="str">
        <f t="shared" si="8"/>
        <v xml:space="preserve"> </v>
      </c>
      <c r="AG32" s="94" t="str">
        <f t="shared" si="9"/>
        <v xml:space="preserve"> </v>
      </c>
      <c r="AH32" s="24"/>
      <c r="AI32" s="24"/>
      <c r="AJ32" s="2" t="str">
        <f t="shared" si="10"/>
        <v xml:space="preserve"> </v>
      </c>
      <c r="AK32" s="94" t="str">
        <f t="shared" si="11"/>
        <v xml:space="preserve"> </v>
      </c>
      <c r="AL32" s="24"/>
      <c r="AM32" s="24"/>
      <c r="AN32" s="2" t="str">
        <f t="shared" si="12"/>
        <v xml:space="preserve"> </v>
      </c>
      <c r="AO32" s="94" t="str">
        <f t="shared" si="13"/>
        <v xml:space="preserve"> </v>
      </c>
      <c r="AP32" s="24"/>
      <c r="AQ32" s="24"/>
      <c r="AR32" s="2" t="str">
        <f t="shared" si="14"/>
        <v xml:space="preserve"> </v>
      </c>
      <c r="AS32" s="94" t="str">
        <f t="shared" si="15"/>
        <v xml:space="preserve"> </v>
      </c>
      <c r="AU32" s="89" t="str">
        <f t="shared" si="199"/>
        <v xml:space="preserve"> </v>
      </c>
      <c r="AV32" s="90" t="str">
        <f t="shared" si="199"/>
        <v xml:space="preserve"> </v>
      </c>
      <c r="AW32" s="80"/>
      <c r="AX32" s="24"/>
      <c r="AY32" s="2" t="str">
        <f t="shared" si="133"/>
        <v xml:space="preserve"> </v>
      </c>
      <c r="AZ32" s="94" t="str">
        <f t="shared" si="16"/>
        <v xml:space="preserve"> </v>
      </c>
      <c r="BA32" s="24"/>
      <c r="BB32" s="24"/>
      <c r="BC32" s="2" t="str">
        <f t="shared" si="17"/>
        <v xml:space="preserve"> </v>
      </c>
      <c r="BD32" s="94" t="str">
        <f t="shared" si="18"/>
        <v xml:space="preserve"> </v>
      </c>
      <c r="BE32" s="24"/>
      <c r="BF32" s="24"/>
      <c r="BG32" s="2" t="str">
        <f t="shared" si="19"/>
        <v xml:space="preserve"> </v>
      </c>
      <c r="BH32" s="94" t="str">
        <f t="shared" si="20"/>
        <v xml:space="preserve"> </v>
      </c>
      <c r="BI32" s="24"/>
      <c r="BJ32" s="24"/>
      <c r="BK32" s="2" t="str">
        <f t="shared" si="21"/>
        <v xml:space="preserve"> </v>
      </c>
      <c r="BL32" s="94" t="str">
        <f t="shared" si="22"/>
        <v xml:space="preserve"> </v>
      </c>
      <c r="BM32" s="24"/>
      <c r="BN32" s="24"/>
      <c r="BO32" s="2" t="str">
        <f t="shared" si="23"/>
        <v xml:space="preserve"> </v>
      </c>
      <c r="BP32" s="94" t="str">
        <f t="shared" si="24"/>
        <v xml:space="preserve"> </v>
      </c>
      <c r="BR32" s="89" t="str">
        <f t="shared" si="200"/>
        <v xml:space="preserve"> </v>
      </c>
      <c r="BS32" s="90" t="str">
        <f t="shared" si="200"/>
        <v xml:space="preserve"> </v>
      </c>
      <c r="BT32" s="80"/>
      <c r="BU32" s="24"/>
      <c r="BV32" s="2" t="str">
        <f t="shared" si="136"/>
        <v xml:space="preserve"> </v>
      </c>
      <c r="BW32" s="94" t="str">
        <f t="shared" si="25"/>
        <v xml:space="preserve"> </v>
      </c>
      <c r="BX32" s="24"/>
      <c r="BY32" s="24"/>
      <c r="BZ32" s="2" t="str">
        <f t="shared" si="26"/>
        <v xml:space="preserve"> </v>
      </c>
      <c r="CA32" s="94" t="str">
        <f t="shared" si="27"/>
        <v xml:space="preserve"> </v>
      </c>
      <c r="CB32" s="24"/>
      <c r="CC32" s="24"/>
      <c r="CD32" s="2" t="str">
        <f t="shared" si="28"/>
        <v xml:space="preserve"> </v>
      </c>
      <c r="CE32" s="94" t="str">
        <f t="shared" si="29"/>
        <v xml:space="preserve"> </v>
      </c>
      <c r="CF32" s="24"/>
      <c r="CG32" s="24"/>
      <c r="CH32" s="2" t="str">
        <f t="shared" si="30"/>
        <v xml:space="preserve"> </v>
      </c>
      <c r="CI32" s="94" t="str">
        <f t="shared" si="31"/>
        <v xml:space="preserve"> </v>
      </c>
      <c r="CJ32" s="24"/>
      <c r="CK32" s="24"/>
      <c r="CL32" s="2" t="str">
        <f t="shared" si="32"/>
        <v xml:space="preserve"> </v>
      </c>
      <c r="CM32" s="94" t="str">
        <f t="shared" si="33"/>
        <v xml:space="preserve"> </v>
      </c>
      <c r="CO32" s="89" t="str">
        <f t="shared" si="201"/>
        <v xml:space="preserve"> </v>
      </c>
      <c r="CP32" s="90" t="str">
        <f t="shared" si="201"/>
        <v xml:space="preserve"> </v>
      </c>
      <c r="CQ32" s="80"/>
      <c r="CR32" s="24"/>
      <c r="CS32" s="2" t="str">
        <f t="shared" si="139"/>
        <v xml:space="preserve"> </v>
      </c>
      <c r="CT32" s="94" t="str">
        <f t="shared" si="34"/>
        <v xml:space="preserve"> </v>
      </c>
      <c r="CU32" s="24"/>
      <c r="CV32" s="24"/>
      <c r="CW32" s="2" t="str">
        <f t="shared" si="35"/>
        <v xml:space="preserve"> </v>
      </c>
      <c r="CX32" s="94" t="str">
        <f t="shared" si="36"/>
        <v xml:space="preserve"> </v>
      </c>
      <c r="CY32" s="24"/>
      <c r="CZ32" s="24"/>
      <c r="DA32" s="2" t="str">
        <f t="shared" si="37"/>
        <v xml:space="preserve"> </v>
      </c>
      <c r="DB32" s="94" t="str">
        <f t="shared" si="38"/>
        <v xml:space="preserve"> </v>
      </c>
      <c r="DC32" s="24"/>
      <c r="DD32" s="24"/>
      <c r="DE32" s="2" t="str">
        <f t="shared" si="39"/>
        <v xml:space="preserve"> </v>
      </c>
      <c r="DF32" s="94" t="str">
        <f t="shared" si="40"/>
        <v xml:space="preserve"> </v>
      </c>
      <c r="DG32" s="24"/>
      <c r="DH32" s="24"/>
      <c r="DI32" s="2" t="str">
        <f t="shared" si="41"/>
        <v xml:space="preserve"> </v>
      </c>
      <c r="DJ32" s="94" t="str">
        <f t="shared" si="42"/>
        <v xml:space="preserve"> </v>
      </c>
      <c r="DL32" s="89" t="str">
        <f t="shared" si="202"/>
        <v xml:space="preserve"> </v>
      </c>
      <c r="DM32" s="90" t="str">
        <f t="shared" si="202"/>
        <v xml:space="preserve"> </v>
      </c>
      <c r="DN32" s="80"/>
      <c r="DO32" s="24"/>
      <c r="DP32" s="2" t="str">
        <f t="shared" si="142"/>
        <v xml:space="preserve"> </v>
      </c>
      <c r="DQ32" s="94" t="str">
        <f t="shared" si="43"/>
        <v xml:space="preserve"> </v>
      </c>
      <c r="DR32" s="24"/>
      <c r="DS32" s="24"/>
      <c r="DT32" s="2" t="str">
        <f t="shared" si="44"/>
        <v xml:space="preserve"> </v>
      </c>
      <c r="DU32" s="94" t="str">
        <f t="shared" si="45"/>
        <v xml:space="preserve"> </v>
      </c>
      <c r="DV32" s="24"/>
      <c r="DW32" s="24"/>
      <c r="DX32" s="2" t="str">
        <f t="shared" si="46"/>
        <v xml:space="preserve"> </v>
      </c>
      <c r="DY32" s="94" t="str">
        <f t="shared" si="47"/>
        <v xml:space="preserve"> </v>
      </c>
      <c r="DZ32" s="24"/>
      <c r="EA32" s="24"/>
      <c r="EB32" s="2" t="str">
        <f t="shared" si="48"/>
        <v xml:space="preserve"> </v>
      </c>
      <c r="EC32" s="94" t="str">
        <f t="shared" si="49"/>
        <v xml:space="preserve"> </v>
      </c>
      <c r="ED32" s="24"/>
      <c r="EE32" s="24"/>
      <c r="EF32" s="2" t="str">
        <f t="shared" si="50"/>
        <v xml:space="preserve"> </v>
      </c>
      <c r="EG32" s="94" t="str">
        <f t="shared" si="51"/>
        <v xml:space="preserve"> </v>
      </c>
      <c r="EI32" s="89" t="str">
        <f t="shared" si="203"/>
        <v xml:space="preserve"> </v>
      </c>
      <c r="EJ32" s="90" t="str">
        <f t="shared" si="203"/>
        <v xml:space="preserve"> </v>
      </c>
      <c r="EK32" s="24"/>
      <c r="EL32" s="24"/>
      <c r="EM32" s="2" t="str">
        <f t="shared" si="145"/>
        <v xml:space="preserve"> </v>
      </c>
      <c r="EN32" s="94" t="str">
        <f t="shared" si="52"/>
        <v xml:space="preserve"> </v>
      </c>
      <c r="EO32" s="24"/>
      <c r="EP32" s="24"/>
      <c r="EQ32" s="2" t="str">
        <f t="shared" si="53"/>
        <v xml:space="preserve"> </v>
      </c>
      <c r="ER32" s="94" t="str">
        <f t="shared" si="54"/>
        <v xml:space="preserve"> </v>
      </c>
      <c r="ES32" s="24"/>
      <c r="ET32" s="24"/>
      <c r="EU32" s="2" t="str">
        <f t="shared" si="55"/>
        <v xml:space="preserve"> </v>
      </c>
      <c r="EV32" s="94" t="str">
        <f t="shared" si="56"/>
        <v xml:space="preserve"> </v>
      </c>
      <c r="EW32" s="24"/>
      <c r="EX32" s="24"/>
      <c r="EY32" s="2" t="str">
        <f t="shared" si="57"/>
        <v xml:space="preserve"> </v>
      </c>
      <c r="EZ32" s="94" t="str">
        <f t="shared" si="58"/>
        <v xml:space="preserve"> </v>
      </c>
      <c r="FA32" s="24"/>
      <c r="FB32" s="24"/>
      <c r="FC32" s="2" t="str">
        <f t="shared" si="59"/>
        <v xml:space="preserve"> </v>
      </c>
      <c r="FD32" s="94" t="str">
        <f t="shared" si="60"/>
        <v xml:space="preserve"> </v>
      </c>
      <c r="FF32" s="89" t="str">
        <f t="shared" si="204"/>
        <v xml:space="preserve"> </v>
      </c>
      <c r="FG32" s="90" t="str">
        <f t="shared" si="204"/>
        <v xml:space="preserve"> </v>
      </c>
      <c r="FH32" s="80"/>
      <c r="FI32" s="24"/>
      <c r="FJ32" s="2" t="str">
        <f t="shared" si="148"/>
        <v xml:space="preserve"> </v>
      </c>
      <c r="FK32" s="94" t="str">
        <f t="shared" si="61"/>
        <v xml:space="preserve"> </v>
      </c>
      <c r="FL32" s="24"/>
      <c r="FM32" s="24"/>
      <c r="FN32" s="2" t="str">
        <f t="shared" si="62"/>
        <v xml:space="preserve"> </v>
      </c>
      <c r="FO32" s="94" t="str">
        <f t="shared" si="63"/>
        <v xml:space="preserve"> </v>
      </c>
      <c r="FP32" s="24"/>
      <c r="FQ32" s="24"/>
      <c r="FR32" s="2" t="str">
        <f t="shared" si="64"/>
        <v xml:space="preserve"> </v>
      </c>
      <c r="FS32" s="94" t="str">
        <f t="shared" si="65"/>
        <v xml:space="preserve"> </v>
      </c>
      <c r="FT32" s="24"/>
      <c r="FU32" s="24"/>
      <c r="FV32" s="2" t="str">
        <f t="shared" si="66"/>
        <v xml:space="preserve"> </v>
      </c>
      <c r="FW32" s="94" t="str">
        <f t="shared" si="67"/>
        <v xml:space="preserve"> </v>
      </c>
      <c r="FX32" s="24"/>
      <c r="FY32" s="24"/>
      <c r="FZ32" s="2" t="str">
        <f t="shared" si="68"/>
        <v xml:space="preserve"> </v>
      </c>
      <c r="GA32" s="94" t="str">
        <f t="shared" si="69"/>
        <v xml:space="preserve"> </v>
      </c>
      <c r="GC32" s="89" t="str">
        <f t="shared" si="205"/>
        <v xml:space="preserve"> </v>
      </c>
      <c r="GD32" s="90" t="str">
        <f t="shared" si="205"/>
        <v xml:space="preserve"> </v>
      </c>
      <c r="GE32" s="80"/>
      <c r="GF32" s="24"/>
      <c r="GG32" s="2" t="str">
        <f t="shared" si="151"/>
        <v xml:space="preserve"> </v>
      </c>
      <c r="GH32" s="94" t="str">
        <f t="shared" si="70"/>
        <v xml:space="preserve"> </v>
      </c>
      <c r="GI32" s="24"/>
      <c r="GJ32" s="24"/>
      <c r="GK32" s="2" t="str">
        <f t="shared" si="71"/>
        <v xml:space="preserve"> </v>
      </c>
      <c r="GL32" s="94" t="str">
        <f t="shared" si="72"/>
        <v xml:space="preserve"> </v>
      </c>
      <c r="GM32" s="24"/>
      <c r="GN32" s="24"/>
      <c r="GO32" s="2" t="str">
        <f t="shared" si="73"/>
        <v xml:space="preserve"> </v>
      </c>
      <c r="GP32" s="94" t="str">
        <f t="shared" si="74"/>
        <v xml:space="preserve"> </v>
      </c>
      <c r="GQ32" s="24"/>
      <c r="GR32" s="24"/>
      <c r="GS32" s="2" t="str">
        <f t="shared" si="75"/>
        <v xml:space="preserve"> </v>
      </c>
      <c r="GT32" s="94" t="str">
        <f t="shared" si="76"/>
        <v xml:space="preserve"> </v>
      </c>
      <c r="GU32" s="24"/>
      <c r="GV32" s="24"/>
      <c r="GW32" s="2" t="str">
        <f t="shared" si="77"/>
        <v xml:space="preserve"> </v>
      </c>
      <c r="GX32" s="94" t="str">
        <f t="shared" si="78"/>
        <v xml:space="preserve"> </v>
      </c>
      <c r="GZ32" s="89" t="str">
        <f t="shared" si="206"/>
        <v xml:space="preserve"> </v>
      </c>
      <c r="HA32" s="90" t="str">
        <f t="shared" si="206"/>
        <v xml:space="preserve"> </v>
      </c>
      <c r="HB32" s="80"/>
      <c r="HC32" s="24"/>
      <c r="HD32" s="2" t="str">
        <f t="shared" si="154"/>
        <v xml:space="preserve"> </v>
      </c>
      <c r="HE32" s="94" t="str">
        <f t="shared" si="79"/>
        <v xml:space="preserve"> </v>
      </c>
      <c r="HF32" s="24"/>
      <c r="HG32" s="24"/>
      <c r="HH32" s="2" t="str">
        <f t="shared" si="80"/>
        <v xml:space="preserve"> </v>
      </c>
      <c r="HI32" s="94" t="str">
        <f t="shared" si="81"/>
        <v xml:space="preserve"> </v>
      </c>
      <c r="HJ32" s="24"/>
      <c r="HK32" s="24"/>
      <c r="HL32" s="2" t="str">
        <f t="shared" si="82"/>
        <v xml:space="preserve"> </v>
      </c>
      <c r="HM32" s="94" t="str">
        <f t="shared" si="83"/>
        <v xml:space="preserve"> </v>
      </c>
      <c r="HN32" s="24"/>
      <c r="HO32" s="24"/>
      <c r="HP32" s="2" t="str">
        <f t="shared" si="84"/>
        <v xml:space="preserve"> </v>
      </c>
      <c r="HQ32" s="94" t="str">
        <f t="shared" si="85"/>
        <v xml:space="preserve"> </v>
      </c>
      <c r="HR32" s="24"/>
      <c r="HS32" s="24"/>
      <c r="HT32" s="2" t="str">
        <f t="shared" si="86"/>
        <v xml:space="preserve"> </v>
      </c>
      <c r="HU32" s="94" t="str">
        <f t="shared" si="87"/>
        <v xml:space="preserve"> </v>
      </c>
      <c r="HW32" s="89" t="str">
        <f t="shared" si="207"/>
        <v xml:space="preserve"> </v>
      </c>
      <c r="HX32" s="90" t="str">
        <f t="shared" si="207"/>
        <v xml:space="preserve"> </v>
      </c>
      <c r="HY32" s="80"/>
      <c r="HZ32" s="24"/>
      <c r="IA32" s="2" t="str">
        <f t="shared" si="157"/>
        <v xml:space="preserve"> </v>
      </c>
      <c r="IB32" s="94" t="str">
        <f t="shared" si="88"/>
        <v xml:space="preserve"> </v>
      </c>
      <c r="IC32" s="24"/>
      <c r="ID32" s="24"/>
      <c r="IE32" s="2" t="str">
        <f t="shared" si="89"/>
        <v xml:space="preserve"> </v>
      </c>
      <c r="IF32" s="94" t="str">
        <f t="shared" si="90"/>
        <v xml:space="preserve"> </v>
      </c>
      <c r="IG32" s="24"/>
      <c r="IH32" s="24"/>
      <c r="II32" s="2" t="str">
        <f t="shared" si="91"/>
        <v xml:space="preserve"> </v>
      </c>
      <c r="IJ32" s="94" t="str">
        <f t="shared" si="92"/>
        <v xml:space="preserve"> </v>
      </c>
      <c r="IK32" s="24"/>
      <c r="IL32" s="24"/>
      <c r="IM32" s="2" t="str">
        <f t="shared" si="93"/>
        <v xml:space="preserve"> </v>
      </c>
      <c r="IN32" s="94" t="str">
        <f t="shared" si="94"/>
        <v xml:space="preserve"> </v>
      </c>
      <c r="IO32" s="24"/>
      <c r="IP32" s="24"/>
      <c r="IQ32" s="2" t="str">
        <f t="shared" si="95"/>
        <v xml:space="preserve"> </v>
      </c>
      <c r="IR32" s="94" t="str">
        <f t="shared" si="96"/>
        <v xml:space="preserve"> </v>
      </c>
      <c r="IT32" s="89" t="str">
        <f t="shared" si="208"/>
        <v xml:space="preserve"> </v>
      </c>
      <c r="IU32" s="90" t="str">
        <f t="shared" si="208"/>
        <v xml:space="preserve"> </v>
      </c>
      <c r="IV32" s="80"/>
      <c r="IW32" s="24"/>
      <c r="IX32" s="2" t="str">
        <f t="shared" si="160"/>
        <v xml:space="preserve"> </v>
      </c>
      <c r="IY32" s="94" t="str">
        <f t="shared" si="97"/>
        <v xml:space="preserve"> </v>
      </c>
      <c r="IZ32" s="24"/>
      <c r="JA32" s="24"/>
      <c r="JB32" s="2" t="str">
        <f t="shared" si="98"/>
        <v xml:space="preserve"> </v>
      </c>
      <c r="JC32" s="94" t="str">
        <f t="shared" si="99"/>
        <v xml:space="preserve"> </v>
      </c>
      <c r="JD32" s="24"/>
      <c r="JE32" s="24"/>
      <c r="JF32" s="2" t="str">
        <f t="shared" si="100"/>
        <v xml:space="preserve"> </v>
      </c>
      <c r="JG32" s="94" t="str">
        <f t="shared" si="101"/>
        <v xml:space="preserve"> </v>
      </c>
      <c r="JH32" s="24"/>
      <c r="JI32" s="24"/>
      <c r="JJ32" s="2" t="str">
        <f t="shared" si="102"/>
        <v xml:space="preserve"> </v>
      </c>
      <c r="JK32" s="94" t="str">
        <f t="shared" si="103"/>
        <v xml:space="preserve"> </v>
      </c>
      <c r="JL32" s="24"/>
      <c r="JM32" s="24"/>
      <c r="JN32" s="2" t="str">
        <f t="shared" si="104"/>
        <v xml:space="preserve"> </v>
      </c>
      <c r="JO32" s="94" t="str">
        <f t="shared" si="105"/>
        <v xml:space="preserve"> </v>
      </c>
      <c r="JP32" s="91"/>
      <c r="JQ32" s="89" t="str">
        <f t="shared" si="209"/>
        <v xml:space="preserve"> </v>
      </c>
      <c r="JR32" s="90" t="str">
        <f t="shared" si="209"/>
        <v xml:space="preserve"> </v>
      </c>
      <c r="JS32" s="80"/>
      <c r="JT32" s="24"/>
      <c r="JU32" s="2" t="str">
        <f t="shared" si="163"/>
        <v xml:space="preserve"> </v>
      </c>
      <c r="JV32" s="94" t="str">
        <f t="shared" si="106"/>
        <v xml:space="preserve"> </v>
      </c>
      <c r="JW32" s="24"/>
      <c r="JX32" s="24"/>
      <c r="JY32" s="2" t="str">
        <f t="shared" si="107"/>
        <v xml:space="preserve"> </v>
      </c>
      <c r="JZ32" s="94" t="str">
        <f t="shared" si="108"/>
        <v xml:space="preserve"> </v>
      </c>
      <c r="KA32" s="24"/>
      <c r="KB32" s="24"/>
      <c r="KC32" s="2" t="str">
        <f t="shared" si="109"/>
        <v xml:space="preserve"> </v>
      </c>
      <c r="KD32" s="94" t="str">
        <f t="shared" si="110"/>
        <v xml:space="preserve"> </v>
      </c>
      <c r="KE32" s="24"/>
      <c r="KF32" s="24"/>
      <c r="KG32" s="2" t="str">
        <f t="shared" si="111"/>
        <v xml:space="preserve"> </v>
      </c>
      <c r="KH32" s="94" t="str">
        <f t="shared" si="112"/>
        <v xml:space="preserve"> </v>
      </c>
      <c r="KI32" s="24"/>
      <c r="KJ32" s="24"/>
      <c r="KK32" s="2" t="str">
        <f t="shared" si="113"/>
        <v xml:space="preserve"> </v>
      </c>
      <c r="KL32" s="94" t="str">
        <f t="shared" si="114"/>
        <v xml:space="preserve"> </v>
      </c>
      <c r="KN32" s="89" t="str">
        <f t="shared" si="210"/>
        <v xml:space="preserve"> </v>
      </c>
      <c r="KO32" s="90" t="str">
        <f t="shared" si="210"/>
        <v xml:space="preserve"> </v>
      </c>
      <c r="KP32" s="80"/>
      <c r="KQ32" s="24"/>
      <c r="KR32" s="2" t="str">
        <f t="shared" si="166"/>
        <v xml:space="preserve"> </v>
      </c>
      <c r="KS32" s="94" t="str">
        <f t="shared" si="115"/>
        <v xml:space="preserve"> </v>
      </c>
      <c r="KT32" s="24"/>
      <c r="KU32" s="24"/>
      <c r="KV32" s="2" t="str">
        <f t="shared" si="116"/>
        <v xml:space="preserve"> </v>
      </c>
      <c r="KW32" s="94" t="str">
        <f t="shared" si="117"/>
        <v xml:space="preserve"> </v>
      </c>
      <c r="KX32" s="24"/>
      <c r="KY32" s="24"/>
      <c r="KZ32" s="2" t="str">
        <f t="shared" si="118"/>
        <v xml:space="preserve"> </v>
      </c>
      <c r="LA32" s="94" t="str">
        <f t="shared" si="119"/>
        <v xml:space="preserve"> </v>
      </c>
      <c r="LB32" s="24"/>
      <c r="LC32" s="24"/>
      <c r="LD32" s="2" t="str">
        <f t="shared" si="120"/>
        <v xml:space="preserve"> </v>
      </c>
      <c r="LE32" s="94" t="str">
        <f t="shared" si="121"/>
        <v xml:space="preserve"> </v>
      </c>
      <c r="LF32" s="24"/>
      <c r="LG32" s="24"/>
      <c r="LH32" s="2" t="str">
        <f t="shared" si="122"/>
        <v xml:space="preserve"> </v>
      </c>
      <c r="LI32" s="94" t="str">
        <f t="shared" si="123"/>
        <v xml:space="preserve"> </v>
      </c>
      <c r="LK32" s="89" t="str">
        <f t="shared" si="211"/>
        <v xml:space="preserve"> </v>
      </c>
      <c r="LL32" s="90" t="str">
        <f t="shared" si="211"/>
        <v xml:space="preserve"> </v>
      </c>
      <c r="LM32" s="80"/>
      <c r="LN32" s="24"/>
      <c r="LO32" s="2" t="str">
        <f t="shared" si="169"/>
        <v xml:space="preserve"> </v>
      </c>
      <c r="LP32" s="94" t="str">
        <f t="shared" si="124"/>
        <v xml:space="preserve"> </v>
      </c>
    </row>
    <row r="33" spans="1:328" ht="15.75">
      <c r="A33" s="116"/>
      <c r="B33" s="115"/>
      <c r="C33" s="81"/>
      <c r="D33" s="25"/>
      <c r="E33" s="156" t="str">
        <f t="shared" si="127"/>
        <v xml:space="preserve"> </v>
      </c>
      <c r="F33" s="121" t="str">
        <f t="shared" si="0"/>
        <v xml:space="preserve"> </v>
      </c>
      <c r="G33" s="25"/>
      <c r="H33" s="25"/>
      <c r="I33" s="156" t="str">
        <f t="shared" si="125"/>
        <v xml:space="preserve"> </v>
      </c>
      <c r="J33" s="121" t="str">
        <f t="shared" si="126"/>
        <v xml:space="preserve"> </v>
      </c>
      <c r="K33" s="25"/>
      <c r="L33" s="25"/>
      <c r="M33" s="156" t="str">
        <f t="shared" si="1"/>
        <v xml:space="preserve"> </v>
      </c>
      <c r="N33" s="121" t="str">
        <f t="shared" si="2"/>
        <v xml:space="preserve"> </v>
      </c>
      <c r="O33" s="25"/>
      <c r="P33" s="25"/>
      <c r="Q33" s="156" t="str">
        <f t="shared" si="3"/>
        <v xml:space="preserve"> </v>
      </c>
      <c r="R33" s="121" t="str">
        <f t="shared" si="4"/>
        <v xml:space="preserve"> </v>
      </c>
      <c r="S33" s="25"/>
      <c r="T33" s="25"/>
      <c r="U33" s="156" t="str">
        <f t="shared" si="5"/>
        <v xml:space="preserve"> </v>
      </c>
      <c r="V33" s="121" t="str">
        <f t="shared" si="6"/>
        <v xml:space="preserve"> </v>
      </c>
      <c r="W33" s="91"/>
      <c r="X33" s="92" t="str">
        <f t="shared" si="198"/>
        <v xml:space="preserve"> </v>
      </c>
      <c r="Y33" s="93" t="str">
        <f t="shared" si="198"/>
        <v xml:space="preserve"> </v>
      </c>
      <c r="Z33" s="81"/>
      <c r="AA33" s="25"/>
      <c r="AB33" s="156" t="str">
        <f t="shared" si="130"/>
        <v xml:space="preserve"> </v>
      </c>
      <c r="AC33" s="121" t="str">
        <f t="shared" si="7"/>
        <v xml:space="preserve"> </v>
      </c>
      <c r="AD33" s="25"/>
      <c r="AE33" s="25"/>
      <c r="AF33" s="156" t="str">
        <f t="shared" si="8"/>
        <v xml:space="preserve"> </v>
      </c>
      <c r="AG33" s="121" t="str">
        <f t="shared" si="9"/>
        <v xml:space="preserve"> </v>
      </c>
      <c r="AH33" s="25"/>
      <c r="AI33" s="25"/>
      <c r="AJ33" s="156" t="str">
        <f t="shared" si="10"/>
        <v xml:space="preserve"> </v>
      </c>
      <c r="AK33" s="121" t="str">
        <f t="shared" si="11"/>
        <v xml:space="preserve"> </v>
      </c>
      <c r="AL33" s="25"/>
      <c r="AM33" s="25"/>
      <c r="AN33" s="156" t="str">
        <f t="shared" si="12"/>
        <v xml:space="preserve"> </v>
      </c>
      <c r="AO33" s="121" t="str">
        <f t="shared" si="13"/>
        <v xml:space="preserve"> </v>
      </c>
      <c r="AP33" s="25"/>
      <c r="AQ33" s="25"/>
      <c r="AR33" s="156" t="str">
        <f t="shared" si="14"/>
        <v xml:space="preserve"> </v>
      </c>
      <c r="AS33" s="121" t="str">
        <f t="shared" si="15"/>
        <v xml:space="preserve"> </v>
      </c>
      <c r="AU33" s="92" t="str">
        <f t="shared" si="199"/>
        <v xml:space="preserve"> </v>
      </c>
      <c r="AV33" s="93" t="str">
        <f t="shared" si="199"/>
        <v xml:space="preserve"> </v>
      </c>
      <c r="AW33" s="81"/>
      <c r="AX33" s="25"/>
      <c r="AY33" s="156" t="str">
        <f t="shared" si="133"/>
        <v xml:space="preserve"> </v>
      </c>
      <c r="AZ33" s="121" t="str">
        <f t="shared" si="16"/>
        <v xml:space="preserve"> </v>
      </c>
      <c r="BA33" s="25"/>
      <c r="BB33" s="25"/>
      <c r="BC33" s="156" t="str">
        <f t="shared" si="17"/>
        <v xml:space="preserve"> </v>
      </c>
      <c r="BD33" s="121" t="str">
        <f t="shared" si="18"/>
        <v xml:space="preserve"> </v>
      </c>
      <c r="BE33" s="25"/>
      <c r="BF33" s="25"/>
      <c r="BG33" s="156" t="str">
        <f t="shared" si="19"/>
        <v xml:space="preserve"> </v>
      </c>
      <c r="BH33" s="121" t="str">
        <f t="shared" si="20"/>
        <v xml:space="preserve"> </v>
      </c>
      <c r="BI33" s="25"/>
      <c r="BJ33" s="25"/>
      <c r="BK33" s="156" t="str">
        <f t="shared" si="21"/>
        <v xml:space="preserve"> </v>
      </c>
      <c r="BL33" s="121" t="str">
        <f t="shared" si="22"/>
        <v xml:space="preserve"> </v>
      </c>
      <c r="BM33" s="25"/>
      <c r="BN33" s="25"/>
      <c r="BO33" s="156" t="str">
        <f t="shared" si="23"/>
        <v xml:space="preserve"> </v>
      </c>
      <c r="BP33" s="121" t="str">
        <f t="shared" si="24"/>
        <v xml:space="preserve"> </v>
      </c>
      <c r="BR33" s="92" t="str">
        <f t="shared" si="200"/>
        <v xml:space="preserve"> </v>
      </c>
      <c r="BS33" s="93" t="str">
        <f t="shared" si="200"/>
        <v xml:space="preserve"> </v>
      </c>
      <c r="BT33" s="81"/>
      <c r="BU33" s="25"/>
      <c r="BV33" s="156" t="str">
        <f t="shared" si="136"/>
        <v xml:space="preserve"> </v>
      </c>
      <c r="BW33" s="121" t="str">
        <f t="shared" si="25"/>
        <v xml:space="preserve"> </v>
      </c>
      <c r="BX33" s="25"/>
      <c r="BY33" s="25"/>
      <c r="BZ33" s="156" t="str">
        <f t="shared" si="26"/>
        <v xml:space="preserve"> </v>
      </c>
      <c r="CA33" s="121" t="str">
        <f t="shared" si="27"/>
        <v xml:space="preserve"> </v>
      </c>
      <c r="CB33" s="25"/>
      <c r="CC33" s="25"/>
      <c r="CD33" s="156" t="str">
        <f t="shared" si="28"/>
        <v xml:space="preserve"> </v>
      </c>
      <c r="CE33" s="121" t="str">
        <f t="shared" si="29"/>
        <v xml:space="preserve"> </v>
      </c>
      <c r="CF33" s="25"/>
      <c r="CG33" s="25"/>
      <c r="CH33" s="156" t="str">
        <f t="shared" si="30"/>
        <v xml:space="preserve"> </v>
      </c>
      <c r="CI33" s="121" t="str">
        <f t="shared" si="31"/>
        <v xml:space="preserve"> </v>
      </c>
      <c r="CJ33" s="25"/>
      <c r="CK33" s="25"/>
      <c r="CL33" s="156" t="str">
        <f t="shared" si="32"/>
        <v xml:space="preserve"> </v>
      </c>
      <c r="CM33" s="121" t="str">
        <f t="shared" si="33"/>
        <v xml:space="preserve"> </v>
      </c>
      <c r="CO33" s="92" t="str">
        <f t="shared" si="201"/>
        <v xml:space="preserve"> </v>
      </c>
      <c r="CP33" s="93" t="str">
        <f t="shared" si="201"/>
        <v xml:space="preserve"> </v>
      </c>
      <c r="CQ33" s="81"/>
      <c r="CR33" s="25"/>
      <c r="CS33" s="156" t="str">
        <f t="shared" si="139"/>
        <v xml:space="preserve"> </v>
      </c>
      <c r="CT33" s="121" t="str">
        <f t="shared" si="34"/>
        <v xml:space="preserve"> </v>
      </c>
      <c r="CU33" s="25"/>
      <c r="CV33" s="25"/>
      <c r="CW33" s="156" t="str">
        <f t="shared" si="35"/>
        <v xml:space="preserve"> </v>
      </c>
      <c r="CX33" s="121" t="str">
        <f t="shared" si="36"/>
        <v xml:space="preserve"> </v>
      </c>
      <c r="CY33" s="25"/>
      <c r="CZ33" s="25"/>
      <c r="DA33" s="156" t="str">
        <f t="shared" si="37"/>
        <v xml:space="preserve"> </v>
      </c>
      <c r="DB33" s="121" t="str">
        <f t="shared" si="38"/>
        <v xml:space="preserve"> </v>
      </c>
      <c r="DC33" s="25"/>
      <c r="DD33" s="25"/>
      <c r="DE33" s="156" t="str">
        <f t="shared" si="39"/>
        <v xml:space="preserve"> </v>
      </c>
      <c r="DF33" s="121" t="str">
        <f t="shared" si="40"/>
        <v xml:space="preserve"> </v>
      </c>
      <c r="DG33" s="25"/>
      <c r="DH33" s="25"/>
      <c r="DI33" s="156" t="str">
        <f t="shared" si="41"/>
        <v xml:space="preserve"> </v>
      </c>
      <c r="DJ33" s="121" t="str">
        <f t="shared" si="42"/>
        <v xml:space="preserve"> </v>
      </c>
      <c r="DL33" s="92" t="str">
        <f t="shared" si="202"/>
        <v xml:space="preserve"> </v>
      </c>
      <c r="DM33" s="93" t="str">
        <f t="shared" si="202"/>
        <v xml:space="preserve"> </v>
      </c>
      <c r="DN33" s="81"/>
      <c r="DO33" s="25"/>
      <c r="DP33" s="156" t="str">
        <f t="shared" si="142"/>
        <v xml:space="preserve"> </v>
      </c>
      <c r="DQ33" s="121" t="str">
        <f t="shared" si="43"/>
        <v xml:space="preserve"> </v>
      </c>
      <c r="DR33" s="25"/>
      <c r="DS33" s="25"/>
      <c r="DT33" s="156" t="str">
        <f t="shared" si="44"/>
        <v xml:space="preserve"> </v>
      </c>
      <c r="DU33" s="121" t="str">
        <f t="shared" si="45"/>
        <v xml:space="preserve"> </v>
      </c>
      <c r="DV33" s="25"/>
      <c r="DW33" s="25"/>
      <c r="DX33" s="156" t="str">
        <f t="shared" si="46"/>
        <v xml:space="preserve"> </v>
      </c>
      <c r="DY33" s="121" t="str">
        <f t="shared" si="47"/>
        <v xml:space="preserve"> </v>
      </c>
      <c r="DZ33" s="25"/>
      <c r="EA33" s="25"/>
      <c r="EB33" s="156" t="str">
        <f t="shared" si="48"/>
        <v xml:space="preserve"> </v>
      </c>
      <c r="EC33" s="121" t="str">
        <f t="shared" si="49"/>
        <v xml:space="preserve"> </v>
      </c>
      <c r="ED33" s="25"/>
      <c r="EE33" s="25"/>
      <c r="EF33" s="156" t="str">
        <f t="shared" si="50"/>
        <v xml:space="preserve"> </v>
      </c>
      <c r="EG33" s="121" t="str">
        <f t="shared" si="51"/>
        <v xml:space="preserve"> </v>
      </c>
      <c r="EI33" s="92" t="str">
        <f t="shared" si="203"/>
        <v xml:space="preserve"> </v>
      </c>
      <c r="EJ33" s="93" t="str">
        <f t="shared" si="203"/>
        <v xml:space="preserve"> </v>
      </c>
      <c r="EK33" s="25"/>
      <c r="EL33" s="25"/>
      <c r="EM33" s="156" t="str">
        <f t="shared" si="145"/>
        <v xml:space="preserve"> </v>
      </c>
      <c r="EN33" s="121" t="str">
        <f t="shared" si="52"/>
        <v xml:space="preserve"> </v>
      </c>
      <c r="EO33" s="25"/>
      <c r="EP33" s="25"/>
      <c r="EQ33" s="156" t="str">
        <f t="shared" si="53"/>
        <v xml:space="preserve"> </v>
      </c>
      <c r="ER33" s="121" t="str">
        <f t="shared" si="54"/>
        <v xml:space="preserve"> </v>
      </c>
      <c r="ES33" s="25"/>
      <c r="ET33" s="25"/>
      <c r="EU33" s="156" t="str">
        <f t="shared" si="55"/>
        <v xml:space="preserve"> </v>
      </c>
      <c r="EV33" s="121" t="str">
        <f t="shared" si="56"/>
        <v xml:space="preserve"> </v>
      </c>
      <c r="EW33" s="25"/>
      <c r="EX33" s="25"/>
      <c r="EY33" s="156" t="str">
        <f t="shared" si="57"/>
        <v xml:space="preserve"> </v>
      </c>
      <c r="EZ33" s="121" t="str">
        <f t="shared" si="58"/>
        <v xml:space="preserve"> </v>
      </c>
      <c r="FA33" s="25"/>
      <c r="FB33" s="25"/>
      <c r="FC33" s="156" t="str">
        <f t="shared" si="59"/>
        <v xml:space="preserve"> </v>
      </c>
      <c r="FD33" s="121" t="str">
        <f t="shared" si="60"/>
        <v xml:space="preserve"> </v>
      </c>
      <c r="FF33" s="92" t="str">
        <f t="shared" si="204"/>
        <v xml:space="preserve"> </v>
      </c>
      <c r="FG33" s="93" t="str">
        <f t="shared" si="204"/>
        <v xml:space="preserve"> </v>
      </c>
      <c r="FH33" s="81"/>
      <c r="FI33" s="25"/>
      <c r="FJ33" s="156" t="str">
        <f t="shared" si="148"/>
        <v xml:space="preserve"> </v>
      </c>
      <c r="FK33" s="121" t="str">
        <f t="shared" si="61"/>
        <v xml:space="preserve"> </v>
      </c>
      <c r="FL33" s="25"/>
      <c r="FM33" s="25"/>
      <c r="FN33" s="156" t="str">
        <f t="shared" si="62"/>
        <v xml:space="preserve"> </v>
      </c>
      <c r="FO33" s="121" t="str">
        <f t="shared" si="63"/>
        <v xml:space="preserve"> </v>
      </c>
      <c r="FP33" s="25"/>
      <c r="FQ33" s="25"/>
      <c r="FR33" s="156" t="str">
        <f t="shared" si="64"/>
        <v xml:space="preserve"> </v>
      </c>
      <c r="FS33" s="121" t="str">
        <f t="shared" si="65"/>
        <v xml:space="preserve"> </v>
      </c>
      <c r="FT33" s="25"/>
      <c r="FU33" s="25"/>
      <c r="FV33" s="156" t="str">
        <f t="shared" si="66"/>
        <v xml:space="preserve"> </v>
      </c>
      <c r="FW33" s="121" t="str">
        <f t="shared" si="67"/>
        <v xml:space="preserve"> </v>
      </c>
      <c r="FX33" s="25"/>
      <c r="FY33" s="25"/>
      <c r="FZ33" s="156" t="str">
        <f t="shared" si="68"/>
        <v xml:space="preserve"> </v>
      </c>
      <c r="GA33" s="121" t="str">
        <f t="shared" si="69"/>
        <v xml:space="preserve"> </v>
      </c>
      <c r="GC33" s="92" t="str">
        <f t="shared" si="205"/>
        <v xml:space="preserve"> </v>
      </c>
      <c r="GD33" s="93" t="str">
        <f t="shared" si="205"/>
        <v xml:space="preserve"> </v>
      </c>
      <c r="GE33" s="81"/>
      <c r="GF33" s="25"/>
      <c r="GG33" s="156" t="str">
        <f t="shared" si="151"/>
        <v xml:space="preserve"> </v>
      </c>
      <c r="GH33" s="121" t="str">
        <f t="shared" si="70"/>
        <v xml:space="preserve"> </v>
      </c>
      <c r="GI33" s="25"/>
      <c r="GJ33" s="25"/>
      <c r="GK33" s="156" t="str">
        <f t="shared" si="71"/>
        <v xml:space="preserve"> </v>
      </c>
      <c r="GL33" s="121" t="str">
        <f t="shared" si="72"/>
        <v xml:space="preserve"> </v>
      </c>
      <c r="GM33" s="25"/>
      <c r="GN33" s="25"/>
      <c r="GO33" s="156" t="str">
        <f t="shared" si="73"/>
        <v xml:space="preserve"> </v>
      </c>
      <c r="GP33" s="121" t="str">
        <f t="shared" si="74"/>
        <v xml:space="preserve"> </v>
      </c>
      <c r="GQ33" s="25"/>
      <c r="GR33" s="25"/>
      <c r="GS33" s="156" t="str">
        <f t="shared" si="75"/>
        <v xml:space="preserve"> </v>
      </c>
      <c r="GT33" s="121" t="str">
        <f t="shared" si="76"/>
        <v xml:space="preserve"> </v>
      </c>
      <c r="GU33" s="25"/>
      <c r="GV33" s="25"/>
      <c r="GW33" s="156" t="str">
        <f t="shared" si="77"/>
        <v xml:space="preserve"> </v>
      </c>
      <c r="GX33" s="121" t="str">
        <f t="shared" si="78"/>
        <v xml:space="preserve"> </v>
      </c>
      <c r="GZ33" s="92" t="str">
        <f t="shared" si="206"/>
        <v xml:space="preserve"> </v>
      </c>
      <c r="HA33" s="93" t="str">
        <f t="shared" si="206"/>
        <v xml:space="preserve"> </v>
      </c>
      <c r="HB33" s="81"/>
      <c r="HC33" s="25"/>
      <c r="HD33" s="156" t="str">
        <f t="shared" si="154"/>
        <v xml:space="preserve"> </v>
      </c>
      <c r="HE33" s="121" t="str">
        <f t="shared" si="79"/>
        <v xml:space="preserve"> </v>
      </c>
      <c r="HF33" s="25"/>
      <c r="HG33" s="25"/>
      <c r="HH33" s="156" t="str">
        <f t="shared" si="80"/>
        <v xml:space="preserve"> </v>
      </c>
      <c r="HI33" s="121" t="str">
        <f t="shared" si="81"/>
        <v xml:space="preserve"> </v>
      </c>
      <c r="HJ33" s="25"/>
      <c r="HK33" s="25"/>
      <c r="HL33" s="156" t="str">
        <f t="shared" si="82"/>
        <v xml:space="preserve"> </v>
      </c>
      <c r="HM33" s="121" t="str">
        <f t="shared" si="83"/>
        <v xml:space="preserve"> </v>
      </c>
      <c r="HN33" s="25"/>
      <c r="HO33" s="25"/>
      <c r="HP33" s="156" t="str">
        <f t="shared" si="84"/>
        <v xml:space="preserve"> </v>
      </c>
      <c r="HQ33" s="121" t="str">
        <f t="shared" si="85"/>
        <v xml:space="preserve"> </v>
      </c>
      <c r="HR33" s="25"/>
      <c r="HS33" s="25"/>
      <c r="HT33" s="156" t="str">
        <f t="shared" si="86"/>
        <v xml:space="preserve"> </v>
      </c>
      <c r="HU33" s="121" t="str">
        <f t="shared" si="87"/>
        <v xml:space="preserve"> </v>
      </c>
      <c r="HW33" s="92" t="str">
        <f t="shared" si="207"/>
        <v xml:space="preserve"> </v>
      </c>
      <c r="HX33" s="93" t="str">
        <f t="shared" si="207"/>
        <v xml:space="preserve"> </v>
      </c>
      <c r="HY33" s="81"/>
      <c r="HZ33" s="25"/>
      <c r="IA33" s="156" t="str">
        <f t="shared" si="157"/>
        <v xml:space="preserve"> </v>
      </c>
      <c r="IB33" s="121" t="str">
        <f t="shared" si="88"/>
        <v xml:space="preserve"> </v>
      </c>
      <c r="IC33" s="25"/>
      <c r="ID33" s="25"/>
      <c r="IE33" s="156" t="str">
        <f t="shared" si="89"/>
        <v xml:space="preserve"> </v>
      </c>
      <c r="IF33" s="121" t="str">
        <f t="shared" si="90"/>
        <v xml:space="preserve"> </v>
      </c>
      <c r="IG33" s="25"/>
      <c r="IH33" s="25"/>
      <c r="II33" s="156" t="str">
        <f t="shared" si="91"/>
        <v xml:space="preserve"> </v>
      </c>
      <c r="IJ33" s="121" t="str">
        <f t="shared" si="92"/>
        <v xml:space="preserve"> </v>
      </c>
      <c r="IK33" s="25"/>
      <c r="IL33" s="25"/>
      <c r="IM33" s="156" t="str">
        <f t="shared" si="93"/>
        <v xml:space="preserve"> </v>
      </c>
      <c r="IN33" s="121" t="str">
        <f t="shared" si="94"/>
        <v xml:space="preserve"> </v>
      </c>
      <c r="IO33" s="25"/>
      <c r="IP33" s="25"/>
      <c r="IQ33" s="156" t="str">
        <f t="shared" si="95"/>
        <v xml:space="preserve"> </v>
      </c>
      <c r="IR33" s="121" t="str">
        <f t="shared" si="96"/>
        <v xml:space="preserve"> </v>
      </c>
      <c r="IT33" s="92" t="str">
        <f t="shared" si="208"/>
        <v xml:space="preserve"> </v>
      </c>
      <c r="IU33" s="93" t="str">
        <f t="shared" si="208"/>
        <v xml:space="preserve"> </v>
      </c>
      <c r="IV33" s="81"/>
      <c r="IW33" s="25"/>
      <c r="IX33" s="156" t="str">
        <f t="shared" si="160"/>
        <v xml:space="preserve"> </v>
      </c>
      <c r="IY33" s="121" t="str">
        <f t="shared" si="97"/>
        <v xml:space="preserve"> </v>
      </c>
      <c r="IZ33" s="25"/>
      <c r="JA33" s="25"/>
      <c r="JB33" s="156" t="str">
        <f t="shared" si="98"/>
        <v xml:space="preserve"> </v>
      </c>
      <c r="JC33" s="121" t="str">
        <f t="shared" si="99"/>
        <v xml:space="preserve"> </v>
      </c>
      <c r="JD33" s="25"/>
      <c r="JE33" s="25"/>
      <c r="JF33" s="156" t="str">
        <f t="shared" si="100"/>
        <v xml:space="preserve"> </v>
      </c>
      <c r="JG33" s="121" t="str">
        <f t="shared" si="101"/>
        <v xml:space="preserve"> </v>
      </c>
      <c r="JH33" s="25"/>
      <c r="JI33" s="25"/>
      <c r="JJ33" s="156" t="str">
        <f t="shared" si="102"/>
        <v xml:space="preserve"> </v>
      </c>
      <c r="JK33" s="121" t="str">
        <f t="shared" si="103"/>
        <v xml:space="preserve"> </v>
      </c>
      <c r="JL33" s="25"/>
      <c r="JM33" s="25"/>
      <c r="JN33" s="156" t="str">
        <f t="shared" si="104"/>
        <v xml:space="preserve"> </v>
      </c>
      <c r="JO33" s="121" t="str">
        <f t="shared" si="105"/>
        <v xml:space="preserve"> </v>
      </c>
      <c r="JP33" s="91"/>
      <c r="JQ33" s="92" t="str">
        <f t="shared" si="209"/>
        <v xml:space="preserve"> </v>
      </c>
      <c r="JR33" s="93" t="str">
        <f t="shared" si="209"/>
        <v xml:space="preserve"> </v>
      </c>
      <c r="JS33" s="81"/>
      <c r="JT33" s="25"/>
      <c r="JU33" s="156" t="str">
        <f t="shared" si="163"/>
        <v xml:space="preserve"> </v>
      </c>
      <c r="JV33" s="121" t="str">
        <f t="shared" si="106"/>
        <v xml:space="preserve"> </v>
      </c>
      <c r="JW33" s="25"/>
      <c r="JX33" s="25"/>
      <c r="JY33" s="156" t="str">
        <f t="shared" si="107"/>
        <v xml:space="preserve"> </v>
      </c>
      <c r="JZ33" s="121" t="str">
        <f t="shared" si="108"/>
        <v xml:space="preserve"> </v>
      </c>
      <c r="KA33" s="25"/>
      <c r="KB33" s="25"/>
      <c r="KC33" s="156" t="str">
        <f t="shared" si="109"/>
        <v xml:space="preserve"> </v>
      </c>
      <c r="KD33" s="121" t="str">
        <f t="shared" si="110"/>
        <v xml:space="preserve"> </v>
      </c>
      <c r="KE33" s="25"/>
      <c r="KF33" s="25"/>
      <c r="KG33" s="156" t="str">
        <f t="shared" si="111"/>
        <v xml:space="preserve"> </v>
      </c>
      <c r="KH33" s="121" t="str">
        <f t="shared" si="112"/>
        <v xml:space="preserve"> </v>
      </c>
      <c r="KI33" s="25"/>
      <c r="KJ33" s="25"/>
      <c r="KK33" s="156" t="str">
        <f t="shared" si="113"/>
        <v xml:space="preserve"> </v>
      </c>
      <c r="KL33" s="121" t="str">
        <f t="shared" si="114"/>
        <v xml:space="preserve"> </v>
      </c>
      <c r="KN33" s="92" t="str">
        <f t="shared" si="210"/>
        <v xml:space="preserve"> </v>
      </c>
      <c r="KO33" s="93" t="str">
        <f t="shared" si="210"/>
        <v xml:space="preserve"> </v>
      </c>
      <c r="KP33" s="81"/>
      <c r="KQ33" s="25"/>
      <c r="KR33" s="156" t="str">
        <f t="shared" si="166"/>
        <v xml:space="preserve"> </v>
      </c>
      <c r="KS33" s="121" t="str">
        <f t="shared" si="115"/>
        <v xml:space="preserve"> </v>
      </c>
      <c r="KT33" s="25"/>
      <c r="KU33" s="25"/>
      <c r="KV33" s="156" t="str">
        <f t="shared" si="116"/>
        <v xml:space="preserve"> </v>
      </c>
      <c r="KW33" s="121" t="str">
        <f t="shared" si="117"/>
        <v xml:space="preserve"> </v>
      </c>
      <c r="KX33" s="25"/>
      <c r="KY33" s="25"/>
      <c r="KZ33" s="156" t="str">
        <f t="shared" si="118"/>
        <v xml:space="preserve"> </v>
      </c>
      <c r="LA33" s="121" t="str">
        <f t="shared" si="119"/>
        <v xml:space="preserve"> </v>
      </c>
      <c r="LB33" s="25"/>
      <c r="LC33" s="25"/>
      <c r="LD33" s="156" t="str">
        <f t="shared" si="120"/>
        <v xml:space="preserve"> </v>
      </c>
      <c r="LE33" s="121" t="str">
        <f t="shared" si="121"/>
        <v xml:space="preserve"> </v>
      </c>
      <c r="LF33" s="25"/>
      <c r="LG33" s="25"/>
      <c r="LH33" s="156" t="str">
        <f t="shared" si="122"/>
        <v xml:space="preserve"> </v>
      </c>
      <c r="LI33" s="121" t="str">
        <f t="shared" si="123"/>
        <v xml:space="preserve"> </v>
      </c>
      <c r="LK33" s="92" t="str">
        <f t="shared" si="211"/>
        <v xml:space="preserve"> </v>
      </c>
      <c r="LL33" s="93" t="str">
        <f t="shared" si="211"/>
        <v xml:space="preserve"> </v>
      </c>
      <c r="LM33" s="81"/>
      <c r="LN33" s="25"/>
      <c r="LO33" s="156" t="str">
        <f t="shared" si="169"/>
        <v xml:space="preserve"> </v>
      </c>
      <c r="LP33" s="121" t="str">
        <f t="shared" si="124"/>
        <v xml:space="preserve"> </v>
      </c>
    </row>
    <row r="34" spans="1:328" ht="15.75">
      <c r="A34" s="114"/>
      <c r="B34" s="113"/>
      <c r="C34" s="80"/>
      <c r="D34" s="24"/>
      <c r="E34" s="2" t="str">
        <f t="shared" si="127"/>
        <v xml:space="preserve"> </v>
      </c>
      <c r="F34" s="94" t="str">
        <f t="shared" si="0"/>
        <v xml:space="preserve"> </v>
      </c>
      <c r="G34" s="24"/>
      <c r="H34" s="24"/>
      <c r="I34" s="2" t="str">
        <f t="shared" si="125"/>
        <v xml:space="preserve"> </v>
      </c>
      <c r="J34" s="94" t="str">
        <f t="shared" si="126"/>
        <v xml:space="preserve"> </v>
      </c>
      <c r="K34" s="24"/>
      <c r="L34" s="24"/>
      <c r="M34" s="2" t="str">
        <f t="shared" si="1"/>
        <v xml:space="preserve"> </v>
      </c>
      <c r="N34" s="94" t="str">
        <f t="shared" si="2"/>
        <v xml:space="preserve"> </v>
      </c>
      <c r="O34" s="24"/>
      <c r="P34" s="24"/>
      <c r="Q34" s="2" t="str">
        <f t="shared" si="3"/>
        <v xml:space="preserve"> </v>
      </c>
      <c r="R34" s="94" t="str">
        <f t="shared" si="4"/>
        <v xml:space="preserve"> </v>
      </c>
      <c r="S34" s="24"/>
      <c r="T34" s="24"/>
      <c r="U34" s="2" t="str">
        <f t="shared" si="5"/>
        <v xml:space="preserve"> </v>
      </c>
      <c r="V34" s="94" t="str">
        <f t="shared" si="6"/>
        <v xml:space="preserve"> </v>
      </c>
      <c r="W34" s="91"/>
      <c r="X34" s="89" t="str">
        <f t="shared" si="198"/>
        <v xml:space="preserve"> </v>
      </c>
      <c r="Y34" s="90" t="str">
        <f t="shared" si="198"/>
        <v xml:space="preserve"> </v>
      </c>
      <c r="Z34" s="80"/>
      <c r="AA34" s="24"/>
      <c r="AB34" s="2" t="str">
        <f t="shared" si="130"/>
        <v xml:space="preserve"> </v>
      </c>
      <c r="AC34" s="94" t="str">
        <f t="shared" si="7"/>
        <v xml:space="preserve"> </v>
      </c>
      <c r="AD34" s="24"/>
      <c r="AE34" s="24"/>
      <c r="AF34" s="2" t="str">
        <f t="shared" si="8"/>
        <v xml:space="preserve"> </v>
      </c>
      <c r="AG34" s="94" t="str">
        <f t="shared" si="9"/>
        <v xml:space="preserve"> </v>
      </c>
      <c r="AH34" s="24"/>
      <c r="AI34" s="24"/>
      <c r="AJ34" s="2" t="str">
        <f t="shared" si="10"/>
        <v xml:space="preserve"> </v>
      </c>
      <c r="AK34" s="94" t="str">
        <f t="shared" si="11"/>
        <v xml:space="preserve"> </v>
      </c>
      <c r="AL34" s="24"/>
      <c r="AM34" s="24"/>
      <c r="AN34" s="2" t="str">
        <f t="shared" si="12"/>
        <v xml:space="preserve"> </v>
      </c>
      <c r="AO34" s="94" t="str">
        <f t="shared" si="13"/>
        <v xml:space="preserve"> </v>
      </c>
      <c r="AP34" s="24"/>
      <c r="AQ34" s="24"/>
      <c r="AR34" s="2" t="str">
        <f t="shared" si="14"/>
        <v xml:space="preserve"> </v>
      </c>
      <c r="AS34" s="94" t="str">
        <f t="shared" si="15"/>
        <v xml:space="preserve"> </v>
      </c>
      <c r="AU34" s="89" t="str">
        <f t="shared" si="199"/>
        <v xml:space="preserve"> </v>
      </c>
      <c r="AV34" s="90" t="str">
        <f t="shared" si="199"/>
        <v xml:space="preserve"> </v>
      </c>
      <c r="AW34" s="80"/>
      <c r="AX34" s="24"/>
      <c r="AY34" s="2" t="str">
        <f t="shared" si="133"/>
        <v xml:space="preserve"> </v>
      </c>
      <c r="AZ34" s="94" t="str">
        <f t="shared" si="16"/>
        <v xml:space="preserve"> </v>
      </c>
      <c r="BA34" s="24"/>
      <c r="BB34" s="24"/>
      <c r="BC34" s="2" t="str">
        <f t="shared" si="17"/>
        <v xml:space="preserve"> </v>
      </c>
      <c r="BD34" s="94" t="str">
        <f t="shared" si="18"/>
        <v xml:space="preserve"> </v>
      </c>
      <c r="BE34" s="24"/>
      <c r="BF34" s="24"/>
      <c r="BG34" s="2" t="str">
        <f t="shared" si="19"/>
        <v xml:space="preserve"> </v>
      </c>
      <c r="BH34" s="94" t="str">
        <f t="shared" si="20"/>
        <v xml:space="preserve"> </v>
      </c>
      <c r="BI34" s="24"/>
      <c r="BJ34" s="24"/>
      <c r="BK34" s="2" t="str">
        <f t="shared" si="21"/>
        <v xml:space="preserve"> </v>
      </c>
      <c r="BL34" s="94" t="str">
        <f t="shared" si="22"/>
        <v xml:space="preserve"> </v>
      </c>
      <c r="BM34" s="24"/>
      <c r="BN34" s="24"/>
      <c r="BO34" s="2" t="str">
        <f t="shared" si="23"/>
        <v xml:space="preserve"> </v>
      </c>
      <c r="BP34" s="94" t="str">
        <f t="shared" si="24"/>
        <v xml:space="preserve"> </v>
      </c>
      <c r="BR34" s="89" t="str">
        <f t="shared" si="200"/>
        <v xml:space="preserve"> </v>
      </c>
      <c r="BS34" s="90" t="str">
        <f t="shared" si="200"/>
        <v xml:space="preserve"> </v>
      </c>
      <c r="BT34" s="80"/>
      <c r="BU34" s="24"/>
      <c r="BV34" s="2" t="str">
        <f t="shared" si="136"/>
        <v xml:space="preserve"> </v>
      </c>
      <c r="BW34" s="94" t="str">
        <f t="shared" si="25"/>
        <v xml:space="preserve"> </v>
      </c>
      <c r="BX34" s="24"/>
      <c r="BY34" s="24"/>
      <c r="BZ34" s="2" t="str">
        <f t="shared" si="26"/>
        <v xml:space="preserve"> </v>
      </c>
      <c r="CA34" s="94" t="str">
        <f t="shared" si="27"/>
        <v xml:space="preserve"> </v>
      </c>
      <c r="CB34" s="24"/>
      <c r="CC34" s="24"/>
      <c r="CD34" s="2" t="str">
        <f t="shared" si="28"/>
        <v xml:space="preserve"> </v>
      </c>
      <c r="CE34" s="94" t="str">
        <f t="shared" si="29"/>
        <v xml:space="preserve"> </v>
      </c>
      <c r="CF34" s="24"/>
      <c r="CG34" s="24"/>
      <c r="CH34" s="2" t="str">
        <f t="shared" si="30"/>
        <v xml:space="preserve"> </v>
      </c>
      <c r="CI34" s="94" t="str">
        <f t="shared" si="31"/>
        <v xml:space="preserve"> </v>
      </c>
      <c r="CJ34" s="24"/>
      <c r="CK34" s="24"/>
      <c r="CL34" s="2" t="str">
        <f t="shared" si="32"/>
        <v xml:space="preserve"> </v>
      </c>
      <c r="CM34" s="94" t="str">
        <f t="shared" si="33"/>
        <v xml:space="preserve"> </v>
      </c>
      <c r="CO34" s="89" t="str">
        <f t="shared" si="201"/>
        <v xml:space="preserve"> </v>
      </c>
      <c r="CP34" s="90" t="str">
        <f t="shared" si="201"/>
        <v xml:space="preserve"> </v>
      </c>
      <c r="CQ34" s="80"/>
      <c r="CR34" s="24"/>
      <c r="CS34" s="2" t="str">
        <f t="shared" si="139"/>
        <v xml:space="preserve"> </v>
      </c>
      <c r="CT34" s="94" t="str">
        <f t="shared" si="34"/>
        <v xml:space="preserve"> </v>
      </c>
      <c r="CU34" s="24"/>
      <c r="CV34" s="24"/>
      <c r="CW34" s="2" t="str">
        <f t="shared" si="35"/>
        <v xml:space="preserve"> </v>
      </c>
      <c r="CX34" s="94" t="str">
        <f t="shared" si="36"/>
        <v xml:space="preserve"> </v>
      </c>
      <c r="CY34" s="24"/>
      <c r="CZ34" s="24"/>
      <c r="DA34" s="2" t="str">
        <f t="shared" si="37"/>
        <v xml:space="preserve"> </v>
      </c>
      <c r="DB34" s="94" t="str">
        <f t="shared" si="38"/>
        <v xml:space="preserve"> </v>
      </c>
      <c r="DC34" s="24"/>
      <c r="DD34" s="24"/>
      <c r="DE34" s="2" t="str">
        <f t="shared" si="39"/>
        <v xml:space="preserve"> </v>
      </c>
      <c r="DF34" s="94" t="str">
        <f t="shared" si="40"/>
        <v xml:space="preserve"> </v>
      </c>
      <c r="DG34" s="24"/>
      <c r="DH34" s="24"/>
      <c r="DI34" s="2" t="str">
        <f t="shared" si="41"/>
        <v xml:space="preserve"> </v>
      </c>
      <c r="DJ34" s="94" t="str">
        <f t="shared" si="42"/>
        <v xml:space="preserve"> </v>
      </c>
      <c r="DL34" s="89" t="str">
        <f t="shared" si="202"/>
        <v xml:space="preserve"> </v>
      </c>
      <c r="DM34" s="90" t="str">
        <f t="shared" si="202"/>
        <v xml:space="preserve"> </v>
      </c>
      <c r="DN34" s="80"/>
      <c r="DO34" s="24"/>
      <c r="DP34" s="2" t="str">
        <f t="shared" si="142"/>
        <v xml:space="preserve"> </v>
      </c>
      <c r="DQ34" s="94" t="str">
        <f t="shared" si="43"/>
        <v xml:space="preserve"> </v>
      </c>
      <c r="DR34" s="24"/>
      <c r="DS34" s="24"/>
      <c r="DT34" s="2" t="str">
        <f t="shared" si="44"/>
        <v xml:space="preserve"> </v>
      </c>
      <c r="DU34" s="94" t="str">
        <f t="shared" si="45"/>
        <v xml:space="preserve"> </v>
      </c>
      <c r="DV34" s="24"/>
      <c r="DW34" s="24"/>
      <c r="DX34" s="2" t="str">
        <f t="shared" si="46"/>
        <v xml:space="preserve"> </v>
      </c>
      <c r="DY34" s="94" t="str">
        <f t="shared" si="47"/>
        <v xml:space="preserve"> </v>
      </c>
      <c r="DZ34" s="24"/>
      <c r="EA34" s="24"/>
      <c r="EB34" s="2" t="str">
        <f t="shared" si="48"/>
        <v xml:space="preserve"> </v>
      </c>
      <c r="EC34" s="94" t="str">
        <f t="shared" si="49"/>
        <v xml:space="preserve"> </v>
      </c>
      <c r="ED34" s="24"/>
      <c r="EE34" s="24"/>
      <c r="EF34" s="2" t="str">
        <f t="shared" si="50"/>
        <v xml:space="preserve"> </v>
      </c>
      <c r="EG34" s="94" t="str">
        <f t="shared" si="51"/>
        <v xml:space="preserve"> </v>
      </c>
      <c r="EI34" s="89" t="str">
        <f t="shared" si="203"/>
        <v xml:space="preserve"> </v>
      </c>
      <c r="EJ34" s="90" t="str">
        <f t="shared" si="203"/>
        <v xml:space="preserve"> </v>
      </c>
      <c r="EK34" s="24"/>
      <c r="EL34" s="24"/>
      <c r="EM34" s="2" t="str">
        <f t="shared" si="145"/>
        <v xml:space="preserve"> </v>
      </c>
      <c r="EN34" s="94" t="str">
        <f t="shared" si="52"/>
        <v xml:space="preserve"> </v>
      </c>
      <c r="EO34" s="24"/>
      <c r="EP34" s="24"/>
      <c r="EQ34" s="2" t="str">
        <f t="shared" si="53"/>
        <v xml:space="preserve"> </v>
      </c>
      <c r="ER34" s="94" t="str">
        <f t="shared" si="54"/>
        <v xml:space="preserve"> </v>
      </c>
      <c r="ES34" s="24"/>
      <c r="ET34" s="24"/>
      <c r="EU34" s="2" t="str">
        <f t="shared" si="55"/>
        <v xml:space="preserve"> </v>
      </c>
      <c r="EV34" s="94" t="str">
        <f t="shared" si="56"/>
        <v xml:space="preserve"> </v>
      </c>
      <c r="EW34" s="24"/>
      <c r="EX34" s="24"/>
      <c r="EY34" s="2" t="str">
        <f t="shared" si="57"/>
        <v xml:space="preserve"> </v>
      </c>
      <c r="EZ34" s="94" t="str">
        <f t="shared" si="58"/>
        <v xml:space="preserve"> </v>
      </c>
      <c r="FA34" s="24"/>
      <c r="FB34" s="24"/>
      <c r="FC34" s="2" t="str">
        <f t="shared" si="59"/>
        <v xml:space="preserve"> </v>
      </c>
      <c r="FD34" s="94" t="str">
        <f t="shared" si="60"/>
        <v xml:space="preserve"> </v>
      </c>
      <c r="FF34" s="89" t="str">
        <f t="shared" si="204"/>
        <v xml:space="preserve"> </v>
      </c>
      <c r="FG34" s="90" t="str">
        <f t="shared" si="204"/>
        <v xml:space="preserve"> </v>
      </c>
      <c r="FH34" s="80"/>
      <c r="FI34" s="24"/>
      <c r="FJ34" s="2" t="str">
        <f t="shared" si="148"/>
        <v xml:space="preserve"> </v>
      </c>
      <c r="FK34" s="94" t="str">
        <f t="shared" si="61"/>
        <v xml:space="preserve"> </v>
      </c>
      <c r="FL34" s="24"/>
      <c r="FM34" s="24"/>
      <c r="FN34" s="2" t="str">
        <f t="shared" si="62"/>
        <v xml:space="preserve"> </v>
      </c>
      <c r="FO34" s="94" t="str">
        <f t="shared" si="63"/>
        <v xml:space="preserve"> </v>
      </c>
      <c r="FP34" s="24"/>
      <c r="FQ34" s="24"/>
      <c r="FR34" s="2" t="str">
        <f t="shared" si="64"/>
        <v xml:space="preserve"> </v>
      </c>
      <c r="FS34" s="94" t="str">
        <f t="shared" si="65"/>
        <v xml:space="preserve"> </v>
      </c>
      <c r="FT34" s="24"/>
      <c r="FU34" s="24"/>
      <c r="FV34" s="2" t="str">
        <f t="shared" si="66"/>
        <v xml:space="preserve"> </v>
      </c>
      <c r="FW34" s="94" t="str">
        <f t="shared" si="67"/>
        <v xml:space="preserve"> </v>
      </c>
      <c r="FX34" s="24"/>
      <c r="FY34" s="24"/>
      <c r="FZ34" s="2" t="str">
        <f t="shared" si="68"/>
        <v xml:space="preserve"> </v>
      </c>
      <c r="GA34" s="94" t="str">
        <f t="shared" si="69"/>
        <v xml:space="preserve"> </v>
      </c>
      <c r="GC34" s="89" t="str">
        <f t="shared" si="205"/>
        <v xml:space="preserve"> </v>
      </c>
      <c r="GD34" s="90" t="str">
        <f t="shared" si="205"/>
        <v xml:space="preserve"> </v>
      </c>
      <c r="GE34" s="80"/>
      <c r="GF34" s="24"/>
      <c r="GG34" s="2" t="str">
        <f t="shared" si="151"/>
        <v xml:space="preserve"> </v>
      </c>
      <c r="GH34" s="94" t="str">
        <f t="shared" si="70"/>
        <v xml:space="preserve"> </v>
      </c>
      <c r="GI34" s="24"/>
      <c r="GJ34" s="24"/>
      <c r="GK34" s="2" t="str">
        <f t="shared" si="71"/>
        <v xml:space="preserve"> </v>
      </c>
      <c r="GL34" s="94" t="str">
        <f t="shared" si="72"/>
        <v xml:space="preserve"> </v>
      </c>
      <c r="GM34" s="24"/>
      <c r="GN34" s="24"/>
      <c r="GO34" s="2" t="str">
        <f t="shared" si="73"/>
        <v xml:space="preserve"> </v>
      </c>
      <c r="GP34" s="94" t="str">
        <f t="shared" si="74"/>
        <v xml:space="preserve"> </v>
      </c>
      <c r="GQ34" s="24"/>
      <c r="GR34" s="24"/>
      <c r="GS34" s="2" t="str">
        <f t="shared" si="75"/>
        <v xml:space="preserve"> </v>
      </c>
      <c r="GT34" s="94" t="str">
        <f t="shared" si="76"/>
        <v xml:space="preserve"> </v>
      </c>
      <c r="GU34" s="24"/>
      <c r="GV34" s="24"/>
      <c r="GW34" s="2" t="str">
        <f t="shared" si="77"/>
        <v xml:space="preserve"> </v>
      </c>
      <c r="GX34" s="94" t="str">
        <f t="shared" si="78"/>
        <v xml:space="preserve"> </v>
      </c>
      <c r="GZ34" s="89" t="str">
        <f t="shared" si="206"/>
        <v xml:space="preserve"> </v>
      </c>
      <c r="HA34" s="90" t="str">
        <f t="shared" si="206"/>
        <v xml:space="preserve"> </v>
      </c>
      <c r="HB34" s="80"/>
      <c r="HC34" s="24"/>
      <c r="HD34" s="2" t="str">
        <f t="shared" si="154"/>
        <v xml:space="preserve"> </v>
      </c>
      <c r="HE34" s="94" t="str">
        <f t="shared" si="79"/>
        <v xml:space="preserve"> </v>
      </c>
      <c r="HF34" s="24"/>
      <c r="HG34" s="24"/>
      <c r="HH34" s="2" t="str">
        <f t="shared" si="80"/>
        <v xml:space="preserve"> </v>
      </c>
      <c r="HI34" s="94" t="str">
        <f t="shared" si="81"/>
        <v xml:space="preserve"> </v>
      </c>
      <c r="HJ34" s="24"/>
      <c r="HK34" s="24"/>
      <c r="HL34" s="2" t="str">
        <f t="shared" si="82"/>
        <v xml:space="preserve"> </v>
      </c>
      <c r="HM34" s="94" t="str">
        <f t="shared" si="83"/>
        <v xml:space="preserve"> </v>
      </c>
      <c r="HN34" s="24"/>
      <c r="HO34" s="24"/>
      <c r="HP34" s="2" t="str">
        <f t="shared" si="84"/>
        <v xml:space="preserve"> </v>
      </c>
      <c r="HQ34" s="94" t="str">
        <f t="shared" si="85"/>
        <v xml:space="preserve"> </v>
      </c>
      <c r="HR34" s="24"/>
      <c r="HS34" s="24"/>
      <c r="HT34" s="2" t="str">
        <f t="shared" si="86"/>
        <v xml:space="preserve"> </v>
      </c>
      <c r="HU34" s="94" t="str">
        <f t="shared" si="87"/>
        <v xml:space="preserve"> </v>
      </c>
      <c r="HW34" s="89" t="str">
        <f t="shared" si="207"/>
        <v xml:space="preserve"> </v>
      </c>
      <c r="HX34" s="90" t="str">
        <f t="shared" si="207"/>
        <v xml:space="preserve"> </v>
      </c>
      <c r="HY34" s="80"/>
      <c r="HZ34" s="24"/>
      <c r="IA34" s="2" t="str">
        <f t="shared" si="157"/>
        <v xml:space="preserve"> </v>
      </c>
      <c r="IB34" s="94" t="str">
        <f t="shared" si="88"/>
        <v xml:space="preserve"> </v>
      </c>
      <c r="IC34" s="24"/>
      <c r="ID34" s="24"/>
      <c r="IE34" s="2" t="str">
        <f t="shared" si="89"/>
        <v xml:space="preserve"> </v>
      </c>
      <c r="IF34" s="94" t="str">
        <f t="shared" si="90"/>
        <v xml:space="preserve"> </v>
      </c>
      <c r="IG34" s="24"/>
      <c r="IH34" s="24"/>
      <c r="II34" s="2" t="str">
        <f t="shared" si="91"/>
        <v xml:space="preserve"> </v>
      </c>
      <c r="IJ34" s="94" t="str">
        <f t="shared" si="92"/>
        <v xml:space="preserve"> </v>
      </c>
      <c r="IK34" s="24"/>
      <c r="IL34" s="24"/>
      <c r="IM34" s="2" t="str">
        <f t="shared" si="93"/>
        <v xml:space="preserve"> </v>
      </c>
      <c r="IN34" s="94" t="str">
        <f t="shared" si="94"/>
        <v xml:space="preserve"> </v>
      </c>
      <c r="IO34" s="24"/>
      <c r="IP34" s="24"/>
      <c r="IQ34" s="2" t="str">
        <f t="shared" si="95"/>
        <v xml:space="preserve"> </v>
      </c>
      <c r="IR34" s="94" t="str">
        <f t="shared" si="96"/>
        <v xml:space="preserve"> </v>
      </c>
      <c r="IT34" s="89" t="str">
        <f t="shared" si="208"/>
        <v xml:space="preserve"> </v>
      </c>
      <c r="IU34" s="90" t="str">
        <f t="shared" si="208"/>
        <v xml:space="preserve"> </v>
      </c>
      <c r="IV34" s="80"/>
      <c r="IW34" s="24"/>
      <c r="IX34" s="2" t="str">
        <f t="shared" si="160"/>
        <v xml:space="preserve"> </v>
      </c>
      <c r="IY34" s="94" t="str">
        <f t="shared" si="97"/>
        <v xml:space="preserve"> </v>
      </c>
      <c r="IZ34" s="24"/>
      <c r="JA34" s="24"/>
      <c r="JB34" s="2" t="str">
        <f t="shared" si="98"/>
        <v xml:space="preserve"> </v>
      </c>
      <c r="JC34" s="94" t="str">
        <f t="shared" si="99"/>
        <v xml:space="preserve"> </v>
      </c>
      <c r="JD34" s="24"/>
      <c r="JE34" s="24"/>
      <c r="JF34" s="2" t="str">
        <f t="shared" si="100"/>
        <v xml:space="preserve"> </v>
      </c>
      <c r="JG34" s="94" t="str">
        <f t="shared" si="101"/>
        <v xml:space="preserve"> </v>
      </c>
      <c r="JH34" s="24"/>
      <c r="JI34" s="24"/>
      <c r="JJ34" s="2" t="str">
        <f t="shared" si="102"/>
        <v xml:space="preserve"> </v>
      </c>
      <c r="JK34" s="94" t="str">
        <f t="shared" si="103"/>
        <v xml:space="preserve"> </v>
      </c>
      <c r="JL34" s="24"/>
      <c r="JM34" s="24"/>
      <c r="JN34" s="2" t="str">
        <f t="shared" si="104"/>
        <v xml:space="preserve"> </v>
      </c>
      <c r="JO34" s="94" t="str">
        <f t="shared" si="105"/>
        <v xml:space="preserve"> </v>
      </c>
      <c r="JP34" s="91"/>
      <c r="JQ34" s="89" t="str">
        <f t="shared" si="209"/>
        <v xml:space="preserve"> </v>
      </c>
      <c r="JR34" s="90" t="str">
        <f t="shared" si="209"/>
        <v xml:space="preserve"> </v>
      </c>
      <c r="JS34" s="80"/>
      <c r="JT34" s="24"/>
      <c r="JU34" s="2" t="str">
        <f t="shared" si="163"/>
        <v xml:space="preserve"> </v>
      </c>
      <c r="JV34" s="94" t="str">
        <f t="shared" si="106"/>
        <v xml:space="preserve"> </v>
      </c>
      <c r="JW34" s="24"/>
      <c r="JX34" s="24"/>
      <c r="JY34" s="2" t="str">
        <f t="shared" si="107"/>
        <v xml:space="preserve"> </v>
      </c>
      <c r="JZ34" s="94" t="str">
        <f t="shared" si="108"/>
        <v xml:space="preserve"> </v>
      </c>
      <c r="KA34" s="24"/>
      <c r="KB34" s="24"/>
      <c r="KC34" s="2" t="str">
        <f t="shared" si="109"/>
        <v xml:space="preserve"> </v>
      </c>
      <c r="KD34" s="94" t="str">
        <f t="shared" si="110"/>
        <v xml:space="preserve"> </v>
      </c>
      <c r="KE34" s="24"/>
      <c r="KF34" s="24"/>
      <c r="KG34" s="2" t="str">
        <f t="shared" si="111"/>
        <v xml:space="preserve"> </v>
      </c>
      <c r="KH34" s="94" t="str">
        <f t="shared" si="112"/>
        <v xml:space="preserve"> </v>
      </c>
      <c r="KI34" s="24"/>
      <c r="KJ34" s="24"/>
      <c r="KK34" s="2" t="str">
        <f t="shared" si="113"/>
        <v xml:space="preserve"> </v>
      </c>
      <c r="KL34" s="94" t="str">
        <f t="shared" si="114"/>
        <v xml:space="preserve"> </v>
      </c>
      <c r="KN34" s="89" t="str">
        <f t="shared" si="210"/>
        <v xml:space="preserve"> </v>
      </c>
      <c r="KO34" s="90" t="str">
        <f t="shared" si="210"/>
        <v xml:space="preserve"> </v>
      </c>
      <c r="KP34" s="80"/>
      <c r="KQ34" s="24"/>
      <c r="KR34" s="2" t="str">
        <f t="shared" si="166"/>
        <v xml:space="preserve"> </v>
      </c>
      <c r="KS34" s="94" t="str">
        <f t="shared" si="115"/>
        <v xml:space="preserve"> </v>
      </c>
      <c r="KT34" s="24"/>
      <c r="KU34" s="24"/>
      <c r="KV34" s="2" t="str">
        <f t="shared" si="116"/>
        <v xml:space="preserve"> </v>
      </c>
      <c r="KW34" s="94" t="str">
        <f t="shared" si="117"/>
        <v xml:space="preserve"> </v>
      </c>
      <c r="KX34" s="24"/>
      <c r="KY34" s="24"/>
      <c r="KZ34" s="2" t="str">
        <f t="shared" si="118"/>
        <v xml:space="preserve"> </v>
      </c>
      <c r="LA34" s="94" t="str">
        <f t="shared" si="119"/>
        <v xml:space="preserve"> </v>
      </c>
      <c r="LB34" s="24"/>
      <c r="LC34" s="24"/>
      <c r="LD34" s="2" t="str">
        <f t="shared" si="120"/>
        <v xml:space="preserve"> </v>
      </c>
      <c r="LE34" s="94" t="str">
        <f t="shared" si="121"/>
        <v xml:space="preserve"> </v>
      </c>
      <c r="LF34" s="24"/>
      <c r="LG34" s="24"/>
      <c r="LH34" s="2" t="str">
        <f t="shared" si="122"/>
        <v xml:space="preserve"> </v>
      </c>
      <c r="LI34" s="94" t="str">
        <f t="shared" si="123"/>
        <v xml:space="preserve"> </v>
      </c>
      <c r="LK34" s="89" t="str">
        <f t="shared" si="211"/>
        <v xml:space="preserve"> </v>
      </c>
      <c r="LL34" s="90" t="str">
        <f t="shared" si="211"/>
        <v xml:space="preserve"> </v>
      </c>
      <c r="LM34" s="80"/>
      <c r="LN34" s="24"/>
      <c r="LO34" s="2" t="str">
        <f t="shared" si="169"/>
        <v xml:space="preserve"> </v>
      </c>
      <c r="LP34" s="94" t="str">
        <f t="shared" si="124"/>
        <v xml:space="preserve"> </v>
      </c>
    </row>
    <row r="35" spans="1:328" ht="15.75">
      <c r="A35" s="116"/>
      <c r="B35" s="115"/>
      <c r="C35" s="81"/>
      <c r="D35" s="25"/>
      <c r="E35" s="156" t="str">
        <f t="shared" si="127"/>
        <v xml:space="preserve"> </v>
      </c>
      <c r="F35" s="121" t="str">
        <f t="shared" si="0"/>
        <v xml:space="preserve"> </v>
      </c>
      <c r="G35" s="25"/>
      <c r="H35" s="25"/>
      <c r="I35" s="156" t="str">
        <f t="shared" si="125"/>
        <v xml:space="preserve"> </v>
      </c>
      <c r="J35" s="121" t="str">
        <f t="shared" si="126"/>
        <v xml:space="preserve"> </v>
      </c>
      <c r="K35" s="25"/>
      <c r="L35" s="25"/>
      <c r="M35" s="156" t="str">
        <f t="shared" si="1"/>
        <v xml:space="preserve"> </v>
      </c>
      <c r="N35" s="121" t="str">
        <f t="shared" si="2"/>
        <v xml:space="preserve"> </v>
      </c>
      <c r="O35" s="25"/>
      <c r="P35" s="25"/>
      <c r="Q35" s="156" t="str">
        <f t="shared" si="3"/>
        <v xml:space="preserve"> </v>
      </c>
      <c r="R35" s="121" t="str">
        <f t="shared" si="4"/>
        <v xml:space="preserve"> </v>
      </c>
      <c r="S35" s="25"/>
      <c r="T35" s="25"/>
      <c r="U35" s="156" t="str">
        <f t="shared" si="5"/>
        <v xml:space="preserve"> </v>
      </c>
      <c r="V35" s="121" t="str">
        <f t="shared" si="6"/>
        <v xml:space="preserve"> </v>
      </c>
      <c r="W35" s="91"/>
      <c r="X35" s="92" t="str">
        <f t="shared" si="198"/>
        <v xml:space="preserve"> </v>
      </c>
      <c r="Y35" s="93" t="str">
        <f t="shared" si="198"/>
        <v xml:space="preserve"> </v>
      </c>
      <c r="Z35" s="81"/>
      <c r="AA35" s="25"/>
      <c r="AB35" s="156" t="str">
        <f t="shared" si="130"/>
        <v xml:space="preserve"> </v>
      </c>
      <c r="AC35" s="121" t="str">
        <f t="shared" si="7"/>
        <v xml:space="preserve"> </v>
      </c>
      <c r="AD35" s="25"/>
      <c r="AE35" s="25"/>
      <c r="AF35" s="156" t="str">
        <f t="shared" si="8"/>
        <v xml:space="preserve"> </v>
      </c>
      <c r="AG35" s="121" t="str">
        <f t="shared" si="9"/>
        <v xml:space="preserve"> </v>
      </c>
      <c r="AH35" s="25"/>
      <c r="AI35" s="25"/>
      <c r="AJ35" s="156" t="str">
        <f t="shared" si="10"/>
        <v xml:space="preserve"> </v>
      </c>
      <c r="AK35" s="121" t="str">
        <f t="shared" si="11"/>
        <v xml:space="preserve"> </v>
      </c>
      <c r="AL35" s="25"/>
      <c r="AM35" s="25"/>
      <c r="AN35" s="156" t="str">
        <f t="shared" si="12"/>
        <v xml:space="preserve"> </v>
      </c>
      <c r="AO35" s="121" t="str">
        <f t="shared" si="13"/>
        <v xml:space="preserve"> </v>
      </c>
      <c r="AP35" s="25"/>
      <c r="AQ35" s="25"/>
      <c r="AR35" s="156" t="str">
        <f t="shared" si="14"/>
        <v xml:space="preserve"> </v>
      </c>
      <c r="AS35" s="121" t="str">
        <f t="shared" si="15"/>
        <v xml:space="preserve"> </v>
      </c>
      <c r="AU35" s="92" t="str">
        <f t="shared" si="199"/>
        <v xml:space="preserve"> </v>
      </c>
      <c r="AV35" s="93" t="str">
        <f t="shared" si="199"/>
        <v xml:space="preserve"> </v>
      </c>
      <c r="AW35" s="81"/>
      <c r="AX35" s="25"/>
      <c r="AY35" s="156" t="str">
        <f t="shared" si="133"/>
        <v xml:space="preserve"> </v>
      </c>
      <c r="AZ35" s="121" t="str">
        <f t="shared" si="16"/>
        <v xml:space="preserve"> </v>
      </c>
      <c r="BA35" s="25"/>
      <c r="BB35" s="25"/>
      <c r="BC35" s="156" t="str">
        <f t="shared" si="17"/>
        <v xml:space="preserve"> </v>
      </c>
      <c r="BD35" s="121" t="str">
        <f t="shared" si="18"/>
        <v xml:space="preserve"> </v>
      </c>
      <c r="BE35" s="25"/>
      <c r="BF35" s="25"/>
      <c r="BG35" s="156" t="str">
        <f t="shared" si="19"/>
        <v xml:space="preserve"> </v>
      </c>
      <c r="BH35" s="121" t="str">
        <f t="shared" si="20"/>
        <v xml:space="preserve"> </v>
      </c>
      <c r="BI35" s="25"/>
      <c r="BJ35" s="25"/>
      <c r="BK35" s="156" t="str">
        <f t="shared" si="21"/>
        <v xml:space="preserve"> </v>
      </c>
      <c r="BL35" s="121" t="str">
        <f t="shared" si="22"/>
        <v xml:space="preserve"> </v>
      </c>
      <c r="BM35" s="25"/>
      <c r="BN35" s="25"/>
      <c r="BO35" s="156" t="str">
        <f t="shared" si="23"/>
        <v xml:space="preserve"> </v>
      </c>
      <c r="BP35" s="121" t="str">
        <f t="shared" si="24"/>
        <v xml:space="preserve"> </v>
      </c>
      <c r="BR35" s="92" t="str">
        <f t="shared" si="200"/>
        <v xml:space="preserve"> </v>
      </c>
      <c r="BS35" s="93" t="str">
        <f t="shared" si="200"/>
        <v xml:space="preserve"> </v>
      </c>
      <c r="BT35" s="81"/>
      <c r="BU35" s="25"/>
      <c r="BV35" s="156" t="str">
        <f t="shared" si="136"/>
        <v xml:space="preserve"> </v>
      </c>
      <c r="BW35" s="121" t="str">
        <f t="shared" si="25"/>
        <v xml:space="preserve"> </v>
      </c>
      <c r="BX35" s="25"/>
      <c r="BY35" s="25"/>
      <c r="BZ35" s="156" t="str">
        <f t="shared" si="26"/>
        <v xml:space="preserve"> </v>
      </c>
      <c r="CA35" s="121" t="str">
        <f t="shared" si="27"/>
        <v xml:space="preserve"> </v>
      </c>
      <c r="CB35" s="25"/>
      <c r="CC35" s="25"/>
      <c r="CD35" s="156" t="str">
        <f t="shared" si="28"/>
        <v xml:space="preserve"> </v>
      </c>
      <c r="CE35" s="121" t="str">
        <f t="shared" si="29"/>
        <v xml:space="preserve"> </v>
      </c>
      <c r="CF35" s="25"/>
      <c r="CG35" s="25"/>
      <c r="CH35" s="156" t="str">
        <f t="shared" si="30"/>
        <v xml:space="preserve"> </v>
      </c>
      <c r="CI35" s="121" t="str">
        <f t="shared" si="31"/>
        <v xml:space="preserve"> </v>
      </c>
      <c r="CJ35" s="25"/>
      <c r="CK35" s="25"/>
      <c r="CL35" s="156" t="str">
        <f t="shared" si="32"/>
        <v xml:space="preserve"> </v>
      </c>
      <c r="CM35" s="121" t="str">
        <f t="shared" si="33"/>
        <v xml:space="preserve"> </v>
      </c>
      <c r="CO35" s="92" t="str">
        <f t="shared" si="201"/>
        <v xml:space="preserve"> </v>
      </c>
      <c r="CP35" s="93" t="str">
        <f t="shared" si="201"/>
        <v xml:space="preserve"> </v>
      </c>
      <c r="CQ35" s="81"/>
      <c r="CR35" s="25"/>
      <c r="CS35" s="156" t="str">
        <f t="shared" si="139"/>
        <v xml:space="preserve"> </v>
      </c>
      <c r="CT35" s="121" t="str">
        <f t="shared" si="34"/>
        <v xml:space="preserve"> </v>
      </c>
      <c r="CU35" s="25"/>
      <c r="CV35" s="25"/>
      <c r="CW35" s="156" t="str">
        <f t="shared" si="35"/>
        <v xml:space="preserve"> </v>
      </c>
      <c r="CX35" s="121" t="str">
        <f t="shared" si="36"/>
        <v xml:space="preserve"> </v>
      </c>
      <c r="CY35" s="25"/>
      <c r="CZ35" s="25"/>
      <c r="DA35" s="156" t="str">
        <f t="shared" si="37"/>
        <v xml:space="preserve"> </v>
      </c>
      <c r="DB35" s="121" t="str">
        <f t="shared" si="38"/>
        <v xml:space="preserve"> </v>
      </c>
      <c r="DC35" s="25"/>
      <c r="DD35" s="25"/>
      <c r="DE35" s="156" t="str">
        <f t="shared" si="39"/>
        <v xml:space="preserve"> </v>
      </c>
      <c r="DF35" s="121" t="str">
        <f t="shared" si="40"/>
        <v xml:space="preserve"> </v>
      </c>
      <c r="DG35" s="25"/>
      <c r="DH35" s="25"/>
      <c r="DI35" s="156" t="str">
        <f t="shared" si="41"/>
        <v xml:space="preserve"> </v>
      </c>
      <c r="DJ35" s="121" t="str">
        <f t="shared" si="42"/>
        <v xml:space="preserve"> </v>
      </c>
      <c r="DL35" s="92" t="str">
        <f t="shared" si="202"/>
        <v xml:space="preserve"> </v>
      </c>
      <c r="DM35" s="93" t="str">
        <f t="shared" si="202"/>
        <v xml:space="preserve"> </v>
      </c>
      <c r="DN35" s="81"/>
      <c r="DO35" s="25"/>
      <c r="DP35" s="156" t="str">
        <f t="shared" si="142"/>
        <v xml:space="preserve"> </v>
      </c>
      <c r="DQ35" s="121" t="str">
        <f t="shared" si="43"/>
        <v xml:space="preserve"> </v>
      </c>
      <c r="DR35" s="25"/>
      <c r="DS35" s="25"/>
      <c r="DT35" s="156" t="str">
        <f t="shared" si="44"/>
        <v xml:space="preserve"> </v>
      </c>
      <c r="DU35" s="121" t="str">
        <f t="shared" si="45"/>
        <v xml:space="preserve"> </v>
      </c>
      <c r="DV35" s="25"/>
      <c r="DW35" s="25"/>
      <c r="DX35" s="156" t="str">
        <f t="shared" si="46"/>
        <v xml:space="preserve"> </v>
      </c>
      <c r="DY35" s="121" t="str">
        <f t="shared" si="47"/>
        <v xml:space="preserve"> </v>
      </c>
      <c r="DZ35" s="25"/>
      <c r="EA35" s="25"/>
      <c r="EB35" s="156" t="str">
        <f t="shared" si="48"/>
        <v xml:space="preserve"> </v>
      </c>
      <c r="EC35" s="121" t="str">
        <f t="shared" si="49"/>
        <v xml:space="preserve"> </v>
      </c>
      <c r="ED35" s="25"/>
      <c r="EE35" s="25"/>
      <c r="EF35" s="156" t="str">
        <f t="shared" si="50"/>
        <v xml:space="preserve"> </v>
      </c>
      <c r="EG35" s="121" t="str">
        <f t="shared" si="51"/>
        <v xml:space="preserve"> </v>
      </c>
      <c r="EI35" s="92" t="str">
        <f t="shared" si="203"/>
        <v xml:space="preserve"> </v>
      </c>
      <c r="EJ35" s="93" t="str">
        <f t="shared" si="203"/>
        <v xml:space="preserve"> </v>
      </c>
      <c r="EK35" s="25"/>
      <c r="EL35" s="25"/>
      <c r="EM35" s="156" t="str">
        <f t="shared" si="145"/>
        <v xml:space="preserve"> </v>
      </c>
      <c r="EN35" s="121" t="str">
        <f t="shared" si="52"/>
        <v xml:space="preserve"> </v>
      </c>
      <c r="EO35" s="25"/>
      <c r="EP35" s="25"/>
      <c r="EQ35" s="156" t="str">
        <f t="shared" si="53"/>
        <v xml:space="preserve"> </v>
      </c>
      <c r="ER35" s="121" t="str">
        <f t="shared" si="54"/>
        <v xml:space="preserve"> </v>
      </c>
      <c r="ES35" s="25"/>
      <c r="ET35" s="25"/>
      <c r="EU35" s="156" t="str">
        <f t="shared" si="55"/>
        <v xml:space="preserve"> </v>
      </c>
      <c r="EV35" s="121" t="str">
        <f t="shared" si="56"/>
        <v xml:space="preserve"> </v>
      </c>
      <c r="EW35" s="25"/>
      <c r="EX35" s="25"/>
      <c r="EY35" s="156" t="str">
        <f t="shared" si="57"/>
        <v xml:space="preserve"> </v>
      </c>
      <c r="EZ35" s="121" t="str">
        <f t="shared" si="58"/>
        <v xml:space="preserve"> </v>
      </c>
      <c r="FA35" s="25"/>
      <c r="FB35" s="25"/>
      <c r="FC35" s="156" t="str">
        <f t="shared" si="59"/>
        <v xml:space="preserve"> </v>
      </c>
      <c r="FD35" s="121" t="str">
        <f t="shared" si="60"/>
        <v xml:space="preserve"> </v>
      </c>
      <c r="FF35" s="92" t="str">
        <f t="shared" si="204"/>
        <v xml:space="preserve"> </v>
      </c>
      <c r="FG35" s="93" t="str">
        <f t="shared" si="204"/>
        <v xml:space="preserve"> </v>
      </c>
      <c r="FH35" s="81"/>
      <c r="FI35" s="25"/>
      <c r="FJ35" s="156" t="str">
        <f t="shared" si="148"/>
        <v xml:space="preserve"> </v>
      </c>
      <c r="FK35" s="121" t="str">
        <f t="shared" si="61"/>
        <v xml:space="preserve"> </v>
      </c>
      <c r="FL35" s="25"/>
      <c r="FM35" s="25"/>
      <c r="FN35" s="156" t="str">
        <f t="shared" si="62"/>
        <v xml:space="preserve"> </v>
      </c>
      <c r="FO35" s="121" t="str">
        <f t="shared" si="63"/>
        <v xml:space="preserve"> </v>
      </c>
      <c r="FP35" s="25"/>
      <c r="FQ35" s="25"/>
      <c r="FR35" s="156" t="str">
        <f t="shared" si="64"/>
        <v xml:space="preserve"> </v>
      </c>
      <c r="FS35" s="121" t="str">
        <f t="shared" si="65"/>
        <v xml:space="preserve"> </v>
      </c>
      <c r="FT35" s="25"/>
      <c r="FU35" s="25"/>
      <c r="FV35" s="156" t="str">
        <f t="shared" si="66"/>
        <v xml:space="preserve"> </v>
      </c>
      <c r="FW35" s="121" t="str">
        <f t="shared" si="67"/>
        <v xml:space="preserve"> </v>
      </c>
      <c r="FX35" s="25"/>
      <c r="FY35" s="25"/>
      <c r="FZ35" s="156" t="str">
        <f t="shared" si="68"/>
        <v xml:space="preserve"> </v>
      </c>
      <c r="GA35" s="121" t="str">
        <f t="shared" si="69"/>
        <v xml:space="preserve"> </v>
      </c>
      <c r="GC35" s="92" t="str">
        <f t="shared" si="205"/>
        <v xml:space="preserve"> </v>
      </c>
      <c r="GD35" s="93" t="str">
        <f t="shared" si="205"/>
        <v xml:space="preserve"> </v>
      </c>
      <c r="GE35" s="81"/>
      <c r="GF35" s="25"/>
      <c r="GG35" s="156" t="str">
        <f t="shared" si="151"/>
        <v xml:space="preserve"> </v>
      </c>
      <c r="GH35" s="121" t="str">
        <f t="shared" si="70"/>
        <v xml:space="preserve"> </v>
      </c>
      <c r="GI35" s="25"/>
      <c r="GJ35" s="25"/>
      <c r="GK35" s="156" t="str">
        <f t="shared" si="71"/>
        <v xml:space="preserve"> </v>
      </c>
      <c r="GL35" s="121" t="str">
        <f t="shared" si="72"/>
        <v xml:space="preserve"> </v>
      </c>
      <c r="GM35" s="25"/>
      <c r="GN35" s="25"/>
      <c r="GO35" s="156" t="str">
        <f t="shared" si="73"/>
        <v xml:space="preserve"> </v>
      </c>
      <c r="GP35" s="121" t="str">
        <f t="shared" si="74"/>
        <v xml:space="preserve"> </v>
      </c>
      <c r="GQ35" s="25"/>
      <c r="GR35" s="25"/>
      <c r="GS35" s="156" t="str">
        <f t="shared" si="75"/>
        <v xml:space="preserve"> </v>
      </c>
      <c r="GT35" s="121" t="str">
        <f t="shared" si="76"/>
        <v xml:space="preserve"> </v>
      </c>
      <c r="GU35" s="25"/>
      <c r="GV35" s="25"/>
      <c r="GW35" s="156" t="str">
        <f t="shared" si="77"/>
        <v xml:space="preserve"> </v>
      </c>
      <c r="GX35" s="121" t="str">
        <f t="shared" si="78"/>
        <v xml:space="preserve"> </v>
      </c>
      <c r="GZ35" s="92" t="str">
        <f t="shared" si="206"/>
        <v xml:space="preserve"> </v>
      </c>
      <c r="HA35" s="93" t="str">
        <f t="shared" si="206"/>
        <v xml:space="preserve"> </v>
      </c>
      <c r="HB35" s="81"/>
      <c r="HC35" s="25"/>
      <c r="HD35" s="156" t="str">
        <f t="shared" si="154"/>
        <v xml:space="preserve"> </v>
      </c>
      <c r="HE35" s="121" t="str">
        <f t="shared" si="79"/>
        <v xml:space="preserve"> </v>
      </c>
      <c r="HF35" s="25"/>
      <c r="HG35" s="25"/>
      <c r="HH35" s="156" t="str">
        <f t="shared" si="80"/>
        <v xml:space="preserve"> </v>
      </c>
      <c r="HI35" s="121" t="str">
        <f t="shared" si="81"/>
        <v xml:space="preserve"> </v>
      </c>
      <c r="HJ35" s="25"/>
      <c r="HK35" s="25"/>
      <c r="HL35" s="156" t="str">
        <f t="shared" si="82"/>
        <v xml:space="preserve"> </v>
      </c>
      <c r="HM35" s="121" t="str">
        <f t="shared" si="83"/>
        <v xml:space="preserve"> </v>
      </c>
      <c r="HN35" s="25"/>
      <c r="HO35" s="25"/>
      <c r="HP35" s="156" t="str">
        <f t="shared" si="84"/>
        <v xml:space="preserve"> </v>
      </c>
      <c r="HQ35" s="121" t="str">
        <f t="shared" si="85"/>
        <v xml:space="preserve"> </v>
      </c>
      <c r="HR35" s="25"/>
      <c r="HS35" s="25"/>
      <c r="HT35" s="156" t="str">
        <f t="shared" si="86"/>
        <v xml:space="preserve"> </v>
      </c>
      <c r="HU35" s="121" t="str">
        <f t="shared" si="87"/>
        <v xml:space="preserve"> </v>
      </c>
      <c r="HW35" s="92" t="str">
        <f t="shared" si="207"/>
        <v xml:space="preserve"> </v>
      </c>
      <c r="HX35" s="93" t="str">
        <f t="shared" si="207"/>
        <v xml:space="preserve"> </v>
      </c>
      <c r="HY35" s="81"/>
      <c r="HZ35" s="25"/>
      <c r="IA35" s="156" t="str">
        <f t="shared" si="157"/>
        <v xml:space="preserve"> </v>
      </c>
      <c r="IB35" s="121" t="str">
        <f t="shared" si="88"/>
        <v xml:space="preserve"> </v>
      </c>
      <c r="IC35" s="25"/>
      <c r="ID35" s="25"/>
      <c r="IE35" s="156" t="str">
        <f t="shared" si="89"/>
        <v xml:space="preserve"> </v>
      </c>
      <c r="IF35" s="121" t="str">
        <f t="shared" si="90"/>
        <v xml:space="preserve"> </v>
      </c>
      <c r="IG35" s="25"/>
      <c r="IH35" s="25"/>
      <c r="II35" s="156" t="str">
        <f t="shared" si="91"/>
        <v xml:space="preserve"> </v>
      </c>
      <c r="IJ35" s="121" t="str">
        <f t="shared" si="92"/>
        <v xml:space="preserve"> </v>
      </c>
      <c r="IK35" s="25"/>
      <c r="IL35" s="25"/>
      <c r="IM35" s="156" t="str">
        <f t="shared" si="93"/>
        <v xml:space="preserve"> </v>
      </c>
      <c r="IN35" s="121" t="str">
        <f t="shared" si="94"/>
        <v xml:space="preserve"> </v>
      </c>
      <c r="IO35" s="25"/>
      <c r="IP35" s="25"/>
      <c r="IQ35" s="156" t="str">
        <f t="shared" si="95"/>
        <v xml:space="preserve"> </v>
      </c>
      <c r="IR35" s="121" t="str">
        <f t="shared" si="96"/>
        <v xml:space="preserve"> </v>
      </c>
      <c r="IT35" s="92" t="str">
        <f t="shared" si="208"/>
        <v xml:space="preserve"> </v>
      </c>
      <c r="IU35" s="93" t="str">
        <f t="shared" si="208"/>
        <v xml:space="preserve"> </v>
      </c>
      <c r="IV35" s="81"/>
      <c r="IW35" s="25"/>
      <c r="IX35" s="156" t="str">
        <f t="shared" si="160"/>
        <v xml:space="preserve"> </v>
      </c>
      <c r="IY35" s="121" t="str">
        <f t="shared" si="97"/>
        <v xml:space="preserve"> </v>
      </c>
      <c r="IZ35" s="25"/>
      <c r="JA35" s="25"/>
      <c r="JB35" s="156" t="str">
        <f t="shared" si="98"/>
        <v xml:space="preserve"> </v>
      </c>
      <c r="JC35" s="121" t="str">
        <f t="shared" si="99"/>
        <v xml:space="preserve"> </v>
      </c>
      <c r="JD35" s="25"/>
      <c r="JE35" s="25"/>
      <c r="JF35" s="156" t="str">
        <f t="shared" si="100"/>
        <v xml:space="preserve"> </v>
      </c>
      <c r="JG35" s="121" t="str">
        <f t="shared" si="101"/>
        <v xml:space="preserve"> </v>
      </c>
      <c r="JH35" s="25"/>
      <c r="JI35" s="25"/>
      <c r="JJ35" s="156" t="str">
        <f t="shared" si="102"/>
        <v xml:space="preserve"> </v>
      </c>
      <c r="JK35" s="121" t="str">
        <f t="shared" si="103"/>
        <v xml:space="preserve"> </v>
      </c>
      <c r="JL35" s="25"/>
      <c r="JM35" s="25"/>
      <c r="JN35" s="156" t="str">
        <f t="shared" si="104"/>
        <v xml:space="preserve"> </v>
      </c>
      <c r="JO35" s="121" t="str">
        <f t="shared" si="105"/>
        <v xml:space="preserve"> </v>
      </c>
      <c r="JP35" s="91"/>
      <c r="JQ35" s="92" t="str">
        <f t="shared" si="209"/>
        <v xml:space="preserve"> </v>
      </c>
      <c r="JR35" s="93" t="str">
        <f t="shared" si="209"/>
        <v xml:space="preserve"> </v>
      </c>
      <c r="JS35" s="81"/>
      <c r="JT35" s="25"/>
      <c r="JU35" s="156" t="str">
        <f t="shared" si="163"/>
        <v xml:space="preserve"> </v>
      </c>
      <c r="JV35" s="121" t="str">
        <f t="shared" si="106"/>
        <v xml:space="preserve"> </v>
      </c>
      <c r="JW35" s="25"/>
      <c r="JX35" s="25"/>
      <c r="JY35" s="156" t="str">
        <f t="shared" si="107"/>
        <v xml:space="preserve"> </v>
      </c>
      <c r="JZ35" s="121" t="str">
        <f t="shared" si="108"/>
        <v xml:space="preserve"> </v>
      </c>
      <c r="KA35" s="25"/>
      <c r="KB35" s="25"/>
      <c r="KC35" s="156" t="str">
        <f t="shared" si="109"/>
        <v xml:space="preserve"> </v>
      </c>
      <c r="KD35" s="121" t="str">
        <f t="shared" si="110"/>
        <v xml:space="preserve"> </v>
      </c>
      <c r="KE35" s="25"/>
      <c r="KF35" s="25"/>
      <c r="KG35" s="156" t="str">
        <f t="shared" si="111"/>
        <v xml:space="preserve"> </v>
      </c>
      <c r="KH35" s="121" t="str">
        <f t="shared" si="112"/>
        <v xml:space="preserve"> </v>
      </c>
      <c r="KI35" s="25"/>
      <c r="KJ35" s="25"/>
      <c r="KK35" s="156" t="str">
        <f t="shared" si="113"/>
        <v xml:space="preserve"> </v>
      </c>
      <c r="KL35" s="121" t="str">
        <f t="shared" si="114"/>
        <v xml:space="preserve"> </v>
      </c>
      <c r="KN35" s="92" t="str">
        <f t="shared" si="210"/>
        <v xml:space="preserve"> </v>
      </c>
      <c r="KO35" s="93" t="str">
        <f t="shared" si="210"/>
        <v xml:space="preserve"> </v>
      </c>
      <c r="KP35" s="81"/>
      <c r="KQ35" s="25"/>
      <c r="KR35" s="156" t="str">
        <f t="shared" si="166"/>
        <v xml:space="preserve"> </v>
      </c>
      <c r="KS35" s="121" t="str">
        <f t="shared" si="115"/>
        <v xml:space="preserve"> </v>
      </c>
      <c r="KT35" s="25"/>
      <c r="KU35" s="25"/>
      <c r="KV35" s="156" t="str">
        <f t="shared" si="116"/>
        <v xml:space="preserve"> </v>
      </c>
      <c r="KW35" s="121" t="str">
        <f t="shared" si="117"/>
        <v xml:space="preserve"> </v>
      </c>
      <c r="KX35" s="25"/>
      <c r="KY35" s="25"/>
      <c r="KZ35" s="156" t="str">
        <f t="shared" si="118"/>
        <v xml:space="preserve"> </v>
      </c>
      <c r="LA35" s="121" t="str">
        <f t="shared" si="119"/>
        <v xml:space="preserve"> </v>
      </c>
      <c r="LB35" s="25"/>
      <c r="LC35" s="25"/>
      <c r="LD35" s="156" t="str">
        <f t="shared" si="120"/>
        <v xml:space="preserve"> </v>
      </c>
      <c r="LE35" s="121" t="str">
        <f t="shared" si="121"/>
        <v xml:space="preserve"> </v>
      </c>
      <c r="LF35" s="25"/>
      <c r="LG35" s="25"/>
      <c r="LH35" s="156" t="str">
        <f t="shared" si="122"/>
        <v xml:space="preserve"> </v>
      </c>
      <c r="LI35" s="121" t="str">
        <f t="shared" si="123"/>
        <v xml:space="preserve"> </v>
      </c>
      <c r="LK35" s="92" t="str">
        <f t="shared" si="211"/>
        <v xml:space="preserve"> </v>
      </c>
      <c r="LL35" s="93" t="str">
        <f t="shared" si="211"/>
        <v xml:space="preserve"> </v>
      </c>
      <c r="LM35" s="81"/>
      <c r="LN35" s="25"/>
      <c r="LO35" s="156" t="str">
        <f t="shared" si="169"/>
        <v xml:space="preserve"> </v>
      </c>
      <c r="LP35" s="121" t="str">
        <f t="shared" si="124"/>
        <v xml:space="preserve"> </v>
      </c>
    </row>
    <row r="37" spans="1:328">
      <c r="BR37" s="84" t="str">
        <f ca="1">IF(CELL("largeur",AU1)=0,LEFT(AU1,8)&amp;" - "&amp;MID(AU1,12,3),LEFT(AU1,8)&amp;" - "&amp;MID(AU1,12,3)+1)</f>
        <v>Français - 4</v>
      </c>
    </row>
    <row r="38" spans="1:328">
      <c r="X38" s="119"/>
    </row>
  </sheetData>
  <sheetProtection sheet="1" objects="1" scenarios="1" selectLockedCells="1"/>
  <mergeCells count="344">
    <mergeCell ref="HW2:HX2"/>
    <mergeCell ref="HW3:HX3"/>
    <mergeCell ref="JL1:JL4"/>
    <mergeCell ref="JM1:JM4"/>
    <mergeCell ref="JA1:JA4"/>
    <mergeCell ref="JD1:JD4"/>
    <mergeCell ref="JE1:JE4"/>
    <mergeCell ref="IT1:IU1"/>
    <mergeCell ref="IV1:IV4"/>
    <mergeCell ref="IW1:IW4"/>
    <mergeCell ref="IZ1:IZ4"/>
    <mergeCell ref="IX1:IY3"/>
    <mergeCell ref="IX4:IY4"/>
    <mergeCell ref="JB1:JC3"/>
    <mergeCell ref="JB4:JC4"/>
    <mergeCell ref="JF1:JG3"/>
    <mergeCell ref="JF4:JG4"/>
    <mergeCell ref="JJ1:JK3"/>
    <mergeCell ref="JJ4:JK4"/>
    <mergeCell ref="IT2:IU2"/>
    <mergeCell ref="IT3:IU3"/>
    <mergeCell ref="IT4:IU4"/>
    <mergeCell ref="JH1:JH4"/>
    <mergeCell ref="JI1:JI4"/>
    <mergeCell ref="HS1:HS4"/>
    <mergeCell ref="HG1:HG4"/>
    <mergeCell ref="HJ1:HJ4"/>
    <mergeCell ref="HK1:HK4"/>
    <mergeCell ref="GZ1:HA1"/>
    <mergeCell ref="HB1:HB4"/>
    <mergeCell ref="HC1:HC4"/>
    <mergeCell ref="HF1:HF4"/>
    <mergeCell ref="HD1:HE3"/>
    <mergeCell ref="HD4:HE4"/>
    <mergeCell ref="HH1:HI3"/>
    <mergeCell ref="HH4:HI4"/>
    <mergeCell ref="HL1:HM3"/>
    <mergeCell ref="GW1:GX3"/>
    <mergeCell ref="GW4:GX4"/>
    <mergeCell ref="GR1:GR4"/>
    <mergeCell ref="GZ2:HA2"/>
    <mergeCell ref="GZ3:HA3"/>
    <mergeCell ref="GZ4:HA4"/>
    <mergeCell ref="HN1:HN4"/>
    <mergeCell ref="HO1:HO4"/>
    <mergeCell ref="HR1:HR4"/>
    <mergeCell ref="FX1:FX4"/>
    <mergeCell ref="FY1:FY4"/>
    <mergeCell ref="FQ1:FQ4"/>
    <mergeCell ref="FT1:FT4"/>
    <mergeCell ref="FU1:FU4"/>
    <mergeCell ref="FV1:FW3"/>
    <mergeCell ref="FV4:FW4"/>
    <mergeCell ref="FZ1:GA3"/>
    <mergeCell ref="FZ4:GA4"/>
    <mergeCell ref="EP1:EP4"/>
    <mergeCell ref="ES1:ES4"/>
    <mergeCell ref="ET1:ET4"/>
    <mergeCell ref="EI1:EJ1"/>
    <mergeCell ref="EK1:EK4"/>
    <mergeCell ref="EL1:EL4"/>
    <mergeCell ref="FF2:FG2"/>
    <mergeCell ref="FF3:FG3"/>
    <mergeCell ref="FF4:FG4"/>
    <mergeCell ref="EO1:EO4"/>
    <mergeCell ref="EU4:EV4"/>
    <mergeCell ref="EY1:EZ3"/>
    <mergeCell ref="EY4:EZ4"/>
    <mergeCell ref="FC1:FD3"/>
    <mergeCell ref="FC4:FD4"/>
    <mergeCell ref="ED1:ED4"/>
    <mergeCell ref="EE1:EE4"/>
    <mergeCell ref="FF1:FG1"/>
    <mergeCell ref="FH1:FH4"/>
    <mergeCell ref="DV1:DV4"/>
    <mergeCell ref="DW1:DW4"/>
    <mergeCell ref="DR1:DR4"/>
    <mergeCell ref="DS1:DS4"/>
    <mergeCell ref="DN1:DN4"/>
    <mergeCell ref="DO1:DO4"/>
    <mergeCell ref="EB1:EC3"/>
    <mergeCell ref="EB4:EC4"/>
    <mergeCell ref="EF1:EG3"/>
    <mergeCell ref="EF4:EG4"/>
    <mergeCell ref="EM1:EN3"/>
    <mergeCell ref="EM4:EN4"/>
    <mergeCell ref="EQ1:ER3"/>
    <mergeCell ref="EQ4:ER4"/>
    <mergeCell ref="EU1:EV3"/>
    <mergeCell ref="EI2:EJ2"/>
    <mergeCell ref="EI3:EJ3"/>
    <mergeCell ref="EI4:EJ4"/>
    <mergeCell ref="EW1:EW4"/>
    <mergeCell ref="EX1:EX4"/>
    <mergeCell ref="DC1:DC4"/>
    <mergeCell ref="DD1:DD4"/>
    <mergeCell ref="DG1:DG4"/>
    <mergeCell ref="DH1:DH4"/>
    <mergeCell ref="CV1:CV4"/>
    <mergeCell ref="CY1:CY4"/>
    <mergeCell ref="CZ1:CZ4"/>
    <mergeCell ref="CO1:CP1"/>
    <mergeCell ref="CQ1:CQ4"/>
    <mergeCell ref="CR1:CR4"/>
    <mergeCell ref="CU1:CU4"/>
    <mergeCell ref="DA1:DB3"/>
    <mergeCell ref="DA4:DB4"/>
    <mergeCell ref="DE1:DF3"/>
    <mergeCell ref="DE4:DF4"/>
    <mergeCell ref="AH1:AH4"/>
    <mergeCell ref="AI1:AI4"/>
    <mergeCell ref="A3:B3"/>
    <mergeCell ref="T1:T4"/>
    <mergeCell ref="O1:O4"/>
    <mergeCell ref="D1:D4"/>
    <mergeCell ref="C1:C4"/>
    <mergeCell ref="E1:F3"/>
    <mergeCell ref="E4:F4"/>
    <mergeCell ref="I1:J3"/>
    <mergeCell ref="I4:J4"/>
    <mergeCell ref="M1:N3"/>
    <mergeCell ref="AF4:AG4"/>
    <mergeCell ref="U1:V3"/>
    <mergeCell ref="U4:V4"/>
    <mergeCell ref="Z1:Z4"/>
    <mergeCell ref="AA1:AA4"/>
    <mergeCell ref="M4:N4"/>
    <mergeCell ref="Q1:R3"/>
    <mergeCell ref="Q4:R4"/>
    <mergeCell ref="AB1:AC3"/>
    <mergeCell ref="AB4:AC4"/>
    <mergeCell ref="AF1:AG3"/>
    <mergeCell ref="A2:B2"/>
    <mergeCell ref="A1:B1"/>
    <mergeCell ref="S1:S4"/>
    <mergeCell ref="A4:B4"/>
    <mergeCell ref="AD1:AD4"/>
    <mergeCell ref="AE1:AE4"/>
    <mergeCell ref="G1:G4"/>
    <mergeCell ref="H1:H4"/>
    <mergeCell ref="X1:Y1"/>
    <mergeCell ref="X2:Y2"/>
    <mergeCell ref="X3:Y3"/>
    <mergeCell ref="X4:Y4"/>
    <mergeCell ref="P1:P4"/>
    <mergeCell ref="K1:K4"/>
    <mergeCell ref="L1:L4"/>
    <mergeCell ref="BE1:BE4"/>
    <mergeCell ref="BF1:BF4"/>
    <mergeCell ref="AW1:AW4"/>
    <mergeCell ref="AX1:AX4"/>
    <mergeCell ref="BM1:BM4"/>
    <mergeCell ref="DZ1:DZ4"/>
    <mergeCell ref="EA1:EA4"/>
    <mergeCell ref="BR1:BS1"/>
    <mergeCell ref="AL1:AL4"/>
    <mergeCell ref="AM1:AM4"/>
    <mergeCell ref="AP1:AP4"/>
    <mergeCell ref="AQ1:AQ4"/>
    <mergeCell ref="BT1:BT4"/>
    <mergeCell ref="BI1:BI4"/>
    <mergeCell ref="BJ1:BJ4"/>
    <mergeCell ref="CJ1:CJ4"/>
    <mergeCell ref="CK1:CK4"/>
    <mergeCell ref="BR2:BS2"/>
    <mergeCell ref="BR3:BS3"/>
    <mergeCell ref="BR4:BS4"/>
    <mergeCell ref="CB1:CB4"/>
    <mergeCell ref="CC1:CC4"/>
    <mergeCell ref="CF1:CF4"/>
    <mergeCell ref="CG1:CG4"/>
    <mergeCell ref="KI1:KI4"/>
    <mergeCell ref="KJ1:KJ4"/>
    <mergeCell ref="KN1:KO1"/>
    <mergeCell ref="KP1:KP4"/>
    <mergeCell ref="KQ1:KQ4"/>
    <mergeCell ref="KT1:KT4"/>
    <mergeCell ref="KU1:KU4"/>
    <mergeCell ref="KK1:KL3"/>
    <mergeCell ref="KK4:KL4"/>
    <mergeCell ref="KN2:KO2"/>
    <mergeCell ref="KN3:KO3"/>
    <mergeCell ref="KN4:KO4"/>
    <mergeCell ref="KR1:KS3"/>
    <mergeCell ref="KR4:KS4"/>
    <mergeCell ref="LM1:LM4"/>
    <mergeCell ref="LN1:LN4"/>
    <mergeCell ref="LK4:LL4"/>
    <mergeCell ref="KX1:KX4"/>
    <mergeCell ref="KY1:KY4"/>
    <mergeCell ref="LB1:LB4"/>
    <mergeCell ref="LC1:LC4"/>
    <mergeCell ref="LF1:LF4"/>
    <mergeCell ref="LG1:LG4"/>
    <mergeCell ref="KV1:KW3"/>
    <mergeCell ref="KV4:KW4"/>
    <mergeCell ref="KZ1:LA3"/>
    <mergeCell ref="LK3:LL3"/>
    <mergeCell ref="KZ4:LA4"/>
    <mergeCell ref="LD1:LE3"/>
    <mergeCell ref="LD4:LE4"/>
    <mergeCell ref="LH1:LI3"/>
    <mergeCell ref="LH4:LI4"/>
    <mergeCell ref="LK1:LL1"/>
    <mergeCell ref="LO1:LP3"/>
    <mergeCell ref="LO4:LP4"/>
    <mergeCell ref="LK2:LL2"/>
    <mergeCell ref="AJ1:AK3"/>
    <mergeCell ref="AJ4:AK4"/>
    <mergeCell ref="AN1:AO3"/>
    <mergeCell ref="AN4:AO4"/>
    <mergeCell ref="AR1:AS3"/>
    <mergeCell ref="AR4:AS4"/>
    <mergeCell ref="AY1:AZ3"/>
    <mergeCell ref="AY4:AZ4"/>
    <mergeCell ref="BC1:BD3"/>
    <mergeCell ref="BC4:BD4"/>
    <mergeCell ref="AU1:AV1"/>
    <mergeCell ref="AU2:AV2"/>
    <mergeCell ref="AU3:AV3"/>
    <mergeCell ref="AU4:AV4"/>
    <mergeCell ref="BA1:BA4"/>
    <mergeCell ref="BB1:BB4"/>
    <mergeCell ref="BG1:BH3"/>
    <mergeCell ref="BG4:BH4"/>
    <mergeCell ref="BK1:BL3"/>
    <mergeCell ref="BK4:BL4"/>
    <mergeCell ref="BO1:BP3"/>
    <mergeCell ref="BO4:BP4"/>
    <mergeCell ref="BV1:BW3"/>
    <mergeCell ref="BV4:BW4"/>
    <mergeCell ref="BZ1:CA3"/>
    <mergeCell ref="BZ4:CA4"/>
    <mergeCell ref="BU1:BU4"/>
    <mergeCell ref="BX1:BX4"/>
    <mergeCell ref="BY1:BY4"/>
    <mergeCell ref="BN1:BN4"/>
    <mergeCell ref="CD1:CE3"/>
    <mergeCell ref="CD4:CE4"/>
    <mergeCell ref="CH1:CI3"/>
    <mergeCell ref="CH4:CI4"/>
    <mergeCell ref="CL1:CM3"/>
    <mergeCell ref="CL4:CM4"/>
    <mergeCell ref="CS1:CT3"/>
    <mergeCell ref="CS4:CT4"/>
    <mergeCell ref="CW1:CX3"/>
    <mergeCell ref="CW4:CX4"/>
    <mergeCell ref="CO2:CP2"/>
    <mergeCell ref="CO3:CP3"/>
    <mergeCell ref="CO4:CP4"/>
    <mergeCell ref="DI1:DJ3"/>
    <mergeCell ref="DI4:DJ4"/>
    <mergeCell ref="DP1:DQ3"/>
    <mergeCell ref="DP4:DQ4"/>
    <mergeCell ref="DT1:DU3"/>
    <mergeCell ref="DT4:DU4"/>
    <mergeCell ref="DX1:DY3"/>
    <mergeCell ref="DX4:DY4"/>
    <mergeCell ref="DL1:DM1"/>
    <mergeCell ref="DL2:DM2"/>
    <mergeCell ref="DL3:DM3"/>
    <mergeCell ref="DL4:DM4"/>
    <mergeCell ref="FJ1:FK3"/>
    <mergeCell ref="FJ4:FK4"/>
    <mergeCell ref="FN1:FO3"/>
    <mergeCell ref="FN4:FO4"/>
    <mergeCell ref="FR1:FS3"/>
    <mergeCell ref="FR4:FS4"/>
    <mergeCell ref="FI1:FI4"/>
    <mergeCell ref="FA1:FA4"/>
    <mergeCell ref="FB1:FB4"/>
    <mergeCell ref="FL1:FL4"/>
    <mergeCell ref="FM1:FM4"/>
    <mergeCell ref="FP1:FP4"/>
    <mergeCell ref="GK1:GL3"/>
    <mergeCell ref="GK4:GL4"/>
    <mergeCell ref="GO1:GP3"/>
    <mergeCell ref="GO4:GP4"/>
    <mergeCell ref="GC2:GD2"/>
    <mergeCell ref="GC3:GD3"/>
    <mergeCell ref="GC4:GD4"/>
    <mergeCell ref="HL4:HM4"/>
    <mergeCell ref="HP1:HQ3"/>
    <mergeCell ref="HP4:HQ4"/>
    <mergeCell ref="GE1:GE4"/>
    <mergeCell ref="GF1:GF4"/>
    <mergeCell ref="GI1:GI4"/>
    <mergeCell ref="GJ1:GJ4"/>
    <mergeCell ref="GC1:GD1"/>
    <mergeCell ref="GG1:GH3"/>
    <mergeCell ref="GG4:GH4"/>
    <mergeCell ref="GU1:GU4"/>
    <mergeCell ref="GV1:GV4"/>
    <mergeCell ref="GM1:GM4"/>
    <mergeCell ref="GN1:GN4"/>
    <mergeCell ref="GQ1:GQ4"/>
    <mergeCell ref="GS1:GT3"/>
    <mergeCell ref="GS4:GT4"/>
    <mergeCell ref="HT1:HU3"/>
    <mergeCell ref="HT4:HU4"/>
    <mergeCell ref="IA1:IB3"/>
    <mergeCell ref="IA4:IB4"/>
    <mergeCell ref="IE1:IF3"/>
    <mergeCell ref="IE4:IF4"/>
    <mergeCell ref="HW4:HX4"/>
    <mergeCell ref="IQ1:IR3"/>
    <mergeCell ref="IQ4:IR4"/>
    <mergeCell ref="IK1:IK4"/>
    <mergeCell ref="IL1:IL4"/>
    <mergeCell ref="IO1:IO4"/>
    <mergeCell ref="IP1:IP4"/>
    <mergeCell ref="ID1:ID4"/>
    <mergeCell ref="IG1:IG4"/>
    <mergeCell ref="IH1:IH4"/>
    <mergeCell ref="HW1:HX1"/>
    <mergeCell ref="HY1:HY4"/>
    <mergeCell ref="HZ1:HZ4"/>
    <mergeCell ref="IC1:IC4"/>
    <mergeCell ref="II1:IJ3"/>
    <mergeCell ref="II4:IJ4"/>
    <mergeCell ref="IM1:IN3"/>
    <mergeCell ref="IM4:IN4"/>
    <mergeCell ref="JN1:JO3"/>
    <mergeCell ref="JN4:JO4"/>
    <mergeCell ref="JU1:JV3"/>
    <mergeCell ref="JU4:JV4"/>
    <mergeCell ref="JY1:JZ3"/>
    <mergeCell ref="JY4:JZ4"/>
    <mergeCell ref="KC1:KD3"/>
    <mergeCell ref="KC4:KD4"/>
    <mergeCell ref="KG1:KH3"/>
    <mergeCell ref="KG4:KH4"/>
    <mergeCell ref="JW1:JW4"/>
    <mergeCell ref="JX1:JX4"/>
    <mergeCell ref="KA1:KA4"/>
    <mergeCell ref="KB1:KB4"/>
    <mergeCell ref="KE1:KE4"/>
    <mergeCell ref="KF1:KF4"/>
    <mergeCell ref="JQ1:JR1"/>
    <mergeCell ref="JS1:JS4"/>
    <mergeCell ref="JT1:JT4"/>
    <mergeCell ref="JQ2:JR2"/>
    <mergeCell ref="JQ3:JR3"/>
    <mergeCell ref="JQ4:JR4"/>
  </mergeCells>
  <printOptions horizontalCentered="1"/>
  <pageMargins left="0.25" right="0.25" top="0.21" bottom="0.09" header="0.11" footer="0.09"/>
  <pageSetup paperSize="9" scale="96" orientation="landscape" r:id="rId1"/>
  <colBreaks count="1" manualBreakCount="1">
    <brk id="92" max="34" man="1"/>
  </colBreaks>
</worksheet>
</file>

<file path=xl/worksheets/sheet10.xml><?xml version="1.0" encoding="utf-8"?>
<worksheet xmlns="http://schemas.openxmlformats.org/spreadsheetml/2006/main" xmlns:r="http://schemas.openxmlformats.org/officeDocument/2006/relationships">
  <dimension ref="A1:C37"/>
  <sheetViews>
    <sheetView zoomScaleNormal="100" workbookViewId="0">
      <selection activeCell="L7" sqref="L7"/>
    </sheetView>
  </sheetViews>
  <sheetFormatPr baseColWidth="10" defaultRowHeight="15"/>
  <cols>
    <col min="1" max="1" width="13.42578125" style="1" customWidth="1"/>
    <col min="2" max="3" width="64.7109375" style="205" customWidth="1"/>
    <col min="4" max="16384" width="11.42578125" style="205"/>
  </cols>
  <sheetData>
    <row r="1" spans="1:3" ht="45.75" customHeight="1">
      <c r="B1" s="492" t="str">
        <f>"Appréciations du  "&amp;Fran1!A4&amp;"  -  "&amp;Fran1!A3&amp;"  -  "&amp;Fran1!A2</f>
        <v>Appréciations du  1er  trimestre  -  déc 2014  -  classe + prof</v>
      </c>
      <c r="C1" s="492"/>
    </row>
    <row r="2" spans="1:3" ht="26.25" hidden="1" customHeight="1"/>
    <row r="3" spans="1:3" ht="26.25" hidden="1" customHeight="1"/>
    <row r="4" spans="1:3" ht="26.25" hidden="1" customHeight="1"/>
    <row r="5" spans="1:3" ht="20.100000000000001" customHeight="1">
      <c r="B5" s="305" t="str">
        <f>Livret1!B207</f>
        <v>Observations sur le travail :</v>
      </c>
      <c r="C5" s="305" t="str">
        <f>Livret1!B209</f>
        <v>Conseil à l'élève :</v>
      </c>
    </row>
    <row r="6" spans="1:3" ht="68.25" customHeight="1">
      <c r="A6" s="1" t="str">
        <f>IF(ISBLANK(Fran1!A6)," ",Fran1!A6)</f>
        <v xml:space="preserve"> </v>
      </c>
      <c r="B6" s="311"/>
      <c r="C6" s="312"/>
    </row>
    <row r="7" spans="1:3" ht="63" customHeight="1">
      <c r="A7" s="1" t="str">
        <f>IF(ISBLANK(Fran1!A7)," ",Fran1!A7)</f>
        <v xml:space="preserve"> </v>
      </c>
      <c r="B7" s="311"/>
      <c r="C7" s="312"/>
    </row>
    <row r="8" spans="1:3" ht="67.5" customHeight="1">
      <c r="A8" s="1" t="str">
        <f>IF(ISBLANK(Fran1!A8)," ",Fran1!A8)</f>
        <v xml:space="preserve"> </v>
      </c>
      <c r="B8" s="311"/>
      <c r="C8" s="312"/>
    </row>
    <row r="9" spans="1:3" ht="69.75" customHeight="1">
      <c r="A9" s="1" t="str">
        <f>IF(ISBLANK(Fran1!A9)," ",Fran1!A9)</f>
        <v xml:space="preserve"> </v>
      </c>
      <c r="B9" s="311"/>
      <c r="C9" s="312"/>
    </row>
    <row r="10" spans="1:3" ht="70.900000000000006" customHeight="1">
      <c r="A10" s="1" t="str">
        <f>IF(ISBLANK(Fran1!A10)," ",Fran1!A10)</f>
        <v xml:space="preserve"> </v>
      </c>
      <c r="B10" s="311"/>
      <c r="C10" s="312"/>
    </row>
    <row r="11" spans="1:3" ht="113.25" customHeight="1">
      <c r="A11" s="1" t="str">
        <f>IF(ISBLANK(Fran1!A11)," ",Fran1!A11)</f>
        <v xml:space="preserve"> </v>
      </c>
      <c r="B11" s="311"/>
      <c r="C11" s="312"/>
    </row>
    <row r="12" spans="1:3" ht="90" customHeight="1">
      <c r="A12" s="1" t="str">
        <f>IF(ISBLANK(Fran1!A12)," ",Fran1!A12)</f>
        <v xml:space="preserve"> </v>
      </c>
      <c r="B12" s="311"/>
      <c r="C12" s="312"/>
    </row>
    <row r="13" spans="1:3" ht="48" customHeight="1">
      <c r="A13" s="1" t="str">
        <f>IF(ISBLANK(Fran1!A13)," ",Fran1!A13)</f>
        <v xml:space="preserve"> </v>
      </c>
      <c r="B13" s="311"/>
      <c r="C13" s="312"/>
    </row>
    <row r="14" spans="1:3" ht="78.75" customHeight="1">
      <c r="A14" s="1" t="str">
        <f>IF(ISBLANK(Fran1!A14)," ",Fran1!A14)</f>
        <v xml:space="preserve"> </v>
      </c>
      <c r="B14" s="311"/>
      <c r="C14" s="312"/>
    </row>
    <row r="15" spans="1:3" ht="105" customHeight="1">
      <c r="A15" s="1" t="str">
        <f>IF(ISBLANK(Fran1!A15)," ",Fran1!A15)</f>
        <v xml:space="preserve"> </v>
      </c>
      <c r="B15" s="311"/>
      <c r="C15" s="312"/>
    </row>
    <row r="16" spans="1:3" ht="49.5" customHeight="1">
      <c r="A16" s="1" t="str">
        <f>IF(ISBLANK(Fran1!A16)," ",Fran1!A16)</f>
        <v xml:space="preserve"> </v>
      </c>
      <c r="B16" s="311"/>
      <c r="C16" s="312"/>
    </row>
    <row r="17" spans="1:3" ht="65.25" customHeight="1">
      <c r="A17" s="1" t="str">
        <f>IF(ISBLANK(Fran1!A17)," ",Fran1!A17)</f>
        <v xml:space="preserve"> </v>
      </c>
      <c r="B17" s="311"/>
      <c r="C17" s="312"/>
    </row>
    <row r="18" spans="1:3" ht="75" customHeight="1">
      <c r="A18" s="1" t="str">
        <f>IF(ISBLANK(Fran1!A18)," ",Fran1!A18)</f>
        <v xml:space="preserve"> </v>
      </c>
      <c r="B18" s="311"/>
      <c r="C18" s="312"/>
    </row>
    <row r="19" spans="1:3" ht="80.25" customHeight="1">
      <c r="A19" s="1" t="str">
        <f>IF(ISBLANK(Fran1!A19)," ",Fran1!A19)</f>
        <v xml:space="preserve"> </v>
      </c>
      <c r="B19" s="311"/>
      <c r="C19" s="312"/>
    </row>
    <row r="20" spans="1:3" ht="88.15" customHeight="1">
      <c r="A20" s="1" t="str">
        <f>IF(ISBLANK(Fran1!A20)," ",Fran1!A20)</f>
        <v xml:space="preserve"> </v>
      </c>
      <c r="B20" s="311"/>
      <c r="C20" s="312"/>
    </row>
    <row r="21" spans="1:3" ht="103.15" customHeight="1">
      <c r="A21" s="1" t="str">
        <f>IF(ISBLANK(Fran1!A21)," ",Fran1!A21)</f>
        <v xml:space="preserve"> </v>
      </c>
      <c r="B21" s="311"/>
      <c r="C21" s="312"/>
    </row>
    <row r="22" spans="1:3" ht="101.45" customHeight="1">
      <c r="A22" s="1" t="str">
        <f>IF(ISBLANK(Fran1!A22)," ",Fran1!A22)</f>
        <v xml:space="preserve"> </v>
      </c>
      <c r="B22" s="311"/>
      <c r="C22" s="312"/>
    </row>
    <row r="23" spans="1:3" ht="97.15" customHeight="1">
      <c r="A23" s="1" t="str">
        <f>IF(ISBLANK(Fran1!A23)," ",Fran1!A23)</f>
        <v xml:space="preserve"> </v>
      </c>
      <c r="B23" s="311"/>
      <c r="C23" s="312"/>
    </row>
    <row r="24" spans="1:3" ht="93" customHeight="1">
      <c r="A24" s="1" t="str">
        <f>IF(ISBLANK(Fran1!A24)," ",Fran1!A24)</f>
        <v xml:space="preserve"> </v>
      </c>
      <c r="B24" s="311"/>
      <c r="C24" s="312"/>
    </row>
    <row r="25" spans="1:3" ht="125.45" customHeight="1">
      <c r="A25" s="1" t="str">
        <f>IF(ISBLANK(Fran1!A25)," ",Fran1!A25)</f>
        <v xml:space="preserve"> </v>
      </c>
      <c r="B25" s="311"/>
      <c r="C25" s="312"/>
    </row>
    <row r="26" spans="1:3" ht="136.15" customHeight="1">
      <c r="A26" s="1" t="str">
        <f>IF(ISBLANK(Fran1!A26)," ",Fran1!A26)</f>
        <v xml:space="preserve"> </v>
      </c>
      <c r="B26" s="311"/>
      <c r="C26" s="312"/>
    </row>
    <row r="27" spans="1:3" ht="100.15" customHeight="1">
      <c r="A27" s="1" t="str">
        <f>IF(ISBLANK(Fran1!A27)," ",Fran1!A27)</f>
        <v xml:space="preserve"> </v>
      </c>
      <c r="B27" s="311"/>
      <c r="C27" s="312"/>
    </row>
    <row r="28" spans="1:3" ht="76.150000000000006" customHeight="1">
      <c r="A28" s="1" t="str">
        <f>IF(ISBLANK(Fran1!A28)," ",Fran1!A28)</f>
        <v xml:space="preserve"> </v>
      </c>
      <c r="B28" s="311"/>
      <c r="C28" s="312"/>
    </row>
    <row r="29" spans="1:3" ht="158.44999999999999" customHeight="1">
      <c r="A29" s="1" t="str">
        <f>IF(ISBLANK(Fran1!A29)," ",Fran1!A29)</f>
        <v xml:space="preserve"> </v>
      </c>
      <c r="B29" s="311"/>
      <c r="C29" s="312"/>
    </row>
    <row r="30" spans="1:3" ht="132.6" customHeight="1">
      <c r="A30" s="1" t="str">
        <f>IF(ISBLANK(Fran1!A30)," ",Fran1!A30)</f>
        <v xml:space="preserve"> </v>
      </c>
      <c r="B30" s="311"/>
      <c r="C30" s="312"/>
    </row>
    <row r="31" spans="1:3" ht="106.9" customHeight="1">
      <c r="A31" s="1" t="str">
        <f>IF(ISBLANK(Fran1!A31)," ",Fran1!A31)</f>
        <v xml:space="preserve"> </v>
      </c>
      <c r="B31" s="311"/>
      <c r="C31" s="312"/>
    </row>
    <row r="32" spans="1:3" ht="69.599999999999994" customHeight="1">
      <c r="A32" s="1" t="str">
        <f>IF(ISBLANK(Fran1!A32)," ",Fran1!A32)</f>
        <v xml:space="preserve"> </v>
      </c>
      <c r="B32" s="311"/>
      <c r="C32" s="312"/>
    </row>
    <row r="33" spans="1:3" ht="52.5" customHeight="1">
      <c r="A33" s="1" t="str">
        <f>IF(ISBLANK(Fran1!A33)," ",Fran1!A33)</f>
        <v xml:space="preserve"> </v>
      </c>
      <c r="B33" s="311"/>
      <c r="C33" s="312"/>
    </row>
    <row r="34" spans="1:3" ht="52.5" customHeight="1">
      <c r="A34" s="1" t="str">
        <f>IF(ISBLANK(Fran1!A34)," ",Fran1!A34)</f>
        <v xml:space="preserve"> </v>
      </c>
      <c r="B34" s="311"/>
      <c r="C34" s="312"/>
    </row>
    <row r="35" spans="1:3" ht="52.5" customHeight="1">
      <c r="A35" s="1" t="str">
        <f>IF(ISBLANK(Fran1!A35)," ",Fran1!A35)</f>
        <v xml:space="preserve"> </v>
      </c>
      <c r="B35" s="311"/>
      <c r="C35" s="312"/>
    </row>
    <row r="36" spans="1:3" ht="52.5" customHeight="1">
      <c r="A36" s="1" t="str">
        <f>IF(ISBLANK(Fran1!A36)," ",Fran1!A36)</f>
        <v xml:space="preserve"> </v>
      </c>
      <c r="B36" s="311"/>
      <c r="C36" s="312"/>
    </row>
    <row r="37" spans="1:3" ht="52.5" customHeight="1">
      <c r="A37" s="1" t="str">
        <f>IF(ISBLANK(Fran1!A37)," ",Fran1!A37)</f>
        <v xml:space="preserve"> </v>
      </c>
      <c r="B37" s="311"/>
      <c r="C37" s="312"/>
    </row>
  </sheetData>
  <sheetProtection sheet="1" objects="1" scenarios="1" selectLockedCells="1"/>
  <mergeCells count="1">
    <mergeCell ref="B1:C1"/>
  </mergeCells>
  <pageMargins left="0.7" right="0.7" top="0.75" bottom="0.75" header="0.3" footer="0.3"/>
  <pageSetup paperSize="9" scale="61" orientation="portrait" verticalDpi="0" r:id="rId1"/>
</worksheet>
</file>

<file path=xl/worksheets/sheet11.xml><?xml version="1.0" encoding="utf-8"?>
<worksheet xmlns="http://schemas.openxmlformats.org/spreadsheetml/2006/main" xmlns:r="http://schemas.openxmlformats.org/officeDocument/2006/relationships">
  <dimension ref="A1:H376"/>
  <sheetViews>
    <sheetView zoomScaleSheetLayoutView="85" workbookViewId="0">
      <selection activeCell="L7" sqref="L7"/>
    </sheetView>
  </sheetViews>
  <sheetFormatPr baseColWidth="10" defaultColWidth="11.42578125" defaultRowHeight="20.100000000000001" customHeight="1"/>
  <cols>
    <col min="1" max="1" width="6.5703125" style="209" customWidth="1"/>
    <col min="2" max="2" width="82.140625" style="253" customWidth="1"/>
    <col min="3" max="4" width="4.28515625" style="209" customWidth="1"/>
    <col min="5" max="5" width="13.5703125" style="208" customWidth="1"/>
    <col min="6" max="6" width="10.85546875" style="209" customWidth="1"/>
    <col min="7" max="16384" width="11.42578125" style="209"/>
  </cols>
  <sheetData>
    <row r="1" spans="1:8" ht="20.100000000000001" customHeight="1">
      <c r="A1" s="206"/>
      <c r="B1" s="207"/>
      <c r="C1" s="208"/>
      <c r="D1" s="208"/>
    </row>
    <row r="2" spans="1:8" ht="31.5" customHeight="1">
      <c r="A2" s="206"/>
      <c r="B2" s="210" t="s">
        <v>5</v>
      </c>
      <c r="C2" s="422"/>
      <c r="D2" s="422"/>
      <c r="E2" s="422"/>
      <c r="H2" s="206"/>
    </row>
    <row r="3" spans="1:8" ht="6.75" customHeight="1">
      <c r="A3" s="206"/>
      <c r="B3" s="211"/>
      <c r="C3" s="208"/>
      <c r="D3" s="208"/>
    </row>
    <row r="4" spans="1:8" ht="27.75" customHeight="1">
      <c r="A4" s="206"/>
      <c r="B4" s="211" t="s">
        <v>4</v>
      </c>
      <c r="C4" s="423" t="str">
        <f>IF(ISBLANK(C2)," ",IF(ISERROR(VLOOKUP($C$2,Fran1!A6:B35,1,FALSE))=TRUE,"Erreur !",VLOOKUP($C$2,Fran1!A6:B35,2,FALSE)))</f>
        <v xml:space="preserve"> </v>
      </c>
      <c r="D4" s="423"/>
      <c r="E4" s="423"/>
      <c r="H4" s="212"/>
    </row>
    <row r="5" spans="1:8" s="214" customFormat="1" ht="27.75" customHeight="1">
      <c r="A5" s="206"/>
      <c r="B5" s="213"/>
      <c r="C5" s="67"/>
      <c r="D5" s="67"/>
      <c r="E5" s="208"/>
    </row>
    <row r="6" spans="1:8" s="214" customFormat="1" ht="18" customHeight="1">
      <c r="A6" s="206"/>
      <c r="B6" s="496" t="str">
        <f>IF(ISERROR(VLOOKUP(C2,Fran1!A6:B35,1,FALSE))=TRUE," ",VLOOKUP(C2,Fran1!A6:B35,1,FALSE)&amp;"  "&amp;VLOOKUP(C2,Fran1!A6:B35,2,FALSE))</f>
        <v xml:space="preserve"> </v>
      </c>
      <c r="C6" s="496"/>
      <c r="D6" s="496"/>
      <c r="E6" s="208"/>
    </row>
    <row r="7" spans="1:8" ht="23.25" customHeight="1" thickBot="1">
      <c r="A7" s="206"/>
      <c r="B7" s="111" t="s">
        <v>23</v>
      </c>
      <c r="C7" s="284" t="s">
        <v>405</v>
      </c>
      <c r="D7" s="70"/>
    </row>
    <row r="8" spans="1:8" ht="20.100000000000001" customHeight="1">
      <c r="B8" s="272" t="s">
        <v>24</v>
      </c>
      <c r="C8" s="273" t="s">
        <v>405</v>
      </c>
      <c r="D8" s="421" t="str">
        <f>Fran1!A2&amp;" - "&amp;Fran1!A4&amp;"  -  "&amp;Fran1!A3</f>
        <v>classe + prof - 1er  trimestre  -  déc 2014</v>
      </c>
    </row>
    <row r="9" spans="1:8" ht="20.100000000000001" customHeight="1">
      <c r="A9" s="215">
        <v>1</v>
      </c>
      <c r="B9" s="97" t="s">
        <v>64</v>
      </c>
      <c r="C9" s="129" t="str">
        <f>IF(ISERROR(VLOOKUP($C$2,Fran1!$A$6:$LP$35,1,FALSE))=TRUE," ",IF(ISBLANK(VLOOKUP($C$2,Fran1!$A$6:$LP$35,6,FALSE))," ",VLOOKUP($C$2,Fran1!$A$6:$LP$35,6,FALSE)))</f>
        <v xml:space="preserve"> </v>
      </c>
      <c r="D9" s="421"/>
    </row>
    <row r="10" spans="1:8" ht="20.100000000000001" customHeight="1">
      <c r="A10" s="215">
        <v>2</v>
      </c>
      <c r="B10" s="122" t="s">
        <v>315</v>
      </c>
      <c r="C10" s="129" t="str">
        <f>IF(ISERROR(VLOOKUP($C$2,Fran1!$A$6:$LP$35,1,FALSE))=TRUE," ",IF(ISBLANK(VLOOKUP($C$2,Fran1!$A$6:$LP$35,10,FALSE))," ",VLOOKUP($C$2,Fran1!$A$6:$LP$35,10,FALSE)))</f>
        <v xml:space="preserve"> </v>
      </c>
      <c r="D10" s="421"/>
    </row>
    <row r="11" spans="1:8" ht="20.100000000000001" customHeight="1">
      <c r="A11" s="215">
        <v>3</v>
      </c>
      <c r="B11" s="122" t="s">
        <v>316</v>
      </c>
      <c r="C11" s="129" t="str">
        <f>IF(ISERROR(VLOOKUP($C$2,Fran1!$A$6:$LP$35,1,FALSE))=TRUE," ",IF(ISBLANK(VLOOKUP($C$2,Fran1!$A$6:$LP$35,14,FALSE))," ",VLOOKUP($C$2,Fran1!$A$6:$LP$35,14,FALSE)))</f>
        <v xml:space="preserve"> </v>
      </c>
      <c r="D11" s="421"/>
    </row>
    <row r="12" spans="1:8" ht="20.100000000000001" customHeight="1">
      <c r="A12" s="215">
        <v>4</v>
      </c>
      <c r="B12" s="97" t="s">
        <v>65</v>
      </c>
      <c r="C12" s="129" t="str">
        <f>IF(ISERROR(VLOOKUP($C$2,Fran1!$A$6:$LP$35,1,FALSE))=TRUE," ",IF(ISBLANK(VLOOKUP($C$2,Fran1!$A$6:$LP$35,18,FALSE))," ",VLOOKUP($C$2,Fran1!$A$6:$LP$35,18,FALSE)))</f>
        <v xml:space="preserve"> </v>
      </c>
      <c r="D12" s="421"/>
    </row>
    <row r="13" spans="1:8" ht="20.100000000000001" customHeight="1">
      <c r="A13" s="215">
        <v>5</v>
      </c>
      <c r="B13" s="97" t="s">
        <v>309</v>
      </c>
      <c r="C13" s="129" t="str">
        <f>IF(ISERROR(VLOOKUP($C$2,Fran1!$A$6:$LP$35,1,FALSE))=TRUE," ",IF(ISBLANK(VLOOKUP($C$2,Fran1!$A$6:$LP$35,22,FALSE))," ",VLOOKUP($C$2,Fran1!$A$6:$LP$35,22,FALSE)))</f>
        <v xml:space="preserve"> </v>
      </c>
      <c r="D13" s="421"/>
    </row>
    <row r="14" spans="1:8" ht="20.100000000000001" customHeight="1">
      <c r="A14" s="215">
        <v>6</v>
      </c>
      <c r="B14" s="97" t="s">
        <v>66</v>
      </c>
      <c r="C14" s="129" t="str">
        <f>IF(ISERROR(VLOOKUP($C$2,Fran1!$A$6:$LP$35,1,FALSE))=TRUE," ",IF(ISBLANK(VLOOKUP($C$2,Fran1!$A$6:$LP$35,29,FALSE))," ",VLOOKUP($C$2,Fran1!$A$6:$LP$35,29,FALSE)))</f>
        <v xml:space="preserve"> </v>
      </c>
      <c r="D14" s="421"/>
    </row>
    <row r="15" spans="1:8" ht="20.100000000000001" customHeight="1">
      <c r="A15" s="215">
        <v>7</v>
      </c>
      <c r="B15" s="97" t="s">
        <v>67</v>
      </c>
      <c r="C15" s="129" t="str">
        <f>IF(ISERROR(VLOOKUP($C$2,Fran1!$A$6:$LP$35,1,FALSE))=TRUE," ",IF(ISBLANK(VLOOKUP($C$2,Fran1!$A$6:$LP$35,33,FALSE))," ",VLOOKUP($C$2,Fran1!$A$6:$LP$35,33,FALSE)))</f>
        <v xml:space="preserve"> </v>
      </c>
      <c r="D15" s="421"/>
    </row>
    <row r="16" spans="1:8" ht="20.100000000000001" customHeight="1">
      <c r="A16" s="215">
        <v>8</v>
      </c>
      <c r="B16" s="122" t="s">
        <v>317</v>
      </c>
      <c r="C16" s="129" t="str">
        <f>IF(ISERROR(VLOOKUP($C$2,Fran1!$A$6:$LP$35,1,FALSE))=TRUE," ",IF(ISBLANK(VLOOKUP($C$2,Fran1!$A$6:$LP$35,37,FALSE))," ",VLOOKUP($C$2,Fran1!$A$6:$LP$35,37,FALSE)))</f>
        <v xml:space="preserve"> </v>
      </c>
      <c r="D16" s="421"/>
    </row>
    <row r="17" spans="1:4" ht="30" customHeight="1">
      <c r="A17" s="215">
        <v>9</v>
      </c>
      <c r="B17" s="97" t="s">
        <v>68</v>
      </c>
      <c r="C17" s="130" t="str">
        <f>IF(ISERROR(VLOOKUP($C$2,Fran1!$A$6:$LP$35,1,FALSE))=TRUE," ",IF(ISBLANK(VLOOKUP($C$2,Fran1!$A$6:$LP$35,41,FALSE))," ",VLOOKUP($C$2,Fran1!$A$6:$LP$35,41,FALSE)))</f>
        <v xml:space="preserve"> </v>
      </c>
      <c r="D17" s="421"/>
    </row>
    <row r="18" spans="1:4" ht="15.75" customHeight="1">
      <c r="A18" s="215">
        <v>10</v>
      </c>
      <c r="B18" s="97" t="s">
        <v>69</v>
      </c>
      <c r="C18" s="131" t="str">
        <f>IF(ISERROR(VLOOKUP($C$2,Fran1!$A$6:$LP$35,1,FALSE))=TRUE," ",IF(ISBLANK(VLOOKUP($C$2,Fran1!$A$6:$LP$35,45,FALSE))," ",VLOOKUP($C$2,Fran1!$A$6:$LP$35,45,FALSE)))</f>
        <v xml:space="preserve"> </v>
      </c>
      <c r="D18" s="421"/>
    </row>
    <row r="19" spans="1:4" ht="30" customHeight="1">
      <c r="A19" s="215">
        <v>11</v>
      </c>
      <c r="B19" s="97" t="s">
        <v>70</v>
      </c>
      <c r="C19" s="131" t="str">
        <f>IF(ISERROR(VLOOKUP($C$2,Fran1!$A$6:$LP$35,1,FALSE))=TRUE," ",IF(ISBLANK(VLOOKUP($C$2,Fran1!$A$6:$LP$35,52,FALSE))," ",VLOOKUP($C$2,Fran1!$A$6:$LP$35,52,FALSE)))</f>
        <v xml:space="preserve"> </v>
      </c>
      <c r="D19" s="421"/>
    </row>
    <row r="20" spans="1:4" ht="31.5">
      <c r="A20" s="215">
        <v>12</v>
      </c>
      <c r="B20" s="122" t="s">
        <v>318</v>
      </c>
      <c r="C20" s="131" t="str">
        <f>IF(ISERROR(VLOOKUP($C$2,Fran1!$A$6:$LP$35,1,FALSE))=TRUE," ",IF(ISBLANK(VLOOKUP($C$2,Fran1!$A$6:$LP$35,56,FALSE))," ",VLOOKUP($C$2,Fran1!$A$6:$LP$35,56,FALSE)))</f>
        <v xml:space="preserve"> </v>
      </c>
      <c r="D20" s="421"/>
    </row>
    <row r="21" spans="1:4" ht="15.75" customHeight="1">
      <c r="A21" s="215">
        <v>13</v>
      </c>
      <c r="B21" s="97" t="s">
        <v>71</v>
      </c>
      <c r="C21" s="131" t="str">
        <f>IF(ISERROR(VLOOKUP($C$2,Fran1!$A$6:$LP$35,1,FALSE))=TRUE," ",IF(ISBLANK(VLOOKUP($C$2,Fran1!$A$6:$LP$35,60,FALSE))," ",VLOOKUP($C$2,Fran1!$A$6:$LP$35,60,FALSE)))</f>
        <v xml:space="preserve"> </v>
      </c>
      <c r="D21" s="421"/>
    </row>
    <row r="22" spans="1:4" ht="45" customHeight="1">
      <c r="A22" s="215">
        <v>14</v>
      </c>
      <c r="B22" s="123" t="s">
        <v>72</v>
      </c>
      <c r="C22" s="131" t="str">
        <f>IF(ISERROR(VLOOKUP($C$2,Fran1!$A$6:$LP$35,1,FALSE))=TRUE," ",IF(ISBLANK(VLOOKUP($C$2,Fran1!$A$6:$LP$35,64,FALSE))," ",VLOOKUP($C$2,Fran1!$A$6:$LP$35,64,FALSE)))</f>
        <v xml:space="preserve"> </v>
      </c>
      <c r="D22" s="421"/>
    </row>
    <row r="23" spans="1:4" ht="32.25" thickBot="1">
      <c r="A23" s="215">
        <v>15</v>
      </c>
      <c r="B23" s="124" t="s">
        <v>319</v>
      </c>
      <c r="C23" s="132" t="str">
        <f>IF(ISERROR(VLOOKUP($C$2,Fran1!$A$6:$LP$35,1,FALSE))=TRUE," ",IF(ISBLANK(VLOOKUP($C$2,Fran1!$A$6:$LP$35,68,FALSE))," ",VLOOKUP($C$2,Fran1!$A$6:$LP$35,68,FALSE)))</f>
        <v xml:space="preserve"> </v>
      </c>
      <c r="D23" s="421"/>
    </row>
    <row r="24" spans="1:4" ht="15.75">
      <c r="A24" s="215"/>
      <c r="B24" s="82" t="s">
        <v>25</v>
      </c>
      <c r="C24" s="274" t="s">
        <v>405</v>
      </c>
      <c r="D24" s="421"/>
    </row>
    <row r="25" spans="1:4" ht="30" customHeight="1">
      <c r="A25" s="215">
        <v>16</v>
      </c>
      <c r="B25" s="98" t="s">
        <v>73</v>
      </c>
      <c r="C25" s="131" t="str">
        <f>IF(ISERROR(VLOOKUP($C$2,Fran1!$A$6:$LP$35,1,FALSE))=TRUE," ",IF(ISBLANK(VLOOKUP($C$2,Fran1!$A$6:$LP$35,75,FALSE))," ",VLOOKUP($C$2,Fran1!$A$6:$LP$35,75,FALSE)))</f>
        <v xml:space="preserve"> </v>
      </c>
      <c r="D25" s="421"/>
    </row>
    <row r="26" spans="1:4" ht="30" customHeight="1">
      <c r="A26" s="215">
        <v>17</v>
      </c>
      <c r="B26" s="98" t="s">
        <v>74</v>
      </c>
      <c r="C26" s="131" t="str">
        <f>IF(ISERROR(VLOOKUP($C$2,Fran1!$A$6:$LP$35,1,FALSE))=TRUE," ",IF(ISBLANK(VLOOKUP($C$2,Fran1!$A$6:$LP$35,79,FALSE))," ",VLOOKUP($C$2,Fran1!$A$6:$LP$35,79,FALSE)))</f>
        <v xml:space="preserve"> </v>
      </c>
      <c r="D26" s="421"/>
    </row>
    <row r="27" spans="1:4" ht="30" customHeight="1">
      <c r="A27" s="215">
        <v>18</v>
      </c>
      <c r="B27" s="98" t="s">
        <v>75</v>
      </c>
      <c r="C27" s="131" t="str">
        <f>IF(ISERROR(VLOOKUP($C$2,Fran1!$A$6:$LP$35,1,FALSE))=TRUE," ",IF(ISBLANK(VLOOKUP($C$2,Fran1!$A$6:$LP$35,83,FALSE))," ",VLOOKUP($C$2,Fran1!$A$6:$LP$35,83,FALSE)))</f>
        <v xml:space="preserve"> </v>
      </c>
      <c r="D27" s="421"/>
    </row>
    <row r="28" spans="1:4" ht="30" customHeight="1">
      <c r="A28" s="215">
        <v>19</v>
      </c>
      <c r="B28" s="216" t="s">
        <v>76</v>
      </c>
      <c r="C28" s="131" t="str">
        <f>IF(ISERROR(VLOOKUP($C$2,Fran1!$A$6:$LP$35,1,FALSE))=TRUE," ",IF(ISBLANK(VLOOKUP($C$2,Fran1!$A$6:$LP$35,87,FALSE))," ",VLOOKUP($C$2,Fran1!$A$6:$LP$35,87,FALSE)))</f>
        <v xml:space="preserve"> </v>
      </c>
      <c r="D28" s="421"/>
    </row>
    <row r="29" spans="1:4" ht="30" customHeight="1">
      <c r="A29" s="215">
        <v>20</v>
      </c>
      <c r="B29" s="216" t="s">
        <v>77</v>
      </c>
      <c r="C29" s="131" t="str">
        <f>IF(ISERROR(VLOOKUP($C$2,Fran1!$A$6:$LP$35,1,FALSE))=TRUE," ",IF(ISBLANK(VLOOKUP($C$2,Fran1!$A$6:$LP$35,91,FALSE))," ",VLOOKUP($C$2,Fran1!$A$6:$LP$35,91,FALSE)))</f>
        <v xml:space="preserve"> </v>
      </c>
      <c r="D29" s="421"/>
    </row>
    <row r="30" spans="1:4" ht="15.75">
      <c r="A30" s="215">
        <v>21</v>
      </c>
      <c r="B30" s="217" t="s">
        <v>320</v>
      </c>
      <c r="C30" s="131" t="str">
        <f>IF(ISERROR(VLOOKUP($C$2,Fran1!$A$6:$LP$35,1,FALSE))=TRUE," ",IF(ISBLANK(VLOOKUP($C$2,Fran1!$A$6:$LP$35,98,FALSE))," ",VLOOKUP($C$2,Fran1!$A$6:$LP$35,98,FALSE)))</f>
        <v xml:space="preserve"> </v>
      </c>
      <c r="D30" s="421"/>
    </row>
    <row r="31" spans="1:4" ht="31.5">
      <c r="A31" s="215">
        <v>22</v>
      </c>
      <c r="B31" s="217" t="s">
        <v>329</v>
      </c>
      <c r="C31" s="131" t="str">
        <f>IF(ISERROR(VLOOKUP($C$2,Fran1!$A$6:$LP$35,1,FALSE))=TRUE," ",IF(ISBLANK(VLOOKUP($C$2,Fran1!$A$6:$LP$35,102,FALSE))," ",VLOOKUP($C$2,Fran1!$A$6:$LP$35,102,FALSE)))</f>
        <v xml:space="preserve"> </v>
      </c>
      <c r="D31" s="421"/>
    </row>
    <row r="32" spans="1:4" ht="30" customHeight="1">
      <c r="A32" s="215">
        <v>23</v>
      </c>
      <c r="B32" s="216" t="s">
        <v>78</v>
      </c>
      <c r="C32" s="131" t="str">
        <f>IF(ISERROR(VLOOKUP($C$2,Fran1!$A$6:$LP$35,1,FALSE))=TRUE," ",IF(ISBLANK(VLOOKUP($C$2,Fran1!$A$6:$LP$35,106,FALSE))," ",VLOOKUP($C$2,Fran1!$A$6:$LP$35,106,FALSE)))</f>
        <v xml:space="preserve"> </v>
      </c>
      <c r="D32" s="421"/>
    </row>
    <row r="33" spans="1:4" ht="15.75" customHeight="1">
      <c r="A33" s="215">
        <v>24</v>
      </c>
      <c r="B33" s="216" t="s">
        <v>79</v>
      </c>
      <c r="C33" s="131" t="str">
        <f>IF(ISERROR(VLOOKUP($C$2,Fran1!$A$6:$LP$35,1,FALSE))=TRUE," ",IF(ISBLANK(VLOOKUP($C$2,Fran1!$A$6:$LP$35,110,FALSE))," ",VLOOKUP($C$2,Fran1!$A$6:$LP$35,110,FALSE)))</f>
        <v xml:space="preserve"> </v>
      </c>
      <c r="D33" s="421"/>
    </row>
    <row r="34" spans="1:4" ht="15.75">
      <c r="A34" s="215">
        <v>25</v>
      </c>
      <c r="B34" s="217" t="s">
        <v>321</v>
      </c>
      <c r="C34" s="131" t="str">
        <f>IF(ISERROR(VLOOKUP($C$2,Fran1!$A$6:$LP$35,1,FALSE))=TRUE," ",IF(ISBLANK(VLOOKUP($C$2,Fran1!$A$6:$LP$35,114,FALSE))," ",VLOOKUP($C$2,Fran1!$A$6:$LP$35,114,FALSE)))</f>
        <v xml:space="preserve"> </v>
      </c>
      <c r="D34" s="421"/>
    </row>
    <row r="35" spans="1:4" ht="15.75" customHeight="1">
      <c r="A35" s="215">
        <v>26</v>
      </c>
      <c r="B35" s="216" t="s">
        <v>80</v>
      </c>
      <c r="C35" s="131" t="str">
        <f>IF(ISERROR(VLOOKUP($C$2,Fran1!$A$6:$LP$35,1,FALSE))=TRUE," ",IF(ISBLANK(VLOOKUP($C$2,Fran1!$A$6:$LP$35,121,FALSE))," ",VLOOKUP($C$2,Fran1!$A$6:$LP$35,121,FALSE)))</f>
        <v xml:space="preserve"> </v>
      </c>
      <c r="D35" s="421"/>
    </row>
    <row r="36" spans="1:4" ht="30" customHeight="1">
      <c r="A36" s="215">
        <v>27</v>
      </c>
      <c r="B36" s="216" t="s">
        <v>81</v>
      </c>
      <c r="C36" s="134" t="str">
        <f>IF(ISERROR(VLOOKUP($C$2,Fran1!$A$6:$LP$35,1,FALSE))=TRUE," ",IF(ISBLANK(VLOOKUP($C$2,Fran1!$A$6:$LP$35,125,FALSE))," ",VLOOKUP($C$2,Fran1!$A$6:$LP$35,125,FALSE)))</f>
        <v xml:space="preserve"> </v>
      </c>
      <c r="D36" s="421"/>
    </row>
    <row r="37" spans="1:4" ht="15.75">
      <c r="A37" s="215">
        <v>28</v>
      </c>
      <c r="B37" s="217" t="s">
        <v>323</v>
      </c>
      <c r="C37" s="135" t="str">
        <f>IF(ISERROR(VLOOKUP($C$2,Fran1!$A$6:$LP$35,1,FALSE))=TRUE," ",IF(ISBLANK(VLOOKUP($C$2,Fran1!$A$6:$LP$35,129,FALSE))," ",VLOOKUP($C$2,Fran1!$A$6:$LP$35,129,FALSE)))</f>
        <v xml:space="preserve"> </v>
      </c>
      <c r="D37" s="421"/>
    </row>
    <row r="38" spans="1:4" ht="30" customHeight="1">
      <c r="A38" s="215">
        <v>29</v>
      </c>
      <c r="B38" s="216" t="s">
        <v>82</v>
      </c>
      <c r="C38" s="135" t="str">
        <f>IF(ISERROR(VLOOKUP($C$2,Fran1!$A$6:$LP$35,1,FALSE))=TRUE," ",IF(ISBLANK(VLOOKUP($C$2,Fran1!$A$6:$LP$35,133,FALSE))," ",VLOOKUP($C$2,Fran1!$A$6:$LP$35,133,FALSE)))</f>
        <v xml:space="preserve"> </v>
      </c>
      <c r="D38" s="421"/>
    </row>
    <row r="39" spans="1:4" ht="15.75">
      <c r="A39" s="215">
        <v>30</v>
      </c>
      <c r="B39" s="217" t="s">
        <v>324</v>
      </c>
      <c r="C39" s="135" t="str">
        <f>IF(ISERROR(VLOOKUP($C$2,Fran1!$A$6:$LP$35,1,FALSE))=TRUE," ",IF(ISBLANK(VLOOKUP($C$2,Fran1!$A$6:$LP$35,137,FALSE))," ",VLOOKUP($C$2,Fran1!$A$6:$LP$35,137,FALSE)))</f>
        <v xml:space="preserve"> </v>
      </c>
      <c r="D39" s="421"/>
    </row>
    <row r="40" spans="1:4" ht="60" customHeight="1">
      <c r="A40" s="215">
        <v>31</v>
      </c>
      <c r="B40" s="216" t="s">
        <v>83</v>
      </c>
      <c r="C40" s="136" t="str">
        <f>IF(ISERROR(VLOOKUP($C$2,Fran1!$A$6:$LP$35,1,FALSE))=TRUE," ",IF(ISBLANK(VLOOKUP($C$2,Fran1!$A$6:$LP$35,144,FALSE))," ",VLOOKUP($C$2,Fran1!$A$6:$LP$35,144,FALSE)))</f>
        <v xml:space="preserve"> </v>
      </c>
      <c r="D40" s="421"/>
    </row>
    <row r="41" spans="1:4" ht="15.75">
      <c r="A41" s="215">
        <v>32</v>
      </c>
      <c r="B41" s="217" t="s">
        <v>322</v>
      </c>
      <c r="C41" s="134" t="str">
        <f>IF(ISERROR(VLOOKUP($C$2,Fran1!$A$6:$LP$35,1,FALSE))=TRUE," ",IF(ISBLANK(VLOOKUP($C$2,Fran1!$A$6:$LP$35,148,FALSE))," ",VLOOKUP($C$2,Fran1!$A$6:$LP$35,148,FALSE)))</f>
        <v xml:space="preserve"> </v>
      </c>
      <c r="D41" s="421"/>
    </row>
    <row r="42" spans="1:4" ht="30" customHeight="1">
      <c r="A42" s="215">
        <v>33</v>
      </c>
      <c r="B42" s="216" t="s">
        <v>84</v>
      </c>
      <c r="C42" s="135" t="str">
        <f>IF(ISERROR(VLOOKUP($C$2,Fran1!$A$6:$LP$35,1,FALSE))=TRUE," ",IF(ISBLANK(VLOOKUP($C$2,Fran1!$A$6:$LP$35,152,FALSE))," ",VLOOKUP($C$2,Fran1!$A$6:$LP$35,152,FALSE)))</f>
        <v xml:space="preserve"> </v>
      </c>
      <c r="D42" s="421"/>
    </row>
    <row r="43" spans="1:4" ht="31.5">
      <c r="A43" s="215">
        <v>34</v>
      </c>
      <c r="B43" s="218" t="s">
        <v>325</v>
      </c>
      <c r="C43" s="135" t="str">
        <f>IF(ISERROR(VLOOKUP($C$2,Fran1!$A$6:$LP$35,1,FALSE))=TRUE," ",IF(ISBLANK(VLOOKUP($C$2,Fran1!$A$6:$LP$35,156,FALSE))," ",VLOOKUP($C$2,Fran1!$A$6:$LP$35,156,FALSE)))</f>
        <v xml:space="preserve"> </v>
      </c>
      <c r="D43" s="421"/>
    </row>
    <row r="44" spans="1:4" ht="31.5">
      <c r="A44" s="215">
        <v>35</v>
      </c>
      <c r="B44" s="218" t="s">
        <v>326</v>
      </c>
      <c r="C44" s="135" t="str">
        <f>IF(ISERROR(VLOOKUP($C$2,Fran1!$A$6:$LP$35,1,FALSE))=TRUE," ",IF(ISBLANK(VLOOKUP($C$2,Fran1!$A$6:$LP$35,160,FALSE))," ",VLOOKUP($C$2,Fran1!$A$6:$LP$35,160,FALSE)))</f>
        <v xml:space="preserve"> </v>
      </c>
      <c r="D44" s="421"/>
    </row>
    <row r="45" spans="1:4" ht="31.5">
      <c r="A45" s="215">
        <v>36</v>
      </c>
      <c r="B45" s="218" t="s">
        <v>327</v>
      </c>
      <c r="C45" s="135" t="str">
        <f>IF(ISERROR(VLOOKUP($C$2,Fran1!$A$6:$LP$35,1,FALSE))=TRUE," ",IF(ISBLANK(VLOOKUP($C$2,Fran1!$A$6:$LP$35,167,FALSE))," ",VLOOKUP($C$2,Fran1!$A$6:$LP$35,167,FALSE)))</f>
        <v xml:space="preserve"> </v>
      </c>
      <c r="D45" s="71"/>
    </row>
    <row r="46" spans="1:4" ht="16.5" thickBot="1">
      <c r="A46" s="215">
        <v>37</v>
      </c>
      <c r="B46" s="219" t="s">
        <v>328</v>
      </c>
      <c r="C46" s="137" t="str">
        <f>IF(ISERROR(VLOOKUP($C$2,Fran1!$A$6:$LP$35,1,FALSE))=TRUE," ",IF(ISBLANK(VLOOKUP($C$2,Fran1!$A$6:$LP$35,171,FALSE))," ",VLOOKUP($C$2,Fran1!$A$6:$LP$35,171,FALSE)))</f>
        <v xml:space="preserve"> </v>
      </c>
      <c r="D46" s="71"/>
    </row>
    <row r="47" spans="1:4" ht="15.75">
      <c r="A47" s="215"/>
      <c r="B47" s="82" t="s">
        <v>26</v>
      </c>
      <c r="C47" s="274" t="s">
        <v>405</v>
      </c>
      <c r="D47" s="71"/>
    </row>
    <row r="48" spans="1:4" ht="15.75">
      <c r="A48" s="215">
        <v>38</v>
      </c>
      <c r="B48" s="216" t="s">
        <v>85</v>
      </c>
      <c r="C48" s="135" t="str">
        <f>IF(ISERROR(VLOOKUP($C$2,Fran1!$A$6:$LP$35,1,FALSE))=TRUE," ",IF(ISBLANK(VLOOKUP($C$2,Fran1!$A$6:$LP$35,175,FALSE))," ",VLOOKUP($C$2,Fran1!$A$6:$LP$35,175,FALSE)))</f>
        <v xml:space="preserve"> </v>
      </c>
      <c r="D48" s="71"/>
    </row>
    <row r="49" spans="1:4" ht="30">
      <c r="A49" s="215">
        <v>39</v>
      </c>
      <c r="B49" s="216" t="s">
        <v>86</v>
      </c>
      <c r="C49" s="135" t="str">
        <f>IF(ISERROR(VLOOKUP($C$2,Fran1!$A$6:$LP$35,1,FALSE))=TRUE," ",IF(ISBLANK(VLOOKUP($C$2,Fran1!$A$6:$LP$35,179,FALSE))," ",VLOOKUP($C$2,Fran1!$A$6:$LP$35,179,FALSE)))</f>
        <v xml:space="preserve"> </v>
      </c>
      <c r="D49" s="71"/>
    </row>
    <row r="50" spans="1:4" ht="30">
      <c r="A50" s="215">
        <v>40</v>
      </c>
      <c r="B50" s="220" t="s">
        <v>87</v>
      </c>
      <c r="C50" s="135" t="str">
        <f>IF(ISERROR(VLOOKUP($C$2,Fran1!$A$6:$LP$35,1,FALSE))=TRUE," ",IF(ISBLANK(VLOOKUP($C$2,Fran1!$A$6:$LP$35,183,FALSE))," ",VLOOKUP($C$2,Fran1!$A$6:$LP$35,183,FALSE)))</f>
        <v xml:space="preserve"> </v>
      </c>
      <c r="D50" s="71"/>
    </row>
    <row r="51" spans="1:4" ht="30.75" thickBot="1">
      <c r="A51" s="215">
        <v>41</v>
      </c>
      <c r="B51" s="221" t="s">
        <v>87</v>
      </c>
      <c r="C51" s="138" t="str">
        <f>IF(ISERROR(VLOOKUP($C$2,Fran1!$A$6:$LP$35,1,FALSE))=TRUE," ",IF(ISBLANK(VLOOKUP($C$2,Fran1!$A$6:$LP$35,190,FALSE))," ",VLOOKUP($C$2,Fran1!$A$6:$LP$35,190,FALSE)))</f>
        <v xml:space="preserve"> </v>
      </c>
      <c r="D51" s="71"/>
    </row>
    <row r="52" spans="1:4" ht="15.75">
      <c r="A52" s="215"/>
      <c r="B52" s="100" t="s">
        <v>27</v>
      </c>
      <c r="C52" s="274" t="s">
        <v>405</v>
      </c>
      <c r="D52" s="71"/>
    </row>
    <row r="53" spans="1:4" ht="30">
      <c r="A53" s="215">
        <v>42</v>
      </c>
      <c r="B53" s="222" t="s">
        <v>88</v>
      </c>
      <c r="C53" s="135" t="str">
        <f>IF(ISERROR(VLOOKUP($C$2,Fran1!$A$6:$LP$35,1,FALSE))=TRUE," ",IF(ISBLANK(VLOOKUP($C$2,Fran1!$A$6:$LP$35,194,FALSE))," ",VLOOKUP($C$2,Fran1!$A$6:$LP$35,194,FALSE)))</f>
        <v xml:space="preserve"> </v>
      </c>
      <c r="D53" s="72"/>
    </row>
    <row r="54" spans="1:4" ht="30">
      <c r="A54" s="215">
        <v>43</v>
      </c>
      <c r="B54" s="222" t="s">
        <v>89</v>
      </c>
      <c r="C54" s="135" t="str">
        <f>IF(ISERROR(VLOOKUP($C$2,Fran1!$A$6:$LP$35,1,FALSE))=TRUE," ",IF(ISBLANK(VLOOKUP($C$2,Fran1!$A$6:$LP$35,198,FALSE))," ",VLOOKUP($C$2,Fran1!$A$6:$LP$35,198,FALSE)))</f>
        <v xml:space="preserve"> </v>
      </c>
      <c r="D54" s="71"/>
    </row>
    <row r="55" spans="1:4" ht="30">
      <c r="A55" s="215">
        <v>44</v>
      </c>
      <c r="B55" s="222" t="s">
        <v>90</v>
      </c>
      <c r="C55" s="135" t="str">
        <f>IF(ISERROR(VLOOKUP($C$2,Fran1!$A$6:$LP$35,1,FALSE))=TRUE," ",IF(ISBLANK(VLOOKUP($C$2,Fran1!$A$6:$LP$35,202,FALSE))," ",VLOOKUP($C$2,Fran1!$A$6:$LP$35,202,FALSE)))</f>
        <v xml:space="preserve"> </v>
      </c>
      <c r="D55" s="71"/>
    </row>
    <row r="56" spans="1:4" ht="31.5">
      <c r="A56" s="215">
        <v>45</v>
      </c>
      <c r="B56" s="223" t="s">
        <v>91</v>
      </c>
      <c r="C56" s="135" t="str">
        <f>IF(ISERROR(VLOOKUP($C$2,Fran1!$A$6:$LP$35,1,FALSE))=TRUE," ",IF(ISBLANK(VLOOKUP($C$2,Fran1!$A$6:$LP$35,206,FALSE))," ",VLOOKUP($C$2,Fran1!$A$6:$LP$35,206,FALSE)))</f>
        <v xml:space="preserve"> </v>
      </c>
      <c r="D56" s="71"/>
    </row>
    <row r="57" spans="1:4" ht="30">
      <c r="A57" s="215">
        <v>46</v>
      </c>
      <c r="B57" s="224" t="s">
        <v>89</v>
      </c>
      <c r="C57" s="135" t="str">
        <f>IF(ISERROR(VLOOKUP($C$2,Fran1!$A$6:$LP$35,1,FALSE))=TRUE," ",IF(ISBLANK(VLOOKUP($C$2,Fran1!$A$6:$LP$35,213,FALSE))," ",VLOOKUP($C$2,Fran1!$A$6:$LP$35,213,FALSE)))</f>
        <v xml:space="preserve"> </v>
      </c>
      <c r="D57" s="71"/>
    </row>
    <row r="58" spans="1:4" ht="15.75">
      <c r="A58" s="215">
        <v>47</v>
      </c>
      <c r="B58" s="225" t="s">
        <v>330</v>
      </c>
      <c r="C58" s="135" t="str">
        <f>IF(ISERROR(VLOOKUP($C$2,Fran1!$A$6:$LP$35,1,FALSE))=TRUE," ",IF(ISBLANK(VLOOKUP($C$2,Fran1!$A$6:$LP$35,217,FALSE))," ",VLOOKUP($C$2,Fran1!$A$6:$LP$35,217,FALSE)))</f>
        <v xml:space="preserve"> </v>
      </c>
      <c r="D58" s="71"/>
    </row>
    <row r="59" spans="1:4" ht="15.75">
      <c r="A59" s="215">
        <v>48</v>
      </c>
      <c r="B59" s="225" t="s">
        <v>331</v>
      </c>
      <c r="C59" s="135" t="str">
        <f>IF(ISERROR(VLOOKUP($C$2,Fran1!$A$6:$LP$35,1,FALSE))=TRUE," ",IF(ISBLANK(VLOOKUP($C$2,Fran1!$A$6:$LP$35,221,FALSE))," ",VLOOKUP($C$2,Fran1!$A$6:$LP$35,221,FALSE)))</f>
        <v xml:space="preserve"> </v>
      </c>
      <c r="D59" s="71"/>
    </row>
    <row r="60" spans="1:4" ht="48" thickBot="1">
      <c r="A60" s="215">
        <v>49</v>
      </c>
      <c r="B60" s="226" t="s">
        <v>332</v>
      </c>
      <c r="C60" s="138" t="str">
        <f>IF(ISERROR(VLOOKUP($C$2,Fran1!$A$6:$LP$35,1,FALSE))=TRUE," ",IF(ISBLANK(VLOOKUP($C$2,Fran1!$A$6:$LP$35,225,FALSE))," ",VLOOKUP($C$2,Fran1!$A$6:$LP$35,225,FALSE)))</f>
        <v xml:space="preserve"> </v>
      </c>
      <c r="D60" s="71"/>
    </row>
    <row r="61" spans="1:4" ht="15.75">
      <c r="A61" s="215"/>
      <c r="B61" s="100" t="s">
        <v>28</v>
      </c>
      <c r="C61" s="274" t="s">
        <v>405</v>
      </c>
      <c r="D61" s="71"/>
    </row>
    <row r="62" spans="1:4" ht="30">
      <c r="A62" s="215">
        <v>50</v>
      </c>
      <c r="B62" s="222" t="s">
        <v>92</v>
      </c>
      <c r="C62" s="135" t="str">
        <f>IF(ISERROR(VLOOKUP($C$2,Fran1!$A$6:$LP$35,1,FALSE))=TRUE," ",IF(ISBLANK(VLOOKUP($C$2,Fran1!$A$6:$LP$35,229,FALSE))," ",VLOOKUP($C$2,Fran1!$A$6:$LP$35,229,FALSE)))</f>
        <v xml:space="preserve"> </v>
      </c>
      <c r="D62" s="71"/>
    </row>
    <row r="63" spans="1:4" ht="30">
      <c r="A63" s="215">
        <v>51</v>
      </c>
      <c r="B63" s="222" t="s">
        <v>93</v>
      </c>
      <c r="C63" s="135" t="str">
        <f>IF(ISERROR(VLOOKUP($C$2,Fran1!$A$6:$LP$35,1,FALSE))=TRUE," ",IF(ISBLANK(VLOOKUP($C$2,Fran1!$A$6:$LP$35,236,FALSE))," ",VLOOKUP($C$2,Fran1!$A$6:$LP$35,236,FALSE)))</f>
        <v xml:space="preserve"> </v>
      </c>
      <c r="D63" s="71"/>
    </row>
    <row r="64" spans="1:4" ht="30">
      <c r="A64" s="215">
        <v>52</v>
      </c>
      <c r="B64" s="222" t="s">
        <v>94</v>
      </c>
      <c r="C64" s="135" t="str">
        <f>IF(ISERROR(VLOOKUP($C$2,Fran1!$A$6:$LP$35,1,FALSE))=TRUE," ",IF(ISBLANK(VLOOKUP($C$2,Fran1!$A$6:$LP$35,240,FALSE))," ",VLOOKUP($C$2,Fran1!$A$6:$LP$35,240,FALSE)))</f>
        <v xml:space="preserve"> </v>
      </c>
      <c r="D64" s="71"/>
    </row>
    <row r="65" spans="1:4" ht="75">
      <c r="A65" s="215">
        <v>53</v>
      </c>
      <c r="B65" s="227" t="s">
        <v>310</v>
      </c>
      <c r="C65" s="135" t="str">
        <f>IF(ISERROR(VLOOKUP($C$2,Fran1!$A$6:$LP$35,1,FALSE))=TRUE," ",IF(ISBLANK(VLOOKUP($C$2,Fran1!$A$6:$LP$35,244,FALSE))," ",VLOOKUP($C$2,Fran1!$A$6:$LP$35,244,FALSE)))</f>
        <v xml:space="preserve"> </v>
      </c>
      <c r="D65" s="71"/>
    </row>
    <row r="66" spans="1:4" ht="45">
      <c r="A66" s="215">
        <v>54</v>
      </c>
      <c r="B66" s="222" t="s">
        <v>307</v>
      </c>
      <c r="C66" s="135" t="str">
        <f>IF(ISERROR(VLOOKUP($C$2,Fran1!$A$6:$LP$35,1,FALSE))=TRUE," ",IF(ISBLANK(VLOOKUP($C$2,Fran1!$A$6:$LP$35,248,FALSE))," ",VLOOKUP($C$2,Fran1!$A$6:$LP$35,248,FALSE)))</f>
        <v xml:space="preserve"> </v>
      </c>
      <c r="D66" s="71"/>
    </row>
    <row r="67" spans="1:4" ht="45">
      <c r="A67" s="215">
        <v>55</v>
      </c>
      <c r="B67" s="227" t="s">
        <v>95</v>
      </c>
      <c r="C67" s="135" t="str">
        <f>IF(ISERROR(VLOOKUP($C$2,Fran1!$A$6:$LP$35,1,FALSE))=TRUE," ",IF(ISBLANK(VLOOKUP($C$2,Fran1!$A$6:$LP$35,252,FALSE))," ",VLOOKUP($C$2,Fran1!$A$6:$LP$35,252,FALSE)))</f>
        <v xml:space="preserve"> </v>
      </c>
      <c r="D67" s="71"/>
    </row>
    <row r="68" spans="1:4" ht="15.75">
      <c r="A68" s="215">
        <v>56</v>
      </c>
      <c r="B68" s="227" t="s">
        <v>96</v>
      </c>
      <c r="C68" s="135" t="str">
        <f>IF(ISERROR(VLOOKUP($C$2,Fran1!$A$6:$LP$35,1,FALSE))=TRUE," ",IF(ISBLANK(VLOOKUP($C$2,Fran1!$A$6:$LP$35,259,FALSE))," ",VLOOKUP($C$2,Fran1!$A$6:$LP$35,259,FALSE)))</f>
        <v xml:space="preserve"> </v>
      </c>
      <c r="D68" s="71"/>
    </row>
    <row r="69" spans="1:4" ht="30">
      <c r="A69" s="215">
        <v>57</v>
      </c>
      <c r="B69" s="222" t="s">
        <v>97</v>
      </c>
      <c r="C69" s="135" t="str">
        <f>IF(ISERROR(VLOOKUP($C$2,Fran1!$A$6:$LP$35,1,FALSE))=TRUE," ",IF(ISBLANK(VLOOKUP($C$2,Fran1!$A$6:$LP$35,263,FALSE))," ",VLOOKUP($C$2,Fran1!$A$6:$LP$35,263,FALSE)))</f>
        <v xml:space="preserve"> </v>
      </c>
      <c r="D69" s="71"/>
    </row>
    <row r="70" spans="1:4" ht="15.75">
      <c r="A70" s="215">
        <v>58</v>
      </c>
      <c r="B70" s="222" t="s">
        <v>98</v>
      </c>
      <c r="C70" s="135" t="str">
        <f>IF(ISERROR(VLOOKUP($C$2,Fran1!$A$6:$LP$35,1,FALSE))=TRUE," ",IF(ISBLANK(VLOOKUP($C$2,Fran1!$A$6:$LP$35,267,FALSE))," ",VLOOKUP($C$2,Fran1!$A$6:$LP$35,267,FALSE)))</f>
        <v xml:space="preserve"> </v>
      </c>
      <c r="D70" s="71"/>
    </row>
    <row r="71" spans="1:4" ht="30.75" thickBot="1">
      <c r="A71" s="215">
        <v>59</v>
      </c>
      <c r="B71" s="228" t="s">
        <v>99</v>
      </c>
      <c r="C71" s="138" t="str">
        <f>IF(ISERROR(VLOOKUP($C$2,Fran1!$A$6:$LP$35,1,FALSE))=TRUE," ",IF(ISBLANK(VLOOKUP($C$2,Fran1!$A$6:$LP$35,271,FALSE))," ",VLOOKUP($C$2,Fran1!$A$6:$LP$35,271,FALSE)))</f>
        <v xml:space="preserve"> </v>
      </c>
      <c r="D71" s="71"/>
    </row>
    <row r="72" spans="1:4" ht="15.75">
      <c r="A72" s="215"/>
      <c r="B72" s="109" t="s">
        <v>29</v>
      </c>
      <c r="C72" s="274" t="s">
        <v>405</v>
      </c>
      <c r="D72" s="420"/>
    </row>
    <row r="73" spans="1:4" ht="30">
      <c r="A73" s="215">
        <v>60</v>
      </c>
      <c r="B73" s="222" t="s">
        <v>100</v>
      </c>
      <c r="C73" s="135" t="str">
        <f>IF(ISERROR(VLOOKUP($C$2,Fran1!$A$6:$LP$35,1,FALSE))=TRUE," ",IF(ISBLANK(VLOOKUP($C$2,Fran1!$A$6:$LP$35,275,FALSE))," ",VLOOKUP($C$2,Fran1!$A$6:$LP$35,275,FALSE)))</f>
        <v xml:space="preserve"> </v>
      </c>
      <c r="D73" s="420"/>
    </row>
    <row r="74" spans="1:4" ht="15.75">
      <c r="A74" s="215">
        <v>61</v>
      </c>
      <c r="B74" s="222" t="s">
        <v>101</v>
      </c>
      <c r="C74" s="135" t="str">
        <f>IF(ISERROR(VLOOKUP($C$2,Fran1!$A$6:$LP$35,1,FALSE))=TRUE," ",IF(ISBLANK(VLOOKUP($C$2,Fran1!$A$6:$LP$35,282,FALSE))," ",VLOOKUP($C$2,Fran1!$A$6:$LP$35,282,FALSE)))</f>
        <v xml:space="preserve"> </v>
      </c>
      <c r="D74" s="420"/>
    </row>
    <row r="75" spans="1:4" ht="15.75">
      <c r="A75" s="215">
        <v>62</v>
      </c>
      <c r="B75" s="223" t="s">
        <v>333</v>
      </c>
      <c r="C75" s="135" t="str">
        <f>IF(ISERROR(VLOOKUP($C$2,Fran1!$A$6:$LP$35,1,FALSE))=TRUE," ",IF(ISBLANK(VLOOKUP($C$2,Fran1!$A$6:$LP$35,286,FALSE))," ",VLOOKUP($C$2,Fran1!$A$6:$LP$35,286,FALSE)))</f>
        <v xml:space="preserve"> </v>
      </c>
      <c r="D75" s="420"/>
    </row>
    <row r="76" spans="1:4" ht="30">
      <c r="A76" s="215">
        <v>63</v>
      </c>
      <c r="B76" s="222" t="s">
        <v>102</v>
      </c>
      <c r="C76" s="135" t="str">
        <f>IF(ISERROR(VLOOKUP($C$2,Fran1!$A$6:$LP$35,1,FALSE))=TRUE," ",IF(ISBLANK(VLOOKUP($C$2,Fran1!$A$6:$LP$35,290,FALSE))," ",VLOOKUP($C$2,Fran1!$A$6:$LP$35,290,FALSE)))</f>
        <v xml:space="preserve"> </v>
      </c>
      <c r="D76" s="420"/>
    </row>
    <row r="77" spans="1:4" ht="15.75">
      <c r="A77" s="215">
        <v>64</v>
      </c>
      <c r="B77" s="222" t="s">
        <v>103</v>
      </c>
      <c r="C77" s="135" t="str">
        <f>IF(ISERROR(VLOOKUP($C$2,Fran1!$A$6:$LP$35,1,FALSE))=TRUE," ",IF(ISBLANK(VLOOKUP($C$2,Fran1!$A$6:$LP$35,294,FALSE))," ",VLOOKUP($C$2,Fran1!$A$6:$LP$35,294,FALSE)))</f>
        <v xml:space="preserve"> </v>
      </c>
      <c r="D77" s="420"/>
    </row>
    <row r="78" spans="1:4" ht="30">
      <c r="A78" s="215">
        <v>65</v>
      </c>
      <c r="B78" s="222" t="s">
        <v>104</v>
      </c>
      <c r="C78" s="135" t="str">
        <f>IF(ISERROR(VLOOKUP($C$2,Fran1!$A$6:$LP$35,1,FALSE))=TRUE," ",IF(ISBLANK(VLOOKUP($C$2,Fran1!$A$6:$LP$35,298,FALSE))," ",VLOOKUP($C$2,Fran1!$A$6:$LP$35,298,FALSE)))</f>
        <v xml:space="preserve"> </v>
      </c>
      <c r="D78" s="420"/>
    </row>
    <row r="79" spans="1:4" ht="30">
      <c r="A79" s="215">
        <v>66</v>
      </c>
      <c r="B79" s="222" t="s">
        <v>105</v>
      </c>
      <c r="C79" s="139" t="str">
        <f>IF(ISERROR(VLOOKUP($C$2,Fran1!$A$6:$LP$35,1,FALSE))=TRUE," ",IF(ISBLANK(VLOOKUP($C$2,Fran1!$A$6:$LP$35,305,FALSE))," ",VLOOKUP($C$2,Fran1!$A$6:$LP$35,305,FALSE)))</f>
        <v xml:space="preserve"> </v>
      </c>
      <c r="D79" s="420"/>
    </row>
    <row r="80" spans="1:4" ht="30">
      <c r="A80" s="215">
        <v>67</v>
      </c>
      <c r="B80" s="222" t="s">
        <v>106</v>
      </c>
      <c r="C80" s="131" t="str">
        <f>IF(ISERROR(VLOOKUP($C$2,Fran1!$A$6:$LP$35,1,FALSE))=TRUE," ",IF(ISBLANK(VLOOKUP($C$2,Fran1!$A$6:$LP$35,309,FALSE))," ",VLOOKUP($C$2,Fran1!$A$6:$LP$35,309,FALSE)))</f>
        <v xml:space="preserve"> </v>
      </c>
      <c r="D80" s="420"/>
    </row>
    <row r="81" spans="1:7" ht="15.75">
      <c r="A81" s="215">
        <v>68</v>
      </c>
      <c r="B81" s="223" t="s">
        <v>334</v>
      </c>
      <c r="C81" s="131" t="str">
        <f>IF(ISERROR(VLOOKUP($C$2,Fran1!$A$6:$LP$35,1,FALSE))=TRUE," ",IF(ISBLANK(VLOOKUP($C$2,Fran1!$A$6:$LP$35,313,FALSE))," ",VLOOKUP($C$2,Fran1!$A$6:$LP$35,313,FALSE)))</f>
        <v xml:space="preserve"> </v>
      </c>
      <c r="D81" s="420"/>
      <c r="G81" s="212"/>
    </row>
    <row r="82" spans="1:7" ht="30">
      <c r="A82" s="215">
        <v>69</v>
      </c>
      <c r="B82" s="222" t="s">
        <v>107</v>
      </c>
      <c r="C82" s="131" t="str">
        <f>IF(ISERROR(VLOOKUP($C$2,Fran1!$A$6:$LP$35,1,FALSE))=TRUE," ",IF(ISBLANK(VLOOKUP($C$2,Fran1!$A$6:$LP$35,317,FALSE))," ",VLOOKUP($C$2,Fran1!$A$6:$LP$35,317,FALSE)))</f>
        <v xml:space="preserve"> </v>
      </c>
      <c r="D82" s="420"/>
    </row>
    <row r="83" spans="1:7" ht="30">
      <c r="A83" s="215">
        <v>70</v>
      </c>
      <c r="B83" s="222" t="s">
        <v>108</v>
      </c>
      <c r="C83" s="131" t="str">
        <f>IF(ISERROR(VLOOKUP($C$2,Fran1!$A$6:$LP$35,1,FALSE))=TRUE," ",IF(ISBLANK(VLOOKUP($C$2,Fran1!$A$6:$LP$35,321,FALSE))," ",VLOOKUP($C$2,Fran1!$A$6:$LP$35,321,FALSE)))</f>
        <v xml:space="preserve"> </v>
      </c>
      <c r="D83" s="420"/>
    </row>
    <row r="84" spans="1:7" ht="30">
      <c r="A84" s="215">
        <v>71</v>
      </c>
      <c r="B84" s="222" t="s">
        <v>110</v>
      </c>
      <c r="C84" s="131" t="str">
        <f>IF(ISERROR(VLOOKUP($C$2,Fran1!$A$6:$LP$35,1,FALSE))=TRUE," ",IF(ISBLANK(VLOOKUP($C$2,Fran1!$A$6:$LP$35,328,FALSE))," ",VLOOKUP($C$2,Fran1!$A$6:$LP$35,328,FALSE)))</f>
        <v xml:space="preserve"> </v>
      </c>
      <c r="D84" s="420"/>
    </row>
    <row r="85" spans="1:7" ht="30">
      <c r="A85" s="215">
        <v>72</v>
      </c>
      <c r="B85" s="222" t="s">
        <v>109</v>
      </c>
      <c r="C85" s="131" t="str">
        <f>IF(ISERROR(VLOOKUP($C$2,Fran1!$A$6:$LP$35,1,FALSE))=TRUE," ",IF(ISBLANK(VLOOKUP($C$2,Fran1!$A$6:$LP$35,332,FALSE))," ",VLOOKUP($C$2,Fran1!$A$6:$LP$35,332,FALSE)))</f>
        <v xml:space="preserve"> </v>
      </c>
      <c r="D85" s="420"/>
    </row>
    <row r="86" spans="1:7" ht="15.75">
      <c r="A86" s="215">
        <v>73</v>
      </c>
      <c r="B86" s="222" t="s">
        <v>111</v>
      </c>
      <c r="C86" s="131" t="str">
        <f>IF(ISERROR(VLOOKUP($C$2,Fran1!$A$6:$LP$35,1,FALSE))=TRUE," ",IF(ISBLANK(VLOOKUP($C$2,Fran1!$A$6:$LP$35,336,FALSE))," ",VLOOKUP($C$2,Fran1!$A$6:$LP$35,336,FALSE)))</f>
        <v xml:space="preserve"> </v>
      </c>
      <c r="D86" s="420"/>
    </row>
    <row r="87" spans="1:7" ht="15.75">
      <c r="A87" s="215">
        <v>74</v>
      </c>
      <c r="B87" s="222" t="s">
        <v>335</v>
      </c>
      <c r="C87" s="131" t="str">
        <f>IF(ISERROR(VLOOKUP($C$2,Fran1!$A$6:$LP$35,1,FALSE))=TRUE," ",IF(ISBLANK(VLOOKUP($C$2,Fran1!$A$6:$LP$35,340,FALSE))," ",VLOOKUP($C$2,Fran1!$A$6:$LP$35,340,FALSE)))</f>
        <v xml:space="preserve"> </v>
      </c>
      <c r="D87" s="420"/>
    </row>
    <row r="88" spans="1:7" ht="15.75">
      <c r="A88" s="215">
        <v>75</v>
      </c>
      <c r="B88" s="227" t="s">
        <v>336</v>
      </c>
      <c r="C88" s="131" t="str">
        <f>IF(ISERROR(VLOOKUP($C$2,Fran1!$A$6:$LP$35,1,FALSE))=TRUE," ",IF(ISBLANK(VLOOKUP($C$2,Fran1!$A$6:$LP$35,344,FALSE))," ",VLOOKUP($C$2,Fran1!$A$6:$LP$35,344,FALSE)))</f>
        <v xml:space="preserve"> </v>
      </c>
      <c r="D88" s="420"/>
    </row>
    <row r="89" spans="1:7" ht="15.75">
      <c r="A89" s="215">
        <v>76</v>
      </c>
      <c r="B89" s="222" t="s">
        <v>112</v>
      </c>
      <c r="C89" s="131" t="str">
        <f>IF(ISERROR(VLOOKUP($C$2,Fran1!$A$6:$LP$35,1,FALSE))=TRUE," ",IF(ISBLANK(VLOOKUP($C$2,Fran1!$A$6:$LP$35,351,FALSE))," ",VLOOKUP($C$2,Fran1!$A$6:$LP$35,351,FALSE)))</f>
        <v xml:space="preserve"> </v>
      </c>
      <c r="D89" s="420"/>
    </row>
    <row r="90" spans="1:7" ht="30">
      <c r="A90" s="215">
        <v>77</v>
      </c>
      <c r="B90" s="222" t="s">
        <v>113</v>
      </c>
      <c r="C90" s="131" t="str">
        <f>IF(ISERROR(VLOOKUP($C$2,Fran1!$A$6:$LP$35,1,FALSE))=TRUE," ",IF(ISBLANK(VLOOKUP($C$2,Fran1!$A$6:$LP$35,355,FALSE))," ",VLOOKUP($C$2,Fran1!$A$6:$LP$35,355,FALSE)))</f>
        <v xml:space="preserve"> </v>
      </c>
      <c r="D90" s="420"/>
    </row>
    <row r="91" spans="1:7" ht="30">
      <c r="A91" s="215">
        <v>78</v>
      </c>
      <c r="B91" s="222" t="s">
        <v>114</v>
      </c>
      <c r="C91" s="131" t="str">
        <f>IF(ISERROR(VLOOKUP($C$2,Fran1!$A$6:$LP$35,1,FALSE))=TRUE," ",IF(ISBLANK(VLOOKUP($C$2,Fran1!$A$6:$LP$35,359,FALSE))," ",VLOOKUP($C$2,Fran1!$A$6:$LP$35,359,FALSE)))</f>
        <v xml:space="preserve"> </v>
      </c>
      <c r="D91" s="420"/>
    </row>
    <row r="92" spans="1:7" ht="15.75">
      <c r="A92" s="215">
        <v>79</v>
      </c>
      <c r="B92" s="223" t="s">
        <v>337</v>
      </c>
      <c r="C92" s="131" t="str">
        <f>IF(ISERROR(VLOOKUP($C$2,Fran1!$A$6:$LP$35,1,FALSE))=TRUE," ",IF(ISBLANK(VLOOKUP($C$2,Fran1!$A$6:$LP$35,363,FALSE))," ",VLOOKUP($C$2,Fran1!$A$6:$LP$35,363,FALSE)))</f>
        <v xml:space="preserve"> </v>
      </c>
      <c r="D92" s="420"/>
    </row>
    <row r="93" spans="1:7" ht="15.75">
      <c r="A93" s="215">
        <v>80</v>
      </c>
      <c r="B93" s="222" t="s">
        <v>115</v>
      </c>
      <c r="C93" s="131" t="str">
        <f>IF(ISERROR(VLOOKUP($C$2,Fran1!$A$6:$LP$35,1,FALSE))=TRUE," ",IF(ISBLANK(VLOOKUP($C$2,Fran1!$A$6:$LP$35,367,FALSE))," ",VLOOKUP($C$2,Fran1!$A$6:$LP$35,367,FALSE)))</f>
        <v xml:space="preserve"> </v>
      </c>
      <c r="D93" s="420"/>
    </row>
    <row r="94" spans="1:7" ht="30">
      <c r="A94" s="215">
        <v>81</v>
      </c>
      <c r="B94" s="222" t="s">
        <v>116</v>
      </c>
      <c r="C94" s="131" t="str">
        <f>IF(ISERROR(VLOOKUP($C$2,Fran1!$A$6:$LP$35,1,FALSE))=TRUE," ",IF(ISBLANK(VLOOKUP($C$2,Fran1!$A$6:$LP$35,374,FALSE))," ",VLOOKUP($C$2,Fran1!$A$6:$LP$35,374,FALSE)))</f>
        <v xml:space="preserve"> </v>
      </c>
      <c r="D94" s="420"/>
    </row>
    <row r="95" spans="1:7" ht="15.75">
      <c r="A95" s="215">
        <v>82</v>
      </c>
      <c r="B95" s="222" t="s">
        <v>117</v>
      </c>
      <c r="C95" s="131" t="str">
        <f>IF(ISERROR(VLOOKUP($C$2,Fran1!$A$6:$LP$35,1,FALSE))=TRUE," ",IF(ISBLANK(VLOOKUP($C$2,Fran1!$A$6:$LP$35,378,FALSE))," ",VLOOKUP($C$2,Fran1!$A$6:$LP$35,378,FALSE)))</f>
        <v xml:space="preserve"> </v>
      </c>
      <c r="D95" s="420"/>
    </row>
    <row r="96" spans="1:7" ht="30">
      <c r="A96" s="215">
        <v>83</v>
      </c>
      <c r="B96" s="222" t="s">
        <v>118</v>
      </c>
      <c r="C96" s="131" t="str">
        <f>IF(ISERROR(VLOOKUP($C$2,Fran1!$A$6:$LP$35,1,FALSE))=TRUE," ",IF(ISBLANK(VLOOKUP($C$2,Fran1!$A$6:$LP$35,382,FALSE))," ",VLOOKUP($C$2,Fran1!$A$6:$LP$35,382,FALSE)))</f>
        <v xml:space="preserve"> </v>
      </c>
      <c r="D96" s="420"/>
    </row>
    <row r="97" spans="1:4" ht="15.75">
      <c r="A97" s="215">
        <v>84</v>
      </c>
      <c r="B97" s="222" t="s">
        <v>119</v>
      </c>
      <c r="C97" s="131" t="str">
        <f>IF(ISERROR(VLOOKUP($C$2,Fran1!$A$6:$LP$35,1,FALSE))=TRUE," ",IF(ISBLANK(VLOOKUP($C$2,Fran1!$A$6:$LP$35,386,FALSE))," ",VLOOKUP($C$2,Fran1!$A$6:$LP$35,386,FALSE)))</f>
        <v xml:space="preserve"> </v>
      </c>
      <c r="D97" s="420"/>
    </row>
    <row r="98" spans="1:4" ht="15.75">
      <c r="A98" s="215">
        <v>85</v>
      </c>
      <c r="B98" s="224" t="s">
        <v>120</v>
      </c>
      <c r="C98" s="131" t="str">
        <f>IF(ISERROR(VLOOKUP($C$2,Fran1!$A$6:$LP$35,1,FALSE))=TRUE," ",IF(ISBLANK(VLOOKUP($C$2,Fran1!$A$6:$LP$35,390,FALSE))," ",VLOOKUP($C$2,Fran1!$A$6:$LP$35,390,FALSE)))</f>
        <v xml:space="preserve"> </v>
      </c>
      <c r="D98" s="420"/>
    </row>
    <row r="99" spans="1:4" ht="16.5" thickBot="1">
      <c r="A99" s="215">
        <v>86</v>
      </c>
      <c r="B99" s="229" t="s">
        <v>338</v>
      </c>
      <c r="C99" s="140" t="str">
        <f>IF(ISERROR(VLOOKUP($C$2,Fran1!$A$6:$LP$35,1,FALSE))=TRUE," ",IF(ISBLANK(VLOOKUP($C$2,Fran1!$A$6:$LP$35,397,FALSE))," ",VLOOKUP($C$2,Fran1!$A$6:$LP$35,397,FALSE)))</f>
        <v xml:space="preserve"> </v>
      </c>
      <c r="D99" s="420"/>
    </row>
    <row r="100" spans="1:4" ht="16.5" thickBot="1">
      <c r="A100" s="215"/>
      <c r="B100" s="125" t="s">
        <v>30</v>
      </c>
      <c r="C100" s="274" t="s">
        <v>405</v>
      </c>
      <c r="D100" s="420"/>
    </row>
    <row r="101" spans="1:4" ht="30">
      <c r="A101" s="215">
        <v>87</v>
      </c>
      <c r="B101" s="230" t="s">
        <v>121</v>
      </c>
      <c r="C101" s="133" t="str">
        <f>IF(ISERROR(VLOOKUP($C$2,Fran1!$A$6:$LP$35,1,FALSE))=TRUE," ",IF(ISBLANK(VLOOKUP($C$2,Fran1!$A$6:$LP$35,401,FALSE))," ",VLOOKUP($C$2,Fran1!$A$6:$LP$35,401,FALSE)))</f>
        <v xml:space="preserve"> </v>
      </c>
      <c r="D101" s="420"/>
    </row>
    <row r="102" spans="1:4" ht="15.75">
      <c r="A102" s="215">
        <v>88</v>
      </c>
      <c r="B102" s="216" t="s">
        <v>122</v>
      </c>
      <c r="C102" s="131" t="str">
        <f>IF(ISERROR(VLOOKUP($C$2,Fran1!$A$6:$LP$35,1,FALSE))=TRUE," ",IF(ISBLANK(VLOOKUP($C$2,Fran1!$A$6:$LP$35,405,FALSE))," ",VLOOKUP($C$2,Fran1!$A$6:$LP$35,405,FALSE)))</f>
        <v xml:space="preserve"> </v>
      </c>
      <c r="D102" s="420"/>
    </row>
    <row r="103" spans="1:4" ht="15.75">
      <c r="A103" s="215">
        <v>89</v>
      </c>
      <c r="B103" s="216" t="s">
        <v>123</v>
      </c>
      <c r="C103" s="131" t="str">
        <f>IF(ISERROR(VLOOKUP($C$2,Fran1!$A$6:$LP$35,1,FALSE))=TRUE," ",IF(ISBLANK(VLOOKUP($C$2,Fran1!$A$6:$LP$35,409,FALSE))," ",VLOOKUP($C$2,Fran1!$A$6:$LP$35,409,FALSE)))</f>
        <v xml:space="preserve"> </v>
      </c>
      <c r="D103" s="420"/>
    </row>
    <row r="104" spans="1:4" ht="30">
      <c r="A104" s="215">
        <v>90</v>
      </c>
      <c r="B104" s="216" t="s">
        <v>124</v>
      </c>
      <c r="C104" s="131" t="str">
        <f>IF(ISERROR(VLOOKUP($C$2,Fran1!$A$6:$LP$35,1,FALSE))=TRUE," ",IF(ISBLANK(VLOOKUP($C$2,Fran1!$A$6:$LP$35,413,FALSE))," ",VLOOKUP($C$2,Fran1!$A$6:$LP$35,413,FALSE)))</f>
        <v xml:space="preserve"> </v>
      </c>
      <c r="D104" s="420"/>
    </row>
    <row r="105" spans="1:4" ht="15.75">
      <c r="A105" s="215">
        <v>91</v>
      </c>
      <c r="B105" s="216" t="s">
        <v>125</v>
      </c>
      <c r="C105" s="131" t="str">
        <f>IF(ISERROR(VLOOKUP($C$2,Fran1!$A$6:$LP$35,1,FALSE))=TRUE," ",IF(ISBLANK(VLOOKUP($C$2,Fran1!$A$6:$LP$35,420,FALSE))," ",VLOOKUP($C$2,Fran1!$A$6:$LP$35,420,FALSE)))</f>
        <v xml:space="preserve"> </v>
      </c>
      <c r="D105" s="420"/>
    </row>
    <row r="106" spans="1:4" ht="15.75">
      <c r="A106" s="215">
        <v>92</v>
      </c>
      <c r="B106" s="216" t="s">
        <v>126</v>
      </c>
      <c r="C106" s="131" t="str">
        <f>IF(ISERROR(VLOOKUP($C$2,Fran1!$A$6:$LP$35,1,FALSE))=TRUE," ",IF(ISBLANK(VLOOKUP($C$2,Fran1!$A$6:$LP$35,424,FALSE))," ",VLOOKUP($C$2,Fran1!$A$6:$LP$35,424,FALSE)))</f>
        <v xml:space="preserve"> </v>
      </c>
      <c r="D106" s="420"/>
    </row>
    <row r="107" spans="1:4" ht="15.75">
      <c r="A107" s="215">
        <v>93</v>
      </c>
      <c r="B107" s="216" t="s">
        <v>127</v>
      </c>
      <c r="C107" s="131" t="str">
        <f>IF(ISERROR(VLOOKUP($C$2,Fran1!$A$6:$LP$35,1,FALSE))=TRUE," ",IF(ISBLANK(VLOOKUP($C$2,Fran1!$A$6:$LP$35,428,FALSE))," ",VLOOKUP($C$2,Fran1!$A$6:$LP$35,428,FALSE)))</f>
        <v xml:space="preserve"> </v>
      </c>
      <c r="D107" s="420"/>
    </row>
    <row r="108" spans="1:4" ht="15.75">
      <c r="A108" s="215">
        <v>94</v>
      </c>
      <c r="B108" s="216" t="s">
        <v>128</v>
      </c>
      <c r="C108" s="131" t="str">
        <f>IF(ISERROR(VLOOKUP($C$2,Fran1!$A$6:$LP$35,1,FALSE))=TRUE," ",IF(ISBLANK(VLOOKUP($C$2,Fran1!$A$6:$LP$35,432,FALSE))," ",VLOOKUP($C$2,Fran1!$A$6:$LP$35,432,FALSE)))</f>
        <v xml:space="preserve"> </v>
      </c>
      <c r="D108" s="420"/>
    </row>
    <row r="109" spans="1:4" ht="15.75">
      <c r="A109" s="215">
        <v>95</v>
      </c>
      <c r="B109" s="216" t="s">
        <v>129</v>
      </c>
      <c r="C109" s="131" t="str">
        <f>IF(ISERROR(VLOOKUP($C$2,Fran1!$A$6:$LP$35,1,FALSE))=TRUE," ",IF(ISBLANK(VLOOKUP($C$2,Fran1!$A$6:$LP$35,436,FALSE))," ",VLOOKUP($C$2,Fran1!$A$6:$LP$35,436,FALSE)))</f>
        <v xml:space="preserve"> </v>
      </c>
      <c r="D109" s="420"/>
    </row>
    <row r="110" spans="1:4" ht="30">
      <c r="A110" s="215">
        <v>96</v>
      </c>
      <c r="B110" s="216" t="s">
        <v>130</v>
      </c>
      <c r="C110" s="131" t="str">
        <f>IF(ISERROR(VLOOKUP($C$2,Fran1!$A$6:$LP$35,1,FALSE))=TRUE," ",IF(ISBLANK(VLOOKUP($C$2,Fran1!$A$6:$LP$35,443,FALSE))," ",VLOOKUP($C$2,Fran1!$A$6:$LP$35,443,FALSE)))</f>
        <v xml:space="preserve"> </v>
      </c>
      <c r="D110" s="420"/>
    </row>
    <row r="111" spans="1:4" ht="15.75">
      <c r="A111" s="215">
        <v>97</v>
      </c>
      <c r="B111" s="216" t="s">
        <v>131</v>
      </c>
      <c r="C111" s="131" t="str">
        <f>IF(ISERROR(VLOOKUP($C$2,Fran1!$A$6:$LP$35,1,FALSE))=TRUE," ",IF(ISBLANK(VLOOKUP($C$2,Fran1!$A$6:$LP$35,447,FALSE))," ",VLOOKUP($C$2,Fran1!$A$6:$LP$35,447,FALSE)))</f>
        <v xml:space="preserve"> </v>
      </c>
      <c r="D111" s="71"/>
    </row>
    <row r="112" spans="1:4" ht="15.75">
      <c r="A112" s="215">
        <v>98</v>
      </c>
      <c r="B112" s="216" t="s">
        <v>132</v>
      </c>
      <c r="C112" s="131" t="str">
        <f>IF(ISERROR(VLOOKUP($C$2,Fran1!$A$6:$LP$35,1,FALSE))=TRUE," ",IF(ISBLANK(VLOOKUP($C$2,Fran1!$A$6:$LP$35,451,FALSE))," ",VLOOKUP($C$2,Fran1!$A$6:$LP$35,451,FALSE)))</f>
        <v xml:space="preserve"> </v>
      </c>
      <c r="D112" s="71"/>
    </row>
    <row r="113" spans="1:4" ht="30">
      <c r="A113" s="215">
        <v>99</v>
      </c>
      <c r="B113" s="216" t="s">
        <v>133</v>
      </c>
      <c r="C113" s="131" t="str">
        <f>IF(ISERROR(VLOOKUP($C$2,Fran1!$A$6:$LP$35,1,FALSE))=TRUE," ",IF(ISBLANK(VLOOKUP($C$2,Fran1!$A$6:$LP$35,455,FALSE))," ",VLOOKUP($C$2,Fran1!$A$6:$LP$35,455,FALSE)))</f>
        <v xml:space="preserve"> </v>
      </c>
      <c r="D113" s="71"/>
    </row>
    <row r="114" spans="1:4" ht="30">
      <c r="A114" s="215">
        <v>100</v>
      </c>
      <c r="B114" s="216" t="s">
        <v>134</v>
      </c>
      <c r="C114" s="131" t="str">
        <f>IF(ISERROR(VLOOKUP($C$2,Fran1!$A$6:$LP$35,1,FALSE))=TRUE," ",IF(ISBLANK(VLOOKUP($C$2,Fran1!$A$6:$LP$35,459,FALSE))," ",VLOOKUP($C$2,Fran1!$A$6:$LP$35,459,FALSE)))</f>
        <v xml:space="preserve"> </v>
      </c>
      <c r="D114" s="71"/>
    </row>
    <row r="115" spans="1:4" ht="15.75">
      <c r="A115" s="215">
        <v>101</v>
      </c>
      <c r="B115" s="216" t="s">
        <v>135</v>
      </c>
      <c r="C115" s="131" t="str">
        <f>IF(ISERROR(VLOOKUP($C$2,Fran1!$A$6:$LP$35,1,FALSE))=TRUE," ",IF(ISBLANK(VLOOKUP($C$2,Fran1!$A$6:$LP$35,466,FALSE))," ",VLOOKUP($C$2,Fran1!$A$6:$LP$35,466,FALSE)))</f>
        <v xml:space="preserve"> </v>
      </c>
      <c r="D115" s="71"/>
    </row>
    <row r="116" spans="1:4" ht="45">
      <c r="A116" s="215">
        <v>102</v>
      </c>
      <c r="B116" s="216" t="s">
        <v>136</v>
      </c>
      <c r="C116" s="131" t="str">
        <f>IF(ISERROR(VLOOKUP($C$2,Fran1!$A$6:$LP$35,1,FALSE))=TRUE," ",IF(ISBLANK(VLOOKUP($C$2,Fran1!$A$6:$LP$35,470,FALSE))," ",VLOOKUP($C$2,Fran1!$A$6:$LP$35,470,FALSE)))</f>
        <v xml:space="preserve"> </v>
      </c>
      <c r="D116" s="71"/>
    </row>
    <row r="117" spans="1:4" ht="60">
      <c r="A117" s="215">
        <v>103</v>
      </c>
      <c r="B117" s="216" t="s">
        <v>137</v>
      </c>
      <c r="C117" s="131" t="str">
        <f>IF(ISERROR(VLOOKUP($C$2,Fran1!$A$6:$LP$35,1,FALSE))=TRUE," ",IF(ISBLANK(VLOOKUP($C$2,Fran1!$A$6:$LP$35,474,FALSE))," ",VLOOKUP($C$2,Fran1!$A$6:$LP$35,474,FALSE)))</f>
        <v xml:space="preserve"> </v>
      </c>
      <c r="D117" s="71"/>
    </row>
    <row r="118" spans="1:4" ht="45">
      <c r="A118" s="215">
        <v>104</v>
      </c>
      <c r="B118" s="216" t="s">
        <v>138</v>
      </c>
      <c r="C118" s="131" t="str">
        <f>IF(ISERROR(VLOOKUP($C$2,Fran1!$A$6:$LP$35,1,FALSE))=TRUE," ",IF(ISBLANK(VLOOKUP($C$2,Fran1!$A$6:$LP$35,478,FALSE))," ",VLOOKUP($C$2,Fran1!$A$6:$LP$35,478,FALSE)))</f>
        <v xml:space="preserve"> </v>
      </c>
      <c r="D118" s="71"/>
    </row>
    <row r="119" spans="1:4" ht="60">
      <c r="A119" s="215">
        <v>105</v>
      </c>
      <c r="B119" s="216" t="s">
        <v>139</v>
      </c>
      <c r="C119" s="131" t="str">
        <f>IF(ISERROR(VLOOKUP($C$2,Fran1!$A$6:$LP$35,1,FALSE))=TRUE," ",IF(ISBLANK(VLOOKUP($C$2,Fran1!$A$6:$LP$35,482,FALSE))," ",VLOOKUP($C$2,Fran1!$A$6:$LP$35,482,FALSE)))</f>
        <v xml:space="preserve"> </v>
      </c>
      <c r="D119" s="71"/>
    </row>
    <row r="120" spans="1:4" ht="30">
      <c r="A120" s="215">
        <v>106</v>
      </c>
      <c r="B120" s="216" t="s">
        <v>140</v>
      </c>
      <c r="C120" s="131" t="str">
        <f>IF(ISERROR(VLOOKUP($C$2,Fran1!$A$6:$LP$35,1,FALSE))=TRUE," ",IF(ISBLANK(VLOOKUP($C$2,Fran1!$A$6:$LP$35,489,FALSE))," ",VLOOKUP($C$2,Fran1!$A$6:$LP$35,489,FALSE)))</f>
        <v xml:space="preserve"> </v>
      </c>
      <c r="D120" s="71"/>
    </row>
    <row r="121" spans="1:4" ht="15.75">
      <c r="A121" s="215">
        <v>107</v>
      </c>
      <c r="B121" s="217" t="s">
        <v>340</v>
      </c>
      <c r="C121" s="131" t="str">
        <f>IF(ISERROR(VLOOKUP($C$2,Fran1!$A$6:$LP$35,1,FALSE))=TRUE," ",IF(ISBLANK(VLOOKUP($C$2,Fran1!$A$6:$LP$35,493,FALSE))," ",VLOOKUP($C$2,Fran1!$A$6:$LP$35,493,FALSE)))</f>
        <v xml:space="preserve"> </v>
      </c>
      <c r="D121" s="71"/>
    </row>
    <row r="122" spans="1:4" ht="30">
      <c r="A122" s="215">
        <v>108</v>
      </c>
      <c r="B122" s="216" t="s">
        <v>141</v>
      </c>
      <c r="C122" s="131" t="str">
        <f>IF(ISERROR(VLOOKUP($C$2,Fran1!$A$6:$LP$35,1,FALSE))=TRUE," ",IF(ISBLANK(VLOOKUP($C$2,Fran1!$A$6:$LP$35,497,FALSE))," ",VLOOKUP($C$2,Fran1!$A$6:$LP$35,497,FALSE)))</f>
        <v xml:space="preserve"> </v>
      </c>
      <c r="D122" s="71"/>
    </row>
    <row r="123" spans="1:4" ht="15.75">
      <c r="A123" s="215">
        <v>109</v>
      </c>
      <c r="B123" s="231" t="s">
        <v>142</v>
      </c>
      <c r="C123" s="131" t="str">
        <f>IF(ISERROR(VLOOKUP($C$2,Fran1!$A$6:$LP$35,1,FALSE))=TRUE," ",IF(ISBLANK(VLOOKUP($C$2,Fran1!$A$6:$LP$35,501,FALSE))," ",VLOOKUP($C$2,Fran1!$A$6:$LP$35,501,FALSE)))</f>
        <v xml:space="preserve"> </v>
      </c>
      <c r="D123" s="72"/>
    </row>
    <row r="124" spans="1:4" ht="15.75">
      <c r="A124" s="215">
        <v>110</v>
      </c>
      <c r="B124" s="231" t="s">
        <v>143</v>
      </c>
      <c r="C124" s="131" t="str">
        <f>IF(ISERROR(VLOOKUP($C$2,Fran1!$A$6:$LP$35,1,FALSE))=TRUE," ",IF(ISBLANK(VLOOKUP($C$2,Fran1!$A$6:$LP$35,505,FALSE))," ",VLOOKUP($C$2,Fran1!$A$6:$LP$35,505,FALSE)))</f>
        <v xml:space="preserve"> </v>
      </c>
      <c r="D124" s="71"/>
    </row>
    <row r="125" spans="1:4" ht="45">
      <c r="A125" s="215">
        <v>111</v>
      </c>
      <c r="B125" s="231" t="s">
        <v>144</v>
      </c>
      <c r="C125" s="131" t="str">
        <f>IF(ISERROR(VLOOKUP($C$2,Fran1!$A$6:$LP$35,1,FALSE))=TRUE," ",IF(ISBLANK(VLOOKUP($C$2,Fran1!$A$6:$LP$35,512,FALSE))," ",VLOOKUP($C$2,Fran1!$A$6:$LP$35,512,FALSE)))</f>
        <v xml:space="preserve"> </v>
      </c>
      <c r="D125" s="71"/>
    </row>
    <row r="126" spans="1:4" ht="30">
      <c r="A126" s="215">
        <v>112</v>
      </c>
      <c r="B126" s="231" t="s">
        <v>145</v>
      </c>
      <c r="C126" s="131" t="str">
        <f>IF(ISERROR(VLOOKUP($C$2,Fran1!$A$6:$LP$35,1,FALSE))=TRUE," ",IF(ISBLANK(VLOOKUP($C$2,Fran1!$A$6:$LP$35,516,FALSE))," ",VLOOKUP($C$2,Fran1!$A$6:$LP$35,516,FALSE)))</f>
        <v xml:space="preserve"> </v>
      </c>
      <c r="D126" s="71"/>
    </row>
    <row r="127" spans="1:4" ht="30">
      <c r="A127" s="215">
        <v>113</v>
      </c>
      <c r="B127" s="231" t="s">
        <v>146</v>
      </c>
      <c r="C127" s="131" t="str">
        <f>IF(ISERROR(VLOOKUP($C$2,Fran1!$A$6:$LP$35,1,FALSE))=TRUE," ",IF(ISBLANK(VLOOKUP($C$2,Fran1!$A$6:$LP$35,520,FALSE))," ",VLOOKUP($C$2,Fran1!$A$6:$LP$35,520,FALSE)))</f>
        <v xml:space="preserve"> </v>
      </c>
      <c r="D127" s="71"/>
    </row>
    <row r="128" spans="1:4" ht="45">
      <c r="A128" s="215">
        <v>114</v>
      </c>
      <c r="B128" s="231" t="s">
        <v>147</v>
      </c>
      <c r="C128" s="131" t="str">
        <f>IF(ISERROR(VLOOKUP($C$2,Fran1!$A$6:$LP$35,1,FALSE))=TRUE," ",IF(ISBLANK(VLOOKUP($C$2,Fran1!$A$6:$LP$35,524,FALSE))," ",VLOOKUP($C$2,Fran1!$A$6:$LP$35,524,FALSE)))</f>
        <v xml:space="preserve"> </v>
      </c>
      <c r="D128" s="71"/>
    </row>
    <row r="129" spans="1:4" ht="30">
      <c r="A129" s="215">
        <v>115</v>
      </c>
      <c r="B129" s="231" t="s">
        <v>148</v>
      </c>
      <c r="C129" s="131" t="str">
        <f>IF(ISERROR(VLOOKUP($C$2,Fran1!$A$6:$LP$35,1,FALSE))=TRUE," ",IF(ISBLANK(VLOOKUP($C$2,Fran1!$A$6:$LP$35,528,FALSE))," ",VLOOKUP($C$2,Fran1!$A$6:$LP$35,528,FALSE)))</f>
        <v xml:space="preserve"> </v>
      </c>
      <c r="D129" s="71"/>
    </row>
    <row r="130" spans="1:4" ht="30">
      <c r="A130" s="215">
        <v>116</v>
      </c>
      <c r="B130" s="231" t="s">
        <v>149</v>
      </c>
      <c r="C130" s="131" t="str">
        <f>IF(ISERROR(VLOOKUP($C$2,Fran1!$A$6:$LP$35,1,FALSE))=TRUE," ",IF(ISBLANK(VLOOKUP($C$2,Fran1!$A$6:$LP$35,535,FALSE))," ",VLOOKUP($C$2,Fran1!$A$6:$LP$35,535,FALSE)))</f>
        <v xml:space="preserve"> </v>
      </c>
      <c r="D130" s="71"/>
    </row>
    <row r="131" spans="1:4" ht="30">
      <c r="A131" s="215">
        <v>117</v>
      </c>
      <c r="B131" s="231" t="s">
        <v>150</v>
      </c>
      <c r="C131" s="131" t="str">
        <f>IF(ISERROR(VLOOKUP($C$2,Fran1!$A$6:$LP$35,1,FALSE))=TRUE," ",IF(ISBLANK(VLOOKUP($C$2,Fran1!$A$6:$LP$35,539,FALSE))," ",VLOOKUP($C$2,Fran1!$A$6:$LP$35,539,FALSE)))</f>
        <v xml:space="preserve"> </v>
      </c>
      <c r="D131" s="493"/>
    </row>
    <row r="132" spans="1:4" ht="30">
      <c r="A132" s="215">
        <v>118</v>
      </c>
      <c r="B132" s="231" t="s">
        <v>151</v>
      </c>
      <c r="C132" s="131" t="str">
        <f>IF(ISERROR(VLOOKUP($C$2,Fran1!$A$6:$LP$35,1,FALSE))=TRUE," ",IF(ISBLANK(VLOOKUP($C$2,Fran1!$A$6:$LP$35,543,FALSE))," ",VLOOKUP($C$2,Fran1!$A$6:$LP$35,543,FALSE)))</f>
        <v xml:space="preserve"> </v>
      </c>
      <c r="D132" s="493"/>
    </row>
    <row r="133" spans="1:4" ht="30">
      <c r="A133" s="215">
        <v>119</v>
      </c>
      <c r="B133" s="231" t="s">
        <v>152</v>
      </c>
      <c r="C133" s="131" t="str">
        <f>IF(ISERROR(VLOOKUP($C$2,Fran1!$A$6:$LP$35,1,FALSE))=TRUE," ",IF(ISBLANK(VLOOKUP($C$2,Fran1!$A$6:$LP$35,547,FALSE))," ",VLOOKUP($C$2,Fran1!$A$6:$LP$35,547,FALSE)))</f>
        <v xml:space="preserve"> </v>
      </c>
      <c r="D133" s="493"/>
    </row>
    <row r="134" spans="1:4" ht="30">
      <c r="A134" s="215">
        <v>120</v>
      </c>
      <c r="B134" s="231" t="s">
        <v>339</v>
      </c>
      <c r="C134" s="131" t="str">
        <f>IF(ISERROR(VLOOKUP($C$2,Fran1!$A$6:$LP$35,1,FALSE))=TRUE," ",IF(ISBLANK(VLOOKUP($C$2,Fran1!$A$6:$LP$35,551,FALSE))," ",VLOOKUP($C$2,Fran1!$A$6:$LP$35,551,FALSE)))</f>
        <v xml:space="preserve"> </v>
      </c>
      <c r="D134" s="493"/>
    </row>
    <row r="135" spans="1:4" ht="60">
      <c r="A135" s="215">
        <v>121</v>
      </c>
      <c r="B135" s="231" t="s">
        <v>153</v>
      </c>
      <c r="C135" s="131" t="str">
        <f>IF(ISERROR(VLOOKUP($C$2,Fran1!$A$6:$LP$35,1,FALSE))=TRUE," ",IF(ISBLANK(VLOOKUP($C$2,Fran1!$A$6:$LP$35,558,FALSE))," ",VLOOKUP($C$2,Fran1!$A$6:$LP$35,558,FALSE)))</f>
        <v xml:space="preserve"> </v>
      </c>
      <c r="D135" s="493"/>
    </row>
    <row r="136" spans="1:4" ht="45">
      <c r="A136" s="215">
        <v>122</v>
      </c>
      <c r="B136" s="231" t="s">
        <v>154</v>
      </c>
      <c r="C136" s="131" t="str">
        <f>IF(ISERROR(VLOOKUP($C$2,Fran1!$A$6:$LP$35,1,FALSE))=TRUE," ",IF(ISBLANK(VLOOKUP($C$2,Fran1!$A$6:$LP$35,562,FALSE))," ",VLOOKUP($C$2,Fran1!$A$6:$LP$35,562,FALSE)))</f>
        <v xml:space="preserve"> </v>
      </c>
      <c r="D136" s="493"/>
    </row>
    <row r="137" spans="1:4" ht="30">
      <c r="A137" s="215">
        <v>123</v>
      </c>
      <c r="B137" s="231" t="s">
        <v>155</v>
      </c>
      <c r="C137" s="131" t="str">
        <f>IF(ISERROR(VLOOKUP($C$2,Fran1!$A$6:$LP$35,1,FALSE))=TRUE," ",IF(ISBLANK(VLOOKUP($C$2,Fran1!$A$6:$LP$35,566,FALSE))," ",VLOOKUP($C$2,Fran1!$A$6:$LP$35,566,FALSE)))</f>
        <v xml:space="preserve"> </v>
      </c>
      <c r="D137" s="493"/>
    </row>
    <row r="138" spans="1:4" ht="45">
      <c r="A138" s="215">
        <v>124</v>
      </c>
      <c r="B138" s="231" t="s">
        <v>156</v>
      </c>
      <c r="C138" s="131" t="str">
        <f>IF(ISERROR(VLOOKUP($C$2,Fran1!$A$6:$LP$35,1,FALSE))=TRUE," ",IF(ISBLANK(VLOOKUP($C$2,Fran1!$A$6:$LP$35,570,FALSE))," ",VLOOKUP($C$2,Fran1!$A$6:$LP$35,570,FALSE)))</f>
        <v xml:space="preserve"> </v>
      </c>
      <c r="D138" s="493"/>
    </row>
    <row r="139" spans="1:4" ht="15.75">
      <c r="A139" s="215">
        <v>125</v>
      </c>
      <c r="B139" s="232" t="s">
        <v>341</v>
      </c>
      <c r="C139" s="131" t="str">
        <f>IF(ISERROR(VLOOKUP($C$2,Fran1!$A$6:$LP$35,1,FALSE))=TRUE," ",IF(ISBLANK(VLOOKUP($C$2,Fran1!$A$6:$LP$35,574,FALSE))," ",VLOOKUP($C$2,Fran1!$A$6:$LP$35,574,FALSE)))</f>
        <v xml:space="preserve"> </v>
      </c>
      <c r="D139" s="493"/>
    </row>
    <row r="140" spans="1:4" ht="15.75">
      <c r="A140" s="215">
        <v>126</v>
      </c>
      <c r="B140" s="231" t="s">
        <v>200</v>
      </c>
      <c r="C140" s="131" t="str">
        <f>IF(ISERROR(VLOOKUP($C$2,Fran1!$A$6:$LP$35,1,FALSE))=TRUE," ",IF(ISBLANK(VLOOKUP($C$2,Fran1!$A$6:$LP$35,581,FALSE))," ",VLOOKUP($C$2,Fran1!$A$6:$LP$35,581,FALSE)))</f>
        <v xml:space="preserve"> </v>
      </c>
      <c r="D140" s="493"/>
    </row>
    <row r="141" spans="1:4" ht="30">
      <c r="A141" s="215">
        <v>127</v>
      </c>
      <c r="B141" s="216" t="s">
        <v>157</v>
      </c>
      <c r="C141" s="131" t="str">
        <f>IF(ISERROR(VLOOKUP($C$2,Fran1!$A$6:$LP$35,1,FALSE))=TRUE," ",IF(ISBLANK(VLOOKUP($C$2,Fran1!$A$6:$LP$35,585,FALSE))," ",VLOOKUP($C$2,Fran1!$A$6:$LP$35,585,FALSE)))</f>
        <v xml:space="preserve"> </v>
      </c>
      <c r="D141" s="493"/>
    </row>
    <row r="142" spans="1:4" ht="30">
      <c r="A142" s="215">
        <v>128</v>
      </c>
      <c r="B142" s="216" t="s">
        <v>158</v>
      </c>
      <c r="C142" s="131" t="str">
        <f>IF(ISERROR(VLOOKUP($C$2,Fran1!$A$6:$LP$35,1,FALSE))=TRUE," ",IF(ISBLANK(VLOOKUP($C$2,Fran1!$A$6:$LP$35,589,FALSE))," ",VLOOKUP($C$2,Fran1!$A$6:$LP$35,589,FALSE)))</f>
        <v xml:space="preserve"> </v>
      </c>
      <c r="D142" s="493"/>
    </row>
    <row r="143" spans="1:4" ht="30">
      <c r="A143" s="215">
        <v>129</v>
      </c>
      <c r="B143" s="216" t="s">
        <v>159</v>
      </c>
      <c r="C143" s="131" t="str">
        <f>IF(ISERROR(VLOOKUP($C$2,Fran1!$A$6:$LP$35,1,FALSE))=TRUE," ",IF(ISBLANK(VLOOKUP($C$2,Fran1!$A$6:$LP$35,593,FALSE))," ",VLOOKUP($C$2,Fran1!$A$6:$LP$35,593,FALSE)))</f>
        <v xml:space="preserve"> </v>
      </c>
      <c r="D143" s="493"/>
    </row>
    <row r="144" spans="1:4" ht="30">
      <c r="A144" s="215">
        <v>130</v>
      </c>
      <c r="B144" s="216" t="s">
        <v>160</v>
      </c>
      <c r="C144" s="131" t="str">
        <f>IF(ISERROR(VLOOKUP($C$2,Fran1!$A$6:$LP$35,1,FALSE))=TRUE," ",IF(ISBLANK(VLOOKUP($C$2,Fran1!$A$6:$LP$35,597,FALSE))," ",VLOOKUP($C$2,Fran1!$A$6:$LP$35,597,FALSE)))</f>
        <v xml:space="preserve"> </v>
      </c>
      <c r="D144" s="493"/>
    </row>
    <row r="145" spans="1:4" ht="30">
      <c r="A145" s="215">
        <v>131</v>
      </c>
      <c r="B145" s="216" t="s">
        <v>161</v>
      </c>
      <c r="C145" s="131" t="str">
        <f>IF(ISERROR(VLOOKUP($C$2,Fran1!$A$6:$LP$35,1,FALSE))=TRUE," ",IF(ISBLANK(VLOOKUP($C$2,Fran1!$A$6:$LP$35,604,FALSE))," ",VLOOKUP($C$2,Fran1!$A$6:$LP$35,604,FALSE)))</f>
        <v xml:space="preserve"> </v>
      </c>
      <c r="D145" s="493"/>
    </row>
    <row r="146" spans="1:4" ht="30">
      <c r="A146" s="215">
        <v>132</v>
      </c>
      <c r="B146" s="216" t="s">
        <v>162</v>
      </c>
      <c r="C146" s="131" t="str">
        <f>IF(ISERROR(VLOOKUP($C$2,Fran1!$A$6:$LP$35,1,FALSE))=TRUE," ",IF(ISBLANK(VLOOKUP($C$2,Fran1!$A$6:$LP$35,608,FALSE))," ",VLOOKUP($C$2,Fran1!$A$6:$LP$35,608,FALSE)))</f>
        <v xml:space="preserve"> </v>
      </c>
      <c r="D146" s="493"/>
    </row>
    <row r="147" spans="1:4" ht="45">
      <c r="A147" s="215">
        <v>133</v>
      </c>
      <c r="B147" s="216" t="s">
        <v>163</v>
      </c>
      <c r="C147" s="131" t="str">
        <f>IF(ISERROR(VLOOKUP($C$2,Fran1!$A$6:$LP$35,1,FALSE))=TRUE," ",IF(ISBLANK(VLOOKUP($C$2,Fran1!$A$6:$LP$35,612,FALSE))," ",VLOOKUP($C$2,Fran1!$A$6:$LP$35,612,FALSE)))</f>
        <v xml:space="preserve"> </v>
      </c>
      <c r="D147" s="493"/>
    </row>
    <row r="148" spans="1:4" ht="45">
      <c r="A148" s="215">
        <v>134</v>
      </c>
      <c r="B148" s="216" t="s">
        <v>164</v>
      </c>
      <c r="C148" s="131" t="str">
        <f>IF(ISERROR(VLOOKUP($C$2,Fran1!$A$6:$LP$35,1,FALSE))=TRUE," ",IF(ISBLANK(VLOOKUP($C$2,Fran1!$A$6:$LP$35,616,FALSE))," ",VLOOKUP($C$2,Fran1!$A$6:$LP$35,616,FALSE)))</f>
        <v xml:space="preserve"> </v>
      </c>
      <c r="D148" s="493"/>
    </row>
    <row r="149" spans="1:4" ht="45">
      <c r="A149" s="215">
        <v>135</v>
      </c>
      <c r="B149" s="231" t="s">
        <v>165</v>
      </c>
      <c r="C149" s="131" t="str">
        <f>IF(ISERROR(VLOOKUP($C$2,Fran1!$A$6:$LP$35,1,FALSE))=TRUE," ",IF(ISBLANK(VLOOKUP($C$2,Fran1!$A$6:$LP$35,620,FALSE))," ",VLOOKUP($C$2,Fran1!$A$6:$LP$35,620,FALSE)))</f>
        <v xml:space="preserve"> </v>
      </c>
      <c r="D149" s="493"/>
    </row>
    <row r="150" spans="1:4" ht="45">
      <c r="A150" s="215">
        <v>136</v>
      </c>
      <c r="B150" s="216" t="s">
        <v>166</v>
      </c>
      <c r="C150" s="131" t="str">
        <f>IF(ISERROR(VLOOKUP($C$2,Fran1!$A$6:$LP$35,1,FALSE))=TRUE," ",IF(ISBLANK(VLOOKUP($C$2,Fran1!$A$6:$LP$35,627,FALSE))," ",VLOOKUP($C$2,Fran1!$A$6:$LP$35,627,FALSE)))</f>
        <v xml:space="preserve"> </v>
      </c>
      <c r="D150" s="493"/>
    </row>
    <row r="151" spans="1:4" ht="45">
      <c r="A151" s="215">
        <v>137</v>
      </c>
      <c r="B151" s="216" t="s">
        <v>167</v>
      </c>
      <c r="C151" s="131" t="str">
        <f>IF(ISERROR(VLOOKUP($C$2,Fran1!$A$6:$LP$35,1,FALSE))=TRUE," ",IF(ISBLANK(VLOOKUP($C$2,Fran1!$A$6:$LP$35,631,FALSE))," ",VLOOKUP($C$2,Fran1!$A$6:$LP$35,631,FALSE)))</f>
        <v xml:space="preserve"> </v>
      </c>
      <c r="D151" s="493"/>
    </row>
    <row r="152" spans="1:4" ht="15.75">
      <c r="A152" s="215">
        <v>138</v>
      </c>
      <c r="B152" s="217" t="s">
        <v>342</v>
      </c>
      <c r="C152" s="131" t="str">
        <f>IF(ISERROR(VLOOKUP($C$2,Fran1!$A$6:$LP$35,1,FALSE))=TRUE," ",IF(ISBLANK(VLOOKUP($C$2,Fran1!$A$6:$LP$35,635,FALSE))," ",VLOOKUP($C$2,Fran1!$A$6:$LP$35,635,FALSE)))</f>
        <v xml:space="preserve"> </v>
      </c>
      <c r="D152" s="493"/>
    </row>
    <row r="153" spans="1:4" ht="30">
      <c r="A153" s="215">
        <v>139</v>
      </c>
      <c r="B153" s="216" t="s">
        <v>168</v>
      </c>
      <c r="C153" s="131" t="str">
        <f>IF(ISERROR(VLOOKUP($C$2,Fran1!$A$6:$LP$35,1,FALSE))=TRUE," ",IF(ISBLANK(VLOOKUP($C$2,Fran1!$A$6:$LP$35,639,FALSE))," ",VLOOKUP($C$2,Fran1!$A$6:$LP$35,639,FALSE)))</f>
        <v xml:space="preserve"> </v>
      </c>
      <c r="D153" s="493"/>
    </row>
    <row r="154" spans="1:4" ht="30.75" thickBot="1">
      <c r="A154" s="215">
        <v>140</v>
      </c>
      <c r="B154" s="99" t="s">
        <v>343</v>
      </c>
      <c r="C154" s="141" t="str">
        <f>IF(ISERROR(VLOOKUP($C$2,Fran1!$A$6:$LP$35,1,FALSE))=TRUE," ",IF(ISBLANK(VLOOKUP($C$2,Fran1!$A$6:$LP$35,643,FALSE))," ",VLOOKUP($C$2,Fran1!$A$6:$LP$35,643,FALSE)))</f>
        <v xml:space="preserve"> </v>
      </c>
      <c r="D154" s="493"/>
    </row>
    <row r="155" spans="1:4" ht="15.75">
      <c r="A155" s="215"/>
      <c r="B155" s="96" t="s">
        <v>31</v>
      </c>
      <c r="C155" s="274" t="s">
        <v>405</v>
      </c>
      <c r="D155" s="493"/>
    </row>
    <row r="156" spans="1:4" ht="15.75">
      <c r="A156" s="215">
        <v>141</v>
      </c>
      <c r="B156" s="216" t="s">
        <v>169</v>
      </c>
      <c r="C156" s="131" t="str">
        <f>IF(ISERROR(VLOOKUP($C$2,Fran1!$A$6:$LP$35,1,FALSE))=TRUE," ",IF(ISBLANK(VLOOKUP($C$2,Fran1!$A$6:$LP$35,650,FALSE))," ",VLOOKUP($C$2,Fran1!$A$6:$LP$35,650,FALSE)))</f>
        <v xml:space="preserve"> </v>
      </c>
      <c r="D156" s="493"/>
    </row>
    <row r="157" spans="1:4" ht="15.75">
      <c r="A157" s="215">
        <v>142</v>
      </c>
      <c r="B157" s="216" t="s">
        <v>170</v>
      </c>
      <c r="C157" s="131" t="str">
        <f>IF(ISERROR(VLOOKUP($C$2,Fran1!$A$6:$LP$35,1,FALSE))=TRUE," ",IF(ISBLANK(VLOOKUP($C$2,Fran1!$A$6:$LP$35,654,FALSE))," ",VLOOKUP($C$2,Fran1!$A$6:$LP$35,654,FALSE)))</f>
        <v xml:space="preserve"> </v>
      </c>
      <c r="D157" s="493"/>
    </row>
    <row r="158" spans="1:4" ht="45">
      <c r="A158" s="215">
        <v>143</v>
      </c>
      <c r="B158" s="216" t="s">
        <v>171</v>
      </c>
      <c r="C158" s="131" t="str">
        <f>IF(ISERROR(VLOOKUP($C$2,Fran1!$A$6:$LP$35,1,FALSE))=TRUE," ",IF(ISBLANK(VLOOKUP($C$2,Fran1!$A$6:$LP$35,658,FALSE))," ",VLOOKUP($C$2,Fran1!$A$6:$LP$35,658,FALSE)))</f>
        <v xml:space="preserve"> </v>
      </c>
      <c r="D158" s="493"/>
    </row>
    <row r="159" spans="1:4" ht="45">
      <c r="A159" s="215">
        <v>144</v>
      </c>
      <c r="B159" s="216" t="s">
        <v>172</v>
      </c>
      <c r="C159" s="131" t="str">
        <f>IF(ISERROR(VLOOKUP($C$2,Fran1!$A$6:$LP$35,1,FALSE))=TRUE," ",IF(ISBLANK(VLOOKUP($C$2,Fran1!$A$6:$LP$35,662,FALSE))," ",VLOOKUP($C$2,Fran1!$A$6:$LP$35,662,FALSE)))</f>
        <v xml:space="preserve"> </v>
      </c>
      <c r="D159" s="493"/>
    </row>
    <row r="160" spans="1:4" ht="15.75">
      <c r="A160" s="215">
        <v>145</v>
      </c>
      <c r="B160" s="216" t="s">
        <v>173</v>
      </c>
      <c r="C160" s="131" t="str">
        <f>IF(ISERROR(VLOOKUP($C$2,Fran1!$A$6:$LP$35,1,FALSE))=TRUE," ",IF(ISBLANK(VLOOKUP($C$2,Fran1!$A$6:$LP$35,666,FALSE))," ",VLOOKUP($C$2,Fran1!$A$6:$LP$35,666,FALSE)))</f>
        <v xml:space="preserve"> </v>
      </c>
      <c r="D160" s="493"/>
    </row>
    <row r="161" spans="1:4" ht="30">
      <c r="A161" s="215">
        <v>146</v>
      </c>
      <c r="B161" s="216" t="s">
        <v>174</v>
      </c>
      <c r="C161" s="131" t="str">
        <f>IF(ISERROR(VLOOKUP($C$2,Fran1!$A$6:$LP$35,1,FALSE))=TRUE," ",IF(ISBLANK(VLOOKUP($C$2,Fran1!$A$6:$LP$35,673,FALSE))," ",VLOOKUP($C$2,Fran1!$A$6:$LP$35,673,FALSE)))</f>
        <v xml:space="preserve"> </v>
      </c>
      <c r="D161" s="493"/>
    </row>
    <row r="162" spans="1:4" ht="30">
      <c r="A162" s="215">
        <v>147</v>
      </c>
      <c r="B162" s="216" t="s">
        <v>175</v>
      </c>
      <c r="C162" s="131" t="str">
        <f>IF(ISERROR(VLOOKUP($C$2,Fran1!$A$6:$LP$35,1,FALSE))=TRUE," ",IF(ISBLANK(VLOOKUP($C$2,Fran1!$A$6:$LP$35,677,FALSE))," ",VLOOKUP($C$2,Fran1!$A$6:$LP$35,677,FALSE)))</f>
        <v xml:space="preserve"> </v>
      </c>
      <c r="D162" s="493"/>
    </row>
    <row r="163" spans="1:4" ht="30">
      <c r="A163" s="215">
        <v>148</v>
      </c>
      <c r="B163" s="216" t="s">
        <v>176</v>
      </c>
      <c r="C163" s="131" t="str">
        <f>IF(ISERROR(VLOOKUP($C$2,Fran1!$A$6:$LP$35,1,FALSE))=TRUE," ",IF(ISBLANK(VLOOKUP($C$2,Fran1!$A$6:$LP$35,681,FALSE))," ",VLOOKUP($C$2,Fran1!$A$6:$LP$35,681,FALSE)))</f>
        <v xml:space="preserve"> </v>
      </c>
      <c r="D163" s="493"/>
    </row>
    <row r="164" spans="1:4" ht="30">
      <c r="A164" s="215">
        <v>149</v>
      </c>
      <c r="B164" s="216" t="s">
        <v>177</v>
      </c>
      <c r="C164" s="131" t="str">
        <f>IF(ISERROR(VLOOKUP($C$2,Fran1!$A$6:$LP$35,1,FALSE))=TRUE," ",IF(ISBLANK(VLOOKUP($C$2,Fran1!$A$6:$LP$35,685,FALSE))," ",VLOOKUP($C$2,Fran1!$A$6:$LP$35,685,FALSE)))</f>
        <v xml:space="preserve"> </v>
      </c>
      <c r="D164" s="71"/>
    </row>
    <row r="165" spans="1:4" ht="30">
      <c r="A165" s="215">
        <v>150</v>
      </c>
      <c r="B165" s="216" t="s">
        <v>178</v>
      </c>
      <c r="C165" s="142" t="str">
        <f>IF(ISERROR(VLOOKUP($C$2,Fran1!$A$6:$LP$35,1,FALSE))=TRUE," ",IF(ISBLANK(VLOOKUP($C$2,Fran1!$A$6:$LP$35,689,FALSE))," ",VLOOKUP($C$2,Fran1!$A$6:$LP$35,689,FALSE)))</f>
        <v xml:space="preserve"> </v>
      </c>
      <c r="D165" s="493"/>
    </row>
    <row r="166" spans="1:4" ht="30">
      <c r="A166" s="215">
        <v>151</v>
      </c>
      <c r="B166" s="216" t="s">
        <v>179</v>
      </c>
      <c r="C166" s="142" t="str">
        <f>IF(ISERROR(VLOOKUP($C$2,Fran1!$A$6:$LP$35,1,FALSE))=TRUE," ",IF(ISBLANK(VLOOKUP($C$2,Fran1!$A$6:$LP$35,696,FALSE))," ",VLOOKUP($C$2,Fran1!$A$6:$LP$35,696,FALSE)))</f>
        <v xml:space="preserve"> </v>
      </c>
      <c r="D166" s="493"/>
    </row>
    <row r="167" spans="1:4" ht="45">
      <c r="A167" s="215">
        <v>152</v>
      </c>
      <c r="B167" s="216" t="s">
        <v>180</v>
      </c>
      <c r="C167" s="142" t="str">
        <f>IF(ISERROR(VLOOKUP($C$2,Fran1!$A$6:$LP$35,1,FALSE))=TRUE," ",IF(ISBLANK(VLOOKUP($C$2,Fran1!$A$6:$LP$35,700,FALSE))," ",VLOOKUP($C$2,Fran1!$A$6:$LP$35,700,FALSE)))</f>
        <v xml:space="preserve"> </v>
      </c>
      <c r="D167" s="493"/>
    </row>
    <row r="168" spans="1:4" ht="30">
      <c r="A168" s="215">
        <v>153</v>
      </c>
      <c r="B168" s="216" t="s">
        <v>181</v>
      </c>
      <c r="C168" s="142" t="str">
        <f>IF(ISERROR(VLOOKUP($C$2,Fran1!$A$6:$LP$35,1,FALSE))=TRUE," ",IF(ISBLANK(VLOOKUP($C$2,Fran1!$A$6:$LP$35,704,FALSE))," ",VLOOKUP($C$2,Fran1!$A$6:$LP$35,704,FALSE)))</f>
        <v xml:space="preserve"> </v>
      </c>
      <c r="D168" s="493"/>
    </row>
    <row r="169" spans="1:4" ht="30">
      <c r="A169" s="215">
        <v>154</v>
      </c>
      <c r="B169" s="216" t="s">
        <v>182</v>
      </c>
      <c r="C169" s="142" t="str">
        <f>IF(ISERROR(VLOOKUP($C$2,Fran1!$A$6:$LP$35,1,FALSE))=TRUE," ",IF(ISBLANK(VLOOKUP($C$2,Fran1!$A$6:$LP$35,708,FALSE))," ",VLOOKUP($C$2,Fran1!$A$6:$LP$35,708,FALSE)))</f>
        <v xml:space="preserve"> </v>
      </c>
      <c r="D169" s="493"/>
    </row>
    <row r="170" spans="1:4" ht="30">
      <c r="A170" s="215">
        <v>155</v>
      </c>
      <c r="B170" s="216" t="s">
        <v>183</v>
      </c>
      <c r="C170" s="142" t="str">
        <f>IF(ISERROR(VLOOKUP($C$2,Fran1!$A$6:$LP$35,1,FALSE))=TRUE," ",IF(ISBLANK(VLOOKUP($C$2,Fran1!$A$6:$LP$35,712,FALSE))," ",VLOOKUP($C$2,Fran1!$A$6:$LP$35,712,FALSE)))</f>
        <v xml:space="preserve"> </v>
      </c>
      <c r="D170" s="493"/>
    </row>
    <row r="171" spans="1:4" ht="45">
      <c r="A171" s="215">
        <v>156</v>
      </c>
      <c r="B171" s="216" t="s">
        <v>184</v>
      </c>
      <c r="C171" s="142" t="str">
        <f>IF(ISERROR(VLOOKUP($C$2,Fran1!$A$6:$LP$35,1,FALSE))=TRUE," ",IF(ISBLANK(VLOOKUP($C$2,Fran1!$A$6:$LP$35,719,FALSE))," ",VLOOKUP($C$2,Fran1!$A$6:$LP$35,719,FALSE)))</f>
        <v xml:space="preserve"> </v>
      </c>
      <c r="D171" s="493"/>
    </row>
    <row r="172" spans="1:4" ht="30">
      <c r="A172" s="215">
        <v>157</v>
      </c>
      <c r="B172" s="216" t="s">
        <v>185</v>
      </c>
      <c r="C172" s="142" t="str">
        <f>IF(ISERROR(VLOOKUP($C$2,Fran1!$A$6:$LP$35,1,FALSE))=TRUE," ",IF(ISBLANK(VLOOKUP($C$2,Fran1!$A$6:$LP$35,723,FALSE))," ",VLOOKUP($C$2,Fran1!$A$6:$LP$35,723,FALSE)))</f>
        <v xml:space="preserve"> </v>
      </c>
      <c r="D172" s="493"/>
    </row>
    <row r="173" spans="1:4" ht="30">
      <c r="A173" s="215">
        <v>158</v>
      </c>
      <c r="B173" s="216" t="s">
        <v>186</v>
      </c>
      <c r="C173" s="142" t="str">
        <f>IF(ISERROR(VLOOKUP($C$2,Fran1!$A$6:$LP$35,1,FALSE))=TRUE," ",IF(ISBLANK(VLOOKUP($C$2,Fran1!$A$6:$LP$35,727,FALSE))," ",VLOOKUP($C$2,Fran1!$A$6:$LP$35,727,FALSE)))</f>
        <v xml:space="preserve"> </v>
      </c>
      <c r="D173" s="493"/>
    </row>
    <row r="174" spans="1:4" ht="45">
      <c r="A174" s="215">
        <v>159</v>
      </c>
      <c r="B174" s="216" t="s">
        <v>311</v>
      </c>
      <c r="C174" s="142" t="str">
        <f>IF(ISERROR(VLOOKUP($C$2,Fran1!$A$6:$LP$35,1,FALSE))=TRUE," ",IF(ISBLANK(VLOOKUP($C$2,Fran1!$A$6:$LP$35,731,FALSE))," ",VLOOKUP($C$2,Fran1!$A$6:$LP$35,731,FALSE)))</f>
        <v xml:space="preserve"> </v>
      </c>
      <c r="D174" s="493"/>
    </row>
    <row r="175" spans="1:4" ht="30">
      <c r="A175" s="215">
        <v>160</v>
      </c>
      <c r="B175" s="216" t="s">
        <v>187</v>
      </c>
      <c r="C175" s="142" t="str">
        <f>IF(ISERROR(VLOOKUP($C$2,Fran1!$A$6:$LP$35,1,FALSE))=TRUE," ",IF(ISBLANK(VLOOKUP($C$2,Fran1!$A$6:$LP$35,735,FALSE))," ",VLOOKUP($C$2,Fran1!$A$6:$LP$35,735,FALSE)))</f>
        <v xml:space="preserve"> </v>
      </c>
      <c r="D175" s="493"/>
    </row>
    <row r="176" spans="1:4" ht="30">
      <c r="A176" s="215">
        <v>161</v>
      </c>
      <c r="B176" s="216" t="s">
        <v>188</v>
      </c>
      <c r="C176" s="142" t="str">
        <f>IF(ISERROR(VLOOKUP($C$2,Fran1!$A$6:$LP$35,1,FALSE))=TRUE," ",IF(ISBLANK(VLOOKUP($C$2,Fran1!$A$6:$LP$35,742,FALSE))," ",VLOOKUP($C$2,Fran1!$A$6:$LP$35,742,FALSE)))</f>
        <v xml:space="preserve"> </v>
      </c>
      <c r="D176" s="493"/>
    </row>
    <row r="177" spans="1:4" ht="30">
      <c r="A177" s="215">
        <v>162</v>
      </c>
      <c r="B177" s="216" t="s">
        <v>189</v>
      </c>
      <c r="C177" s="142" t="str">
        <f>IF(ISERROR(VLOOKUP($C$2,Fran1!$A$6:$LP$35,1,FALSE))=TRUE," ",IF(ISBLANK(VLOOKUP($C$2,Fran1!$A$6:$LP$35,746,FALSE))," ",VLOOKUP($C$2,Fran1!$A$6:$LP$35,746,FALSE)))</f>
        <v xml:space="preserve"> </v>
      </c>
      <c r="D177" s="72"/>
    </row>
    <row r="178" spans="1:4" ht="15.75">
      <c r="A178" s="215">
        <v>163</v>
      </c>
      <c r="B178" s="216" t="s">
        <v>190</v>
      </c>
      <c r="C178" s="142" t="str">
        <f>IF(ISERROR(VLOOKUP($C$2,Fran1!$A$6:$LP$35,1,FALSE))=TRUE," ",IF(ISBLANK(VLOOKUP($C$2,Fran1!$A$6:$LP$35,750,FALSE))," ",VLOOKUP($C$2,Fran1!$A$6:$LP$35,750,FALSE)))</f>
        <v xml:space="preserve"> </v>
      </c>
      <c r="D178" s="72"/>
    </row>
    <row r="179" spans="1:4" ht="45">
      <c r="A179" s="215">
        <v>164</v>
      </c>
      <c r="B179" s="216" t="s">
        <v>344</v>
      </c>
      <c r="C179" s="142" t="str">
        <f>IF(ISERROR(VLOOKUP($C$2,Fran1!$A$6:$LP$35,1,FALSE))=TRUE," ",IF(ISBLANK(VLOOKUP($C$2,Fran1!$A$6:$LP$35,754,FALSE))," ",VLOOKUP($C$2,Fran1!$A$6:$LP$35,754,FALSE)))</f>
        <v xml:space="preserve"> </v>
      </c>
      <c r="D179" s="72"/>
    </row>
    <row r="180" spans="1:4" ht="30">
      <c r="A180" s="215">
        <v>165</v>
      </c>
      <c r="B180" s="216" t="s">
        <v>191</v>
      </c>
      <c r="C180" s="142" t="str">
        <f>IF(ISERROR(VLOOKUP($C$2,Fran1!$A$6:$LP$35,1,FALSE))=TRUE," ",IF(ISBLANK(VLOOKUP($C$2,Fran1!$A$6:$LP$35,758,FALSE))," ",VLOOKUP($C$2,Fran1!$A$6:$LP$35,758,FALSE)))</f>
        <v xml:space="preserve"> </v>
      </c>
      <c r="D180" s="72"/>
    </row>
    <row r="181" spans="1:4" ht="15.75">
      <c r="A181" s="215">
        <v>166</v>
      </c>
      <c r="B181" s="216" t="s">
        <v>192</v>
      </c>
      <c r="C181" s="142" t="str">
        <f>IF(ISERROR(VLOOKUP($C$2,Fran1!$A$6:$LP$35,1,FALSE))=TRUE," ",IF(ISBLANK(VLOOKUP($C$2,Fran1!$A$6:$LP$35,765,FALSE))," ",VLOOKUP($C$2,Fran1!$A$6:$LP$35,765,FALSE)))</f>
        <v xml:space="preserve"> </v>
      </c>
      <c r="D181" s="72"/>
    </row>
    <row r="182" spans="1:4" ht="15.75">
      <c r="A182" s="215">
        <v>167</v>
      </c>
      <c r="B182" s="217" t="s">
        <v>345</v>
      </c>
      <c r="C182" s="142" t="str">
        <f>IF(ISERROR(VLOOKUP($C$2,Fran1!$A$6:$LP$35,1,FALSE))=TRUE," ",IF(ISBLANK(VLOOKUP($C$2,Fran1!$A$6:$LP$35,769,FALSE))," ",VLOOKUP($C$2,Fran1!$A$6:$LP$35,769,FALSE)))</f>
        <v xml:space="preserve"> </v>
      </c>
      <c r="D182" s="72"/>
    </row>
    <row r="183" spans="1:4" ht="15.75">
      <c r="A183" s="215">
        <v>168</v>
      </c>
      <c r="B183" s="217" t="s">
        <v>346</v>
      </c>
      <c r="C183" s="142" t="str">
        <f>IF(ISERROR(VLOOKUP($C$2,Fran1!$A$6:$LP$35,1,FALSE))=TRUE," ",IF(ISBLANK(VLOOKUP($C$2,Fran1!$A$6:$LP$35,773,FALSE))," ",VLOOKUP($C$2,Fran1!$A$6:$LP$35,773,FALSE)))</f>
        <v xml:space="preserve"> </v>
      </c>
      <c r="D183" s="72"/>
    </row>
    <row r="184" spans="1:4" ht="30">
      <c r="A184" s="215">
        <v>169</v>
      </c>
      <c r="B184" s="216" t="s">
        <v>193</v>
      </c>
      <c r="C184" s="142" t="str">
        <f>IF(ISERROR(VLOOKUP($C$2,Fran1!$A$6:$LP$35,1,FALSE))=TRUE," ",IF(ISBLANK(VLOOKUP($C$2,Fran1!$A$6:$LP$35,777,FALSE))," ",VLOOKUP($C$2,Fran1!$A$6:$LP$35,777,FALSE)))</f>
        <v xml:space="preserve"> </v>
      </c>
      <c r="D184" s="72"/>
    </row>
    <row r="185" spans="1:4" ht="30">
      <c r="A185" s="215">
        <v>170</v>
      </c>
      <c r="B185" s="216" t="s">
        <v>194</v>
      </c>
      <c r="C185" s="142" t="str">
        <f>IF(ISERROR(VLOOKUP($C$2,Fran1!$A$6:$LP$35,1,FALSE))=TRUE," ",IF(ISBLANK(VLOOKUP($C$2,Fran1!$A$6:$LP$35,781,FALSE))," ",VLOOKUP($C$2,Fran1!$A$6:$LP$35,781,FALSE)))</f>
        <v xml:space="preserve"> </v>
      </c>
      <c r="D185" s="72"/>
    </row>
    <row r="186" spans="1:4" ht="30">
      <c r="A186" s="215">
        <v>171</v>
      </c>
      <c r="B186" s="216" t="s">
        <v>195</v>
      </c>
      <c r="C186" s="142" t="str">
        <f>IF(ISERROR(VLOOKUP($C$2,Fran1!$A$6:$LP$35,1,FALSE))=TRUE," ",IF(ISBLANK(VLOOKUP($C$2,Fran1!$A$6:$LP$35,788,FALSE))," ",VLOOKUP($C$2,Fran1!$A$6:$LP$35,788,FALSE)))</f>
        <v xml:space="preserve"> </v>
      </c>
      <c r="D186" s="72"/>
    </row>
    <row r="187" spans="1:4" ht="63">
      <c r="A187" s="215">
        <v>172</v>
      </c>
      <c r="B187" s="217" t="s">
        <v>347</v>
      </c>
      <c r="C187" s="142" t="str">
        <f>IF(ISERROR(VLOOKUP($C$2,Fran1!$A$6:$LP$35,1,FALSE))=TRUE," ",IF(ISBLANK(VLOOKUP($C$2,Fran1!$A$6:$LP$35,792,FALSE))," ",VLOOKUP($C$2,Fran1!$A$6:$LP$35,792,FALSE)))</f>
        <v xml:space="preserve"> </v>
      </c>
      <c r="D187" s="72"/>
    </row>
    <row r="188" spans="1:4" ht="15.75">
      <c r="A188" s="215">
        <v>173</v>
      </c>
      <c r="B188" s="216" t="s">
        <v>196</v>
      </c>
      <c r="C188" s="142" t="str">
        <f>IF(ISERROR(VLOOKUP($C$2,Fran1!$A$6:$LP$35,1,FALSE))=TRUE," ",IF(ISBLANK(VLOOKUP($C$2,Fran1!$A$6:$LP$35,796,FALSE))," ",VLOOKUP($C$2,Fran1!$A$6:$LP$35,796,FALSE)))</f>
        <v xml:space="preserve"> </v>
      </c>
      <c r="D188" s="72"/>
    </row>
    <row r="189" spans="1:4" ht="30">
      <c r="A189" s="215">
        <v>174</v>
      </c>
      <c r="B189" s="216" t="s">
        <v>197</v>
      </c>
      <c r="C189" s="142" t="str">
        <f>IF(ISERROR(VLOOKUP($C$2,Fran1!$A$6:$LP$35,1,FALSE))=TRUE," ",IF(ISBLANK(VLOOKUP($C$2,Fran1!$A$6:$LP$35,800,FALSE))," ",VLOOKUP($C$2,Fran1!$A$6:$LP$35,800,FALSE)))</f>
        <v xml:space="preserve"> </v>
      </c>
      <c r="D189" s="72"/>
    </row>
    <row r="190" spans="1:4" ht="30">
      <c r="A190" s="215">
        <v>175</v>
      </c>
      <c r="B190" s="216" t="s">
        <v>198</v>
      </c>
      <c r="C190" s="142" t="str">
        <f>IF(ISERROR(VLOOKUP($C$2,Fran1!$A$6:$LP$35,1,FALSE))=TRUE," ",IF(ISBLANK(VLOOKUP($C$2,Fran1!$A$6:$LP$35,804,FALSE))," ",VLOOKUP($C$2,Fran1!$A$6:$LP$35,804,FALSE)))</f>
        <v xml:space="preserve"> </v>
      </c>
      <c r="D190" s="72"/>
    </row>
    <row r="191" spans="1:4" ht="16.5" thickBot="1">
      <c r="A191" s="215">
        <v>176</v>
      </c>
      <c r="B191" s="233" t="s">
        <v>199</v>
      </c>
      <c r="C191" s="143" t="str">
        <f>IF(ISERROR(VLOOKUP($C$2,Fran1!$A$6:$LP$35,1,FALSE))=TRUE," ",IF(ISBLANK(VLOOKUP($C$2,Fran1!$A$6:$LP$35,808,FALSE))," ",VLOOKUP($C$2,Fran1!$A$6:$LP$35,808,FALSE)))</f>
        <v xml:space="preserve"> </v>
      </c>
      <c r="D191" s="72"/>
    </row>
    <row r="192" spans="1:4" ht="21" thickBot="1">
      <c r="A192" s="71"/>
      <c r="B192" s="150" t="s">
        <v>32</v>
      </c>
      <c r="C192" s="151"/>
      <c r="D192" s="495" t="str">
        <f>Fran1!A2&amp;" - "&amp;Fran1!A4&amp;"   -   "&amp;B6&amp;"    -    "&amp;Fran1!A3</f>
        <v>classe + prof - 1er  trimestre   -        -    déc 2014</v>
      </c>
    </row>
    <row r="193" spans="1:4" ht="15.75">
      <c r="B193" s="96" t="s">
        <v>33</v>
      </c>
      <c r="C193" s="274" t="s">
        <v>405</v>
      </c>
      <c r="D193" s="495"/>
    </row>
    <row r="194" spans="1:4" ht="15.75" customHeight="1">
      <c r="A194" s="234">
        <v>1</v>
      </c>
      <c r="B194" s="235" t="s">
        <v>201</v>
      </c>
      <c r="C194" s="142" t="str">
        <f>IF(ISERROR(VLOOKUP($C$2,Math1!$A$6:$KW$35,1,FALSE))=TRUE," ",IF(ISBLANK(VLOOKUP($C$2,Math1!$A$6:$KW$35,6,FALSE))," ",VLOOKUP($C$2,Math1!$A$6:$KW$35,6,FALSE)))</f>
        <v xml:space="preserve"> </v>
      </c>
      <c r="D194" s="495"/>
    </row>
    <row r="195" spans="1:4" ht="15.75" customHeight="1">
      <c r="A195" s="234">
        <v>2</v>
      </c>
      <c r="B195" s="235" t="s">
        <v>202</v>
      </c>
      <c r="C195" s="142" t="str">
        <f>IF(ISERROR(VLOOKUP($C$2,Math1!$A$6:$KW$35,1,FALSE))=TRUE," ",IF(ISBLANK(VLOOKUP($C$2,Math1!$A$6:$KW$35,10,FALSE))," ",VLOOKUP($C$2,Math1!$A$6:$KW$35,10,FALSE)))</f>
        <v xml:space="preserve"> </v>
      </c>
      <c r="D195" s="495"/>
    </row>
    <row r="196" spans="1:4" ht="15.75" customHeight="1">
      <c r="A196" s="234">
        <v>3</v>
      </c>
      <c r="B196" s="235" t="s">
        <v>203</v>
      </c>
      <c r="C196" s="142" t="str">
        <f>IF(ISERROR(VLOOKUP($C$2,Math1!$A$6:$KW$35,1,FALSE))=TRUE," ",IF(ISBLANK(VLOOKUP($C$2,Math1!$A$6:$KW$35,14,FALSE))," ",VLOOKUP($C$2,Math1!$A$6:$KW$35,14,FALSE)))</f>
        <v xml:space="preserve"> </v>
      </c>
      <c r="D196" s="495"/>
    </row>
    <row r="197" spans="1:4" ht="15.75" customHeight="1">
      <c r="A197" s="234">
        <v>4</v>
      </c>
      <c r="B197" s="235" t="s">
        <v>204</v>
      </c>
      <c r="C197" s="142" t="str">
        <f>IF(ISERROR(VLOOKUP($C$2,Math1!$A$6:$KW$35,1,FALSE))=TRUE," ",IF(ISBLANK(VLOOKUP($C$2,Math1!$A$6:$KW$35,18,FALSE))," ",VLOOKUP($C$2,Math1!$A$6:$KW$35,18,FALSE)))</f>
        <v xml:space="preserve"> </v>
      </c>
      <c r="D197" s="495"/>
    </row>
    <row r="198" spans="1:4" ht="30" customHeight="1">
      <c r="A198" s="234">
        <v>5</v>
      </c>
      <c r="B198" s="235" t="s">
        <v>205</v>
      </c>
      <c r="C198" s="142" t="str">
        <f>IF(ISERROR(VLOOKUP($C$2,Math1!$A$6:$KW$35,1,FALSE))=TRUE," ",IF(ISBLANK(VLOOKUP($C$2,Math1!$A$6:$KW$35,22,FALSE))," ",VLOOKUP($C$2,Math1!$A$6:$KW$35,22,FALSE)))</f>
        <v xml:space="preserve"> </v>
      </c>
      <c r="D198" s="495"/>
    </row>
    <row r="199" spans="1:4" ht="30" customHeight="1">
      <c r="A199" s="234">
        <v>6</v>
      </c>
      <c r="B199" s="235" t="s">
        <v>206</v>
      </c>
      <c r="C199" s="142" t="str">
        <f>IF(ISERROR(VLOOKUP($C$2,Math1!$A$6:$KW$35,1,FALSE))=TRUE," ",IF(ISBLANK(VLOOKUP($C$2,Math1!$A$6:$KW$35,29,FALSE))," ",VLOOKUP($C$2,Math1!$A$6:$KW$35,29,FALSE)))</f>
        <v xml:space="preserve"> </v>
      </c>
      <c r="D199" s="495"/>
    </row>
    <row r="200" spans="1:4" ht="30" customHeight="1">
      <c r="A200" s="234">
        <v>7</v>
      </c>
      <c r="B200" s="235" t="s">
        <v>349</v>
      </c>
      <c r="C200" s="142" t="str">
        <f>IF(ISERROR(VLOOKUP($C$2,Math1!$A$6:$KW$35,1,FALSE))=TRUE," ",IF(ISBLANK(VLOOKUP($C$2,Math1!$A$6:$KW$35,33,FALSE))," ",VLOOKUP($C$2,Math1!$A$6:$KW$35,33,FALSE)))</f>
        <v xml:space="preserve"> </v>
      </c>
      <c r="D200" s="495"/>
    </row>
    <row r="201" spans="1:4" ht="30" customHeight="1">
      <c r="A201" s="234">
        <v>8</v>
      </c>
      <c r="B201" s="235" t="s">
        <v>350</v>
      </c>
      <c r="C201" s="142" t="str">
        <f>IF(ISERROR(VLOOKUP($C$2,Math1!$A$6:$KW$35,1,FALSE))=TRUE," ",IF(ISBLANK(VLOOKUP($C$2,Math1!$A$6:$KW$35,37,FALSE))," ",VLOOKUP($C$2,Math1!$A$6:$KW$35,37,FALSE)))</f>
        <v xml:space="preserve"> </v>
      </c>
      <c r="D201" s="495"/>
    </row>
    <row r="202" spans="1:4" ht="45" customHeight="1">
      <c r="A202" s="234">
        <v>9</v>
      </c>
      <c r="B202" s="235" t="s">
        <v>207</v>
      </c>
      <c r="C202" s="142" t="str">
        <f>IF(ISERROR(VLOOKUP($C$2,Math1!$A$6:$KW$35,1,FALSE))=TRUE," ",IF(ISBLANK(VLOOKUP($C$2,Math1!$A$6:$KW$35,41,FALSE))," ",VLOOKUP($C$2,Math1!$A$6:$KW$35,41,FALSE)))</f>
        <v xml:space="preserve"> </v>
      </c>
      <c r="D202" s="495"/>
    </row>
    <row r="203" spans="1:4" ht="30" customHeight="1">
      <c r="A203" s="234">
        <v>10</v>
      </c>
      <c r="B203" s="235" t="s">
        <v>208</v>
      </c>
      <c r="C203" s="142" t="str">
        <f>IF(ISERROR(VLOOKUP($C$2,Math1!$A$6:$KW$35,1,FALSE))=TRUE," ",IF(ISBLANK(VLOOKUP($C$2,Math1!$A$6:$KW$35,45,FALSE))," ",VLOOKUP($C$2,Math1!$A$6:$KW$35,45,FALSE)))</f>
        <v xml:space="preserve"> </v>
      </c>
      <c r="D203" s="495"/>
    </row>
    <row r="204" spans="1:4" ht="30" customHeight="1">
      <c r="A204" s="234">
        <v>11</v>
      </c>
      <c r="B204" s="235" t="s">
        <v>209</v>
      </c>
      <c r="C204" s="142" t="str">
        <f>IF(ISERROR(VLOOKUP($C$2,Math1!$A$6:$KW$35,1,FALSE))=TRUE," ",IF(ISBLANK(VLOOKUP($C$2,Math1!$A$6:$KW$35,52,FALSE))," ",VLOOKUP($C$2,Math1!$A$6:$KW$35,52,FALSE)))</f>
        <v xml:space="preserve"> </v>
      </c>
      <c r="D204" s="495"/>
    </row>
    <row r="205" spans="1:4" ht="30" customHeight="1">
      <c r="A205" s="234">
        <v>12</v>
      </c>
      <c r="B205" s="235" t="s">
        <v>210</v>
      </c>
      <c r="C205" s="142" t="str">
        <f>IF(ISERROR(VLOOKUP($C$2,Math1!$A$6:$KW$35,1,FALSE))=TRUE," ",IF(ISBLANK(VLOOKUP($C$2,Math1!$A$6:$KW$35,56,FALSE))," ",VLOOKUP($C$2,Math1!$A$6:$KW$35,56,FALSE)))</f>
        <v xml:space="preserve"> </v>
      </c>
      <c r="D205" s="495"/>
    </row>
    <row r="206" spans="1:4" ht="30" customHeight="1">
      <c r="A206" s="234">
        <v>13</v>
      </c>
      <c r="B206" s="235" t="s">
        <v>211</v>
      </c>
      <c r="C206" s="142" t="str">
        <f>IF(ISERROR(VLOOKUP($C$2,Math1!$A$6:$KW$35,1,FALSE))=TRUE," ",IF(ISBLANK(VLOOKUP($C$2,Math1!$A$6:$KW$35,60,FALSE))," ",VLOOKUP($C$2,Math1!$A$6:$KW$35,60,FALSE)))</f>
        <v xml:space="preserve"> </v>
      </c>
      <c r="D206" s="495"/>
    </row>
    <row r="207" spans="1:4" ht="30" customHeight="1">
      <c r="A207" s="234">
        <v>14</v>
      </c>
      <c r="B207" s="235" t="s">
        <v>212</v>
      </c>
      <c r="C207" s="142" t="str">
        <f>IF(ISERROR(VLOOKUP($C$2,Math1!$A$6:$KW$35,1,FALSE))=TRUE," ",IF(ISBLANK(VLOOKUP($C$2,Math1!$A$6:$KW$35,64,FALSE))," ",VLOOKUP($C$2,Math1!$A$6:$KW$35,64,FALSE)))</f>
        <v xml:space="preserve"> </v>
      </c>
      <c r="D207" s="495"/>
    </row>
    <row r="208" spans="1:4" ht="30" customHeight="1">
      <c r="A208" s="234">
        <v>15</v>
      </c>
      <c r="B208" s="235" t="s">
        <v>213</v>
      </c>
      <c r="C208" s="142" t="str">
        <f>IF(ISERROR(VLOOKUP($C$2,Math1!$A$6:$KW$35,1,FALSE))=TRUE," ",IF(ISBLANK(VLOOKUP($C$2,Math1!$A$6:$KW$35,68,FALSE))," ",VLOOKUP($C$2,Math1!$A$6:$KW$35,68,FALSE)))</f>
        <v xml:space="preserve"> </v>
      </c>
      <c r="D208" s="495"/>
    </row>
    <row r="209" spans="1:4" ht="30" customHeight="1">
      <c r="A209" s="234">
        <v>16</v>
      </c>
      <c r="B209" s="235" t="s">
        <v>214</v>
      </c>
      <c r="C209" s="142" t="str">
        <f>IF(ISERROR(VLOOKUP($C$2,Math1!$A$6:$KW$35,1,FALSE))=TRUE," ",IF(ISBLANK(VLOOKUP($C$2,Math1!$A$6:$KW$35,75,FALSE))," ",VLOOKUP($C$2,Math1!$A$6:$KW$35,75,FALSE)))</f>
        <v xml:space="preserve"> </v>
      </c>
      <c r="D209" s="495"/>
    </row>
    <row r="210" spans="1:4" ht="30" customHeight="1">
      <c r="A210" s="234">
        <v>17</v>
      </c>
      <c r="B210" s="235" t="s">
        <v>215</v>
      </c>
      <c r="C210" s="142" t="str">
        <f>IF(ISERROR(VLOOKUP($C$2,Math1!$A$6:$KW$35,1,FALSE))=TRUE," ",IF(ISBLANK(VLOOKUP($C$2,Math1!$A$6:$KW$35,79,FALSE))," ",VLOOKUP($C$2,Math1!$A$6:$KW$35,79,FALSE)))</f>
        <v xml:space="preserve"> </v>
      </c>
      <c r="D210" s="495"/>
    </row>
    <row r="211" spans="1:4" ht="15.75" customHeight="1">
      <c r="A211" s="234">
        <v>18</v>
      </c>
      <c r="B211" s="235" t="s">
        <v>216</v>
      </c>
      <c r="C211" s="142" t="str">
        <f>IF(ISERROR(VLOOKUP($C$2,Math1!$A$6:$KW$35,1,FALSE))=TRUE," ",IF(ISBLANK(VLOOKUP($C$2,Math1!$A$6:$KW$35,83,FALSE))," ",VLOOKUP($C$2,Math1!$A$6:$KW$35,83,FALSE)))</f>
        <v xml:space="preserve"> </v>
      </c>
      <c r="D211" s="495"/>
    </row>
    <row r="212" spans="1:4" ht="15.75" customHeight="1">
      <c r="A212" s="234">
        <v>19</v>
      </c>
      <c r="B212" s="235" t="s">
        <v>217</v>
      </c>
      <c r="C212" s="142" t="str">
        <f>IF(ISERROR(VLOOKUP($C$2,Math1!$A$6:$KW$35,1,FALSE))=TRUE," ",IF(ISBLANK(VLOOKUP($C$2,Math1!$A$6:$KW$35,87,FALSE))," ",VLOOKUP($C$2,Math1!$A$6:$KW$35,87,FALSE)))</f>
        <v xml:space="preserve"> </v>
      </c>
      <c r="D212" s="495"/>
    </row>
    <row r="213" spans="1:4" ht="15.75" customHeight="1">
      <c r="A213" s="234">
        <v>20</v>
      </c>
      <c r="B213" s="235" t="s">
        <v>218</v>
      </c>
      <c r="C213" s="142" t="str">
        <f>IF(ISERROR(VLOOKUP($C$2,Math1!$A$6:$KW$35,1,FALSE))=TRUE," ",IF(ISBLANK(VLOOKUP($C$2,Math1!$A$6:$KW$35,91,FALSE))," ",VLOOKUP($C$2,Math1!$A$6:$KW$35,91,FALSE)))</f>
        <v xml:space="preserve"> </v>
      </c>
      <c r="D213" s="495"/>
    </row>
    <row r="214" spans="1:4" ht="15.75" customHeight="1">
      <c r="A214" s="234">
        <v>21</v>
      </c>
      <c r="B214" s="235" t="s">
        <v>219</v>
      </c>
      <c r="C214" s="142" t="str">
        <f>IF(ISERROR(VLOOKUP($C$2,Math1!$A$6:$KW$35,1,FALSE))=TRUE," ",IF(ISBLANK(VLOOKUP($C$2,Math1!$A$6:$KW$35,98,FALSE))," ",VLOOKUP($C$2,Math1!$A$6:$KW$35,98,FALSE)))</f>
        <v xml:space="preserve"> </v>
      </c>
      <c r="D214" s="495"/>
    </row>
    <row r="215" spans="1:4" ht="15.75" customHeight="1">
      <c r="A215" s="234">
        <v>22</v>
      </c>
      <c r="B215" s="235" t="s">
        <v>220</v>
      </c>
      <c r="C215" s="142" t="str">
        <f>IF(ISERROR(VLOOKUP($C$2,Math1!$A$6:$KW$35,1,FALSE))=TRUE," ",IF(ISBLANK(VLOOKUP($C$2,Math1!$A$6:$KW$35,102,FALSE))," ",VLOOKUP($C$2,Math1!$A$6:$KW$35,102,FALSE)))</f>
        <v xml:space="preserve"> </v>
      </c>
      <c r="D215" s="495"/>
    </row>
    <row r="216" spans="1:4" ht="30" customHeight="1">
      <c r="A216" s="234">
        <v>23</v>
      </c>
      <c r="B216" s="235" t="s">
        <v>221</v>
      </c>
      <c r="C216" s="142" t="str">
        <f>IF(ISERROR(VLOOKUP($C$2,Math1!$A$6:$KW$35,1,FALSE))=TRUE," ",IF(ISBLANK(VLOOKUP($C$2,Math1!$A$6:$KW$35,106,FALSE))," ",VLOOKUP($C$2,Math1!$A$6:$KW$35,106,FALSE)))</f>
        <v xml:space="preserve"> </v>
      </c>
      <c r="D216" s="495"/>
    </row>
    <row r="217" spans="1:4" ht="31.5">
      <c r="A217" s="234">
        <v>24</v>
      </c>
      <c r="B217" s="236" t="s">
        <v>222</v>
      </c>
      <c r="C217" s="142" t="str">
        <f>IF(ISERROR(VLOOKUP($C$2,Math1!$A$6:$KW$35,1,FALSE))=TRUE," ",IF(ISBLANK(VLOOKUP($C$2,Math1!$A$6:$KW$35,110,FALSE))," ",VLOOKUP($C$2,Math1!$A$6:$KW$35,110,FALSE)))</f>
        <v xml:space="preserve"> </v>
      </c>
      <c r="D217" s="495"/>
    </row>
    <row r="218" spans="1:4" ht="15.75" customHeight="1">
      <c r="A218" s="234">
        <v>25</v>
      </c>
      <c r="B218" s="235" t="s">
        <v>223</v>
      </c>
      <c r="C218" s="142" t="str">
        <f>IF(ISERROR(VLOOKUP($C$2,Math1!$A$6:$KW$35,1,FALSE))=TRUE," ",IF(ISBLANK(VLOOKUP($C$2,Math1!$A$6:$KW$35,114,FALSE))," ",VLOOKUP($C$2,Math1!$A$6:$KW$35,114,FALSE)))</f>
        <v xml:space="preserve"> </v>
      </c>
      <c r="D218" s="495"/>
    </row>
    <row r="219" spans="1:4" ht="15.75" customHeight="1">
      <c r="A219" s="234">
        <v>26</v>
      </c>
      <c r="B219" s="235" t="s">
        <v>224</v>
      </c>
      <c r="C219" s="142" t="str">
        <f>IF(ISERROR(VLOOKUP($C$2,Math1!$A$6:$KW$35,1,FALSE))=TRUE," ",IF(ISBLANK(VLOOKUP($C$2,Math1!$A$6:$KW$35,121,FALSE))," ",VLOOKUP($C$2,Math1!$A$6:$KW$35,121,FALSE)))</f>
        <v xml:space="preserve"> </v>
      </c>
      <c r="D219" s="495"/>
    </row>
    <row r="220" spans="1:4" ht="15.75" customHeight="1">
      <c r="A220" s="234">
        <v>27</v>
      </c>
      <c r="B220" s="235" t="s">
        <v>225</v>
      </c>
      <c r="C220" s="142" t="str">
        <f>IF(ISERROR(VLOOKUP($C$2,Math1!$A$6:$KW$35,1,FALSE))=TRUE," ",IF(ISBLANK(VLOOKUP($C$2,Math1!$A$6:$KW$35,125,FALSE))," ",VLOOKUP($C$2,Math1!$A$6:$KW$35,125,FALSE)))</f>
        <v xml:space="preserve"> </v>
      </c>
      <c r="D220" s="495"/>
    </row>
    <row r="221" spans="1:4" ht="15.75" customHeight="1">
      <c r="A221" s="234">
        <v>28</v>
      </c>
      <c r="B221" s="235" t="s">
        <v>226</v>
      </c>
      <c r="C221" s="142" t="str">
        <f>IF(ISERROR(VLOOKUP($C$2,Math1!$A$6:$KW$35,1,FALSE))=TRUE," ",IF(ISBLANK(VLOOKUP($C$2,Math1!$A$6:$KW$35,129,FALSE))," ",VLOOKUP($C$2,Math1!$A$6:$KW$35,129,FALSE)))</f>
        <v xml:space="preserve"> </v>
      </c>
      <c r="D221" s="495"/>
    </row>
    <row r="222" spans="1:4" ht="31.5">
      <c r="A222" s="234">
        <v>29</v>
      </c>
      <c r="B222" s="236" t="s">
        <v>351</v>
      </c>
      <c r="C222" s="142" t="str">
        <f>IF(ISERROR(VLOOKUP($C$2,Math1!$A$6:$KW$35,1,FALSE))=TRUE," ",IF(ISBLANK(VLOOKUP($C$2,Math1!$A$6:$KW$35,133,FALSE))," ",VLOOKUP($C$2,Math1!$A$6:$KW$35,133,FALSE)))</f>
        <v xml:space="preserve"> </v>
      </c>
      <c r="D222" s="495"/>
    </row>
    <row r="223" spans="1:4" ht="15.75" customHeight="1">
      <c r="A223" s="234">
        <v>30</v>
      </c>
      <c r="B223" s="235" t="s">
        <v>227</v>
      </c>
      <c r="C223" s="142" t="str">
        <f>IF(ISERROR(VLOOKUP($C$2,Math1!$A$6:$KW$35,1,FALSE))=TRUE," ",IF(ISBLANK(VLOOKUP($C$2,Math1!$A$6:$KW$35,137,FALSE))," ",VLOOKUP($C$2,Math1!$A$6:$KW$35,137,FALSE)))</f>
        <v xml:space="preserve"> </v>
      </c>
      <c r="D223" s="495"/>
    </row>
    <row r="224" spans="1:4" ht="15.75" customHeight="1">
      <c r="A224" s="234">
        <v>31</v>
      </c>
      <c r="B224" s="235" t="s">
        <v>228</v>
      </c>
      <c r="C224" s="142" t="str">
        <f>IF(ISERROR(VLOOKUP($C$2,Math1!$A$6:$KW$35,1,FALSE))=TRUE," ",IF(ISBLANK(VLOOKUP($C$2,Math1!$A$6:$KW$35,144,FALSE))," ",VLOOKUP($C$2,Math1!$A$6:$KW$35,144,FALSE)))</f>
        <v xml:space="preserve"> </v>
      </c>
      <c r="D224" s="495"/>
    </row>
    <row r="225" spans="1:4" ht="15.75">
      <c r="A225" s="234">
        <v>32</v>
      </c>
      <c r="B225" s="236" t="s">
        <v>352</v>
      </c>
      <c r="C225" s="142" t="str">
        <f>IF(ISERROR(VLOOKUP($C$2,Math1!$A$6:$KW$35,1,FALSE))=TRUE," ",IF(ISBLANK(VLOOKUP($C$2,Math1!$A$6:$KW$35,148,FALSE))," ",VLOOKUP($C$2,Math1!$A$6:$KW$35,148,FALSE)))</f>
        <v xml:space="preserve"> </v>
      </c>
      <c r="D225" s="495"/>
    </row>
    <row r="226" spans="1:4" ht="15.75" customHeight="1">
      <c r="A226" s="234">
        <v>33</v>
      </c>
      <c r="B226" s="235" t="s">
        <v>229</v>
      </c>
      <c r="C226" s="142" t="str">
        <f>IF(ISERROR(VLOOKUP($C$2,Math1!$A$6:$KW$35,1,FALSE))=TRUE," ",IF(ISBLANK(VLOOKUP($C$2,Math1!$A$6:$KW$35,152,FALSE))," ",VLOOKUP($C$2,Math1!$A$6:$KW$35,152,FALSE)))</f>
        <v xml:space="preserve"> </v>
      </c>
      <c r="D226" s="495"/>
    </row>
    <row r="227" spans="1:4" ht="15.75" customHeight="1">
      <c r="A227" s="234">
        <v>34</v>
      </c>
      <c r="B227" s="235" t="s">
        <v>230</v>
      </c>
      <c r="C227" s="142" t="str">
        <f>IF(ISERROR(VLOOKUP($C$2,Math1!$A$6:$KW$35,1,FALSE))=TRUE," ",IF(ISBLANK(VLOOKUP($C$2,Math1!$A$6:$KW$35,156,FALSE))," ",VLOOKUP($C$2,Math1!$A$6:$KW$35,156,FALSE)))</f>
        <v xml:space="preserve"> </v>
      </c>
      <c r="D227" s="495"/>
    </row>
    <row r="228" spans="1:4" ht="15.75" customHeight="1">
      <c r="A228" s="234">
        <v>35</v>
      </c>
      <c r="B228" s="235" t="s">
        <v>231</v>
      </c>
      <c r="C228" s="142" t="str">
        <f>IF(ISERROR(VLOOKUP($C$2,Math1!$A$6:$KW$35,1,FALSE))=TRUE," ",IF(ISBLANK(VLOOKUP($C$2,Math1!$A$6:$KW$35,160,FALSE))," ",VLOOKUP($C$2,Math1!$A$6:$KW$35,160,FALSE)))</f>
        <v xml:space="preserve"> </v>
      </c>
      <c r="D228" s="495"/>
    </row>
    <row r="229" spans="1:4" ht="15.75" customHeight="1">
      <c r="A229" s="234">
        <v>36</v>
      </c>
      <c r="B229" s="235" t="s">
        <v>232</v>
      </c>
      <c r="C229" s="142" t="str">
        <f>IF(ISERROR(VLOOKUP($C$2,Math1!$A$6:$KW$35,1,FALSE))=TRUE," ",IF(ISBLANK(VLOOKUP($C$2,Math1!$A$6:$KW$35,167,FALSE))," ",VLOOKUP($C$2,Math1!$A$6:$KW$35,167,FALSE)))</f>
        <v xml:space="preserve"> </v>
      </c>
      <c r="D229" s="495"/>
    </row>
    <row r="230" spans="1:4" ht="15.75" customHeight="1">
      <c r="A230" s="234">
        <v>37</v>
      </c>
      <c r="B230" s="235" t="s">
        <v>233</v>
      </c>
      <c r="C230" s="142" t="str">
        <f>IF(ISERROR(VLOOKUP($C$2,Math1!$A$6:$KW$35,1,FALSE))=TRUE," ",IF(ISBLANK(VLOOKUP($C$2,Math1!$A$6:$KW$35,171,FALSE))," ",VLOOKUP($C$2,Math1!$A$6:$KW$35,171,FALSE)))</f>
        <v xml:space="preserve"> </v>
      </c>
      <c r="D230" s="495"/>
    </row>
    <row r="231" spans="1:4" ht="15.75" customHeight="1">
      <c r="A231" s="234">
        <v>38</v>
      </c>
      <c r="B231" s="235" t="s">
        <v>234</v>
      </c>
      <c r="C231" s="142" t="str">
        <f>IF(ISERROR(VLOOKUP($C$2,Math1!$A$6:$KW$35,1,FALSE))=TRUE," ",IF(ISBLANK(VLOOKUP($C$2,Math1!$A$6:$KW$35,175,FALSE))," ",VLOOKUP($C$2,Math1!$A$6:$KW$35,175,FALSE)))</f>
        <v xml:space="preserve"> </v>
      </c>
      <c r="D231" s="495"/>
    </row>
    <row r="232" spans="1:4" ht="15.75">
      <c r="A232" s="234">
        <v>39</v>
      </c>
      <c r="B232" s="236" t="s">
        <v>354</v>
      </c>
      <c r="C232" s="142" t="str">
        <f>IF(ISERROR(VLOOKUP($C$2,Math1!$A$6:$KW$35,1,FALSE))=TRUE," ",IF(ISBLANK(VLOOKUP($C$2,Math1!$A$6:$KW$35,179,FALSE))," ",VLOOKUP($C$2,Math1!$A$6:$KW$35,179,FALSE)))</f>
        <v xml:space="preserve"> </v>
      </c>
      <c r="D232" s="495"/>
    </row>
    <row r="233" spans="1:4" ht="15.75" customHeight="1">
      <c r="A233" s="234">
        <v>40</v>
      </c>
      <c r="B233" s="235" t="s">
        <v>235</v>
      </c>
      <c r="C233" s="142" t="str">
        <f>IF(ISERROR(VLOOKUP($C$2,Math1!$A$6:$KW$35,1,FALSE))=TRUE," ",IF(ISBLANK(VLOOKUP($C$2,Math1!$A$6:$KW$35,183,FALSE))," ",VLOOKUP($C$2,Math1!$A$6:$KW$35,183,FALSE)))</f>
        <v xml:space="preserve"> </v>
      </c>
      <c r="D233" s="495"/>
    </row>
    <row r="234" spans="1:4" ht="30" customHeight="1">
      <c r="A234" s="234">
        <v>41</v>
      </c>
      <c r="B234" s="235" t="s">
        <v>236</v>
      </c>
      <c r="C234" s="142" t="str">
        <f>IF(ISERROR(VLOOKUP($C$2,Math1!$A$6:$KW$35,1,FALSE))=TRUE," ",IF(ISBLANK(VLOOKUP($C$2,Math1!$A$6:$KW$35,190,FALSE))," ",VLOOKUP($C$2,Math1!$A$6:$KW$35,190,FALSE)))</f>
        <v xml:space="preserve"> </v>
      </c>
      <c r="D234" s="495"/>
    </row>
    <row r="235" spans="1:4" ht="30" customHeight="1">
      <c r="A235" s="234">
        <v>42</v>
      </c>
      <c r="B235" s="235" t="s">
        <v>237</v>
      </c>
      <c r="C235" s="142" t="str">
        <f>IF(ISERROR(VLOOKUP($C$2,Math1!$A$6:$KW$35,1,FALSE))=TRUE," ",IF(ISBLANK(VLOOKUP($C$2,Math1!$A$6:$KW$35,194,FALSE))," ",VLOOKUP($C$2,Math1!$A$6:$KW$35,194,FALSE)))</f>
        <v xml:space="preserve"> </v>
      </c>
      <c r="D235" s="495"/>
    </row>
    <row r="236" spans="1:4" ht="30" customHeight="1">
      <c r="A236" s="234">
        <v>43</v>
      </c>
      <c r="B236" s="235" t="s">
        <v>238</v>
      </c>
      <c r="C236" s="142" t="str">
        <f>IF(ISERROR(VLOOKUP($C$2,Math1!$A$6:$KW$35,1,FALSE))=TRUE," ",IF(ISBLANK(VLOOKUP($C$2,Math1!$A$6:$KW$35,198,FALSE))," ",VLOOKUP($C$2,Math1!$A$6:$KW$35,198,FALSE)))</f>
        <v xml:space="preserve"> </v>
      </c>
      <c r="D236" s="495"/>
    </row>
    <row r="237" spans="1:4" ht="30" customHeight="1">
      <c r="A237" s="234">
        <v>44</v>
      </c>
      <c r="B237" s="235" t="s">
        <v>239</v>
      </c>
      <c r="C237" s="142" t="str">
        <f>IF(ISERROR(VLOOKUP($C$2,Math1!$A$6:$KW$35,1,FALSE))=TRUE," ",IF(ISBLANK(VLOOKUP($C$2,Math1!$A$6:$KW$35,202,FALSE))," ",VLOOKUP($C$2,Math1!$A$6:$KW$35,202,FALSE)))</f>
        <v xml:space="preserve"> </v>
      </c>
      <c r="D237" s="495"/>
    </row>
    <row r="238" spans="1:4" ht="30" customHeight="1">
      <c r="A238" s="234">
        <v>45</v>
      </c>
      <c r="B238" s="235" t="s">
        <v>240</v>
      </c>
      <c r="C238" s="142" t="str">
        <f>IF(ISERROR(VLOOKUP($C$2,Math1!$A$6:$KW$35,1,FALSE))=TRUE," ",IF(ISBLANK(VLOOKUP($C$2,Math1!$A$6:$KW$35,206,FALSE))," ",VLOOKUP($C$2,Math1!$A$6:$KW$35,206,FALSE)))</f>
        <v xml:space="preserve"> </v>
      </c>
      <c r="D238" s="495"/>
    </row>
    <row r="239" spans="1:4" ht="30" customHeight="1">
      <c r="A239" s="234">
        <v>46</v>
      </c>
      <c r="B239" s="235" t="s">
        <v>241</v>
      </c>
      <c r="C239" s="142" t="str">
        <f>IF(ISERROR(VLOOKUP($C$2,Math1!$A$6:$KW$35,1,FALSE))=TRUE," ",IF(ISBLANK(VLOOKUP($C$2,Math1!$A$6:$KW$35,213,FALSE))," ",VLOOKUP($C$2,Math1!$A$6:$KW$35,213,FALSE)))</f>
        <v xml:space="preserve"> </v>
      </c>
      <c r="D239" s="495"/>
    </row>
    <row r="240" spans="1:4" ht="30" customHeight="1">
      <c r="A240" s="234">
        <v>47</v>
      </c>
      <c r="B240" s="235" t="s">
        <v>242</v>
      </c>
      <c r="C240" s="142" t="str">
        <f>IF(ISERROR(VLOOKUP($C$2,Math1!$A$6:$KW$35,1,FALSE))=TRUE," ",IF(ISBLANK(VLOOKUP($C$2,Math1!$A$6:$KW$35,217,FALSE))," ",VLOOKUP($C$2,Math1!$A$6:$KW$35,217,FALSE)))</f>
        <v xml:space="preserve"> </v>
      </c>
      <c r="D240" s="495"/>
    </row>
    <row r="241" spans="1:4" ht="30" customHeight="1">
      <c r="A241" s="234">
        <v>48</v>
      </c>
      <c r="B241" s="235" t="s">
        <v>243</v>
      </c>
      <c r="C241" s="142" t="str">
        <f>IF(ISERROR(VLOOKUP($C$2,Math1!$A$6:$KW$35,1,FALSE))=TRUE," ",IF(ISBLANK(VLOOKUP($C$2,Math1!$A$6:$KW$35,221,FALSE))," ",VLOOKUP($C$2,Math1!$A$6:$KW$35,221,FALSE)))</f>
        <v xml:space="preserve"> </v>
      </c>
      <c r="D241" s="495"/>
    </row>
    <row r="242" spans="1:4" ht="15.75" customHeight="1">
      <c r="A242" s="234">
        <v>49</v>
      </c>
      <c r="B242" s="235" t="s">
        <v>244</v>
      </c>
      <c r="C242" s="142" t="str">
        <f>IF(ISERROR(VLOOKUP($C$2,Math1!$A$6:$KW$35,1,FALSE))=TRUE," ",IF(ISBLANK(VLOOKUP($C$2,Math1!$A$6:$KW$35,225,FALSE))," ",VLOOKUP($C$2,Math1!$A$6:$KW$35,225,FALSE)))</f>
        <v xml:space="preserve"> </v>
      </c>
      <c r="D242" s="495"/>
    </row>
    <row r="243" spans="1:4" ht="30" customHeight="1">
      <c r="A243" s="234">
        <v>50</v>
      </c>
      <c r="B243" s="235" t="s">
        <v>245</v>
      </c>
      <c r="C243" s="142" t="str">
        <f>IF(ISERROR(VLOOKUP($C$2,Math1!$A$6:$KW$35,1,FALSE))=TRUE," ",IF(ISBLANK(VLOOKUP($C$2,Math1!$A$6:$KW$35,229,FALSE))," ",VLOOKUP($C$2,Math1!$A$6:$KW$35,229,FALSE)))</f>
        <v xml:space="preserve"> </v>
      </c>
      <c r="D243" s="495"/>
    </row>
    <row r="244" spans="1:4" ht="30" customHeight="1">
      <c r="A244" s="234">
        <v>51</v>
      </c>
      <c r="B244" s="235" t="s">
        <v>246</v>
      </c>
      <c r="C244" s="142" t="str">
        <f>IF(ISERROR(VLOOKUP($C$2,Math1!$A$6:$KW$35,1,FALSE))=TRUE," ",IF(ISBLANK(VLOOKUP($C$2,Math1!$A$6:$KW$35,236,FALSE))," ",VLOOKUP($C$2,Math1!$A$6:$KW$35,236,FALSE)))</f>
        <v xml:space="preserve"> </v>
      </c>
      <c r="D244" s="495"/>
    </row>
    <row r="245" spans="1:4" ht="15.75" customHeight="1">
      <c r="A245" s="234">
        <v>52</v>
      </c>
      <c r="B245" s="235" t="s">
        <v>247</v>
      </c>
      <c r="C245" s="142" t="str">
        <f>IF(ISERROR(VLOOKUP($C$2,Math1!$A$6:$KW$35,1,FALSE))=TRUE," ",IF(ISBLANK(VLOOKUP($C$2,Math1!$A$6:$KW$35,240,FALSE))," ",VLOOKUP($C$2,Math1!$A$6:$KW$35,240,FALSE)))</f>
        <v xml:space="preserve"> </v>
      </c>
      <c r="D245" s="495"/>
    </row>
    <row r="246" spans="1:4" ht="15.75" customHeight="1">
      <c r="A246" s="234">
        <v>53</v>
      </c>
      <c r="B246" s="235" t="s">
        <v>248</v>
      </c>
      <c r="C246" s="142" t="str">
        <f>IF(ISERROR(VLOOKUP($C$2,Math1!$A$6:$KW$35,1,FALSE))=TRUE," ",IF(ISBLANK(VLOOKUP($C$2,Math1!$A$6:$KW$35,244,FALSE))," ",VLOOKUP($C$2,Math1!$A$6:$KW$35,244,FALSE)))</f>
        <v xml:space="preserve"> </v>
      </c>
      <c r="D246" s="495"/>
    </row>
    <row r="247" spans="1:4" ht="30" customHeight="1">
      <c r="A247" s="234">
        <v>54</v>
      </c>
      <c r="B247" s="235" t="s">
        <v>249</v>
      </c>
      <c r="C247" s="142" t="str">
        <f>IF(ISERROR(VLOOKUP($C$2,Math1!$A$6:$KW$35,1,FALSE))=TRUE," ",IF(ISBLANK(VLOOKUP($C$2,Math1!$A$6:$KW$35,248,FALSE))," ",VLOOKUP($C$2,Math1!$A$6:$KW$35,248,FALSE)))</f>
        <v xml:space="preserve"> </v>
      </c>
      <c r="D247" s="495"/>
    </row>
    <row r="248" spans="1:4" ht="47.25">
      <c r="A248" s="234">
        <v>55</v>
      </c>
      <c r="B248" s="236" t="s">
        <v>353</v>
      </c>
      <c r="C248" s="142" t="str">
        <f>IF(ISERROR(VLOOKUP($C$2,Math1!$A$6:$KW$35,1,FALSE))=TRUE," ",IF(ISBLANK(VLOOKUP($C$2,Math1!$A$6:$KW$35,252,FALSE))," ",VLOOKUP($C$2,Math1!$A$6:$KW$35,252,FALSE)))</f>
        <v xml:space="preserve"> </v>
      </c>
      <c r="D248" s="495"/>
    </row>
    <row r="249" spans="1:4" ht="15.75">
      <c r="A249" s="234">
        <v>56</v>
      </c>
      <c r="B249" s="236" t="s">
        <v>355</v>
      </c>
      <c r="C249" s="142" t="str">
        <f>IF(ISERROR(VLOOKUP($C$2,Math1!$A$6:$KW$35,1,FALSE))=TRUE," ",IF(ISBLANK(VLOOKUP($C$2,Math1!$A$6:$KW$35,259,FALSE))," ",VLOOKUP($C$2,Math1!$A$6:$KW$35,259,FALSE)))</f>
        <v xml:space="preserve"> </v>
      </c>
      <c r="D249" s="495"/>
    </row>
    <row r="250" spans="1:4" ht="15.75" customHeight="1">
      <c r="A250" s="234">
        <v>57</v>
      </c>
      <c r="B250" s="235" t="s">
        <v>250</v>
      </c>
      <c r="C250" s="142" t="str">
        <f>IF(ISERROR(VLOOKUP($C$2,Math1!$A$6:$KW$35,1,FALSE))=TRUE," ",IF(ISBLANK(VLOOKUP($C$2,Math1!$A$6:$KW$35,263,FALSE))," ",VLOOKUP($C$2,Math1!$A$6:$KW$35,263,FALSE)))</f>
        <v xml:space="preserve"> </v>
      </c>
      <c r="D250" s="495"/>
    </row>
    <row r="251" spans="1:4" ht="15.75" customHeight="1">
      <c r="A251" s="237">
        <v>58</v>
      </c>
      <c r="B251" s="238" t="s">
        <v>357</v>
      </c>
      <c r="C251" s="142" t="str">
        <f>IF(ISERROR(VLOOKUP($C$2,Math1!$A$6:$KW$35,1,FALSE))=TRUE," ",IF(ISBLANK(VLOOKUP($C$2,Math1!$A$6:$KW$35,267,FALSE))," ",VLOOKUP($C$2,Math1!$A$6:$KW$35,267,FALSE)))</f>
        <v xml:space="preserve"> </v>
      </c>
      <c r="D251" s="495"/>
    </row>
    <row r="252" spans="1:4" ht="15.75">
      <c r="A252" s="237">
        <v>59</v>
      </c>
      <c r="B252" s="236" t="s">
        <v>356</v>
      </c>
      <c r="C252" s="142" t="str">
        <f>IF(ISERROR(VLOOKUP($C$2,Math1!$A$6:$KW$35,1,FALSE))=TRUE," ",IF(ISBLANK(VLOOKUP($C$2,Math1!$A$6:$KW$35,271,FALSE))," ",VLOOKUP($C$2,Math1!$A$6:$KW$35,271,FALSE)))</f>
        <v xml:space="preserve"> </v>
      </c>
      <c r="D252" s="495"/>
    </row>
    <row r="253" spans="1:4" ht="15.75" customHeight="1">
      <c r="A253" s="237">
        <v>60</v>
      </c>
      <c r="B253" s="235" t="s">
        <v>251</v>
      </c>
      <c r="C253" s="142" t="str">
        <f>IF(ISERROR(VLOOKUP($C$2,Math1!$A$6:$KW$35,1,FALSE))=TRUE," ",IF(ISBLANK(VLOOKUP($C$2,Math1!$A$6:$KW$35,275,FALSE))," ",VLOOKUP($C$2,Math1!$A$6:$KW$35,275,FALSE)))</f>
        <v xml:space="preserve"> </v>
      </c>
      <c r="D253" s="495"/>
    </row>
    <row r="254" spans="1:4" ht="30" customHeight="1">
      <c r="A254" s="237">
        <v>61</v>
      </c>
      <c r="B254" s="235" t="s">
        <v>252</v>
      </c>
      <c r="C254" s="142" t="str">
        <f>IF(ISERROR(VLOOKUP($C$2,Math1!$A$6:$KW$35,1,FALSE))=TRUE," ",IF(ISBLANK(VLOOKUP($C$2,Math1!$A$6:$KW$35,282,FALSE))," ",VLOOKUP($C$2,Math1!$A$6:$KW$35,282,FALSE)))</f>
        <v xml:space="preserve"> </v>
      </c>
      <c r="D254" s="495"/>
    </row>
    <row r="255" spans="1:4" ht="15.75" customHeight="1">
      <c r="A255" s="237">
        <v>62</v>
      </c>
      <c r="B255" s="239" t="s">
        <v>253</v>
      </c>
      <c r="C255" s="142" t="str">
        <f>IF(ISERROR(VLOOKUP($C$2,Math1!$A$6:$KW$35,1,FALSE))=TRUE," ",IF(ISBLANK(VLOOKUP($C$2,Math1!$A$6:$KW$35,286,FALSE))," ",VLOOKUP($C$2,Math1!$A$6:$KW$35,286,FALSE)))</f>
        <v xml:space="preserve"> </v>
      </c>
      <c r="D255" s="495"/>
    </row>
    <row r="256" spans="1:4" ht="16.5" thickBot="1">
      <c r="A256" s="237">
        <v>63</v>
      </c>
      <c r="B256" s="240" t="s">
        <v>358</v>
      </c>
      <c r="C256" s="143" t="str">
        <f>IF(ISERROR(VLOOKUP($C$2,Math1!$A$6:$KW$35,1,FALSE))=TRUE," ",IF(ISBLANK(VLOOKUP($C$2,Math1!$A$6:$KW$35,290,FALSE))," ",VLOOKUP($C$2,Math1!$A$6:$KW$35,290,FALSE)))</f>
        <v xml:space="preserve"> </v>
      </c>
      <c r="D256" s="495"/>
    </row>
    <row r="257" spans="1:4" ht="15.75" customHeight="1">
      <c r="A257" s="237"/>
      <c r="B257" s="96" t="s">
        <v>34</v>
      </c>
      <c r="C257" s="274" t="s">
        <v>405</v>
      </c>
      <c r="D257" s="495"/>
    </row>
    <row r="258" spans="1:4" ht="30" customHeight="1">
      <c r="A258" s="237">
        <v>64</v>
      </c>
      <c r="B258" s="235" t="s">
        <v>254</v>
      </c>
      <c r="C258" s="142" t="str">
        <f>IF(ISERROR(VLOOKUP($C$2,Math1!$A$6:$KW$35,1,FALSE))=TRUE," ",IF(ISBLANK(VLOOKUP($C$2,Math1!$A$6:$KW$35,294,FALSE))," ",VLOOKUP($C$2,Math1!$A$6:$KW$35,294,FALSE)))</f>
        <v xml:space="preserve"> </v>
      </c>
      <c r="D258" s="495"/>
    </row>
    <row r="259" spans="1:4" ht="30" customHeight="1">
      <c r="A259" s="237">
        <v>65</v>
      </c>
      <c r="B259" s="235" t="s">
        <v>255</v>
      </c>
      <c r="C259" s="142" t="str">
        <f>IF(ISERROR(VLOOKUP($C$2,Math1!$A$6:$KW$35,1,FALSE))=TRUE," ",IF(ISBLANK(VLOOKUP($C$2,Math1!$A$6:$KW$35,298,FALSE))," ",VLOOKUP($C$2,Math1!$A$6:$KW$35,298,FALSE)))</f>
        <v xml:space="preserve"> </v>
      </c>
      <c r="D259" s="495"/>
    </row>
    <row r="260" spans="1:4" ht="15.75" customHeight="1">
      <c r="A260" s="237">
        <v>66</v>
      </c>
      <c r="B260" s="235" t="s">
        <v>256</v>
      </c>
      <c r="C260" s="142" t="str">
        <f>IF(ISERROR(VLOOKUP($C$2,Math1!$A$6:$KW$35,1,FALSE))=TRUE," ",IF(ISBLANK(VLOOKUP($C$2,Math1!$A$6:$KW$35,305,FALSE))," ",VLOOKUP($C$2,Math1!$A$6:$KW$35,305,FALSE)))</f>
        <v xml:space="preserve"> </v>
      </c>
      <c r="D260" s="495"/>
    </row>
    <row r="261" spans="1:4" ht="15.75" customHeight="1">
      <c r="A261" s="237">
        <v>67</v>
      </c>
      <c r="B261" s="235" t="s">
        <v>257</v>
      </c>
      <c r="C261" s="142" t="str">
        <f>IF(ISERROR(VLOOKUP($C$2,Math1!$A$6:$KW$35,1,FALSE))=TRUE," ",IF(ISBLANK(VLOOKUP($C$2,Math1!$A$6:$KW$35,309,FALSE))," ",VLOOKUP($C$2,Math1!$A$6:$KW$35,309,FALSE)))</f>
        <v xml:space="preserve"> </v>
      </c>
      <c r="D261" s="495"/>
    </row>
    <row r="262" spans="1:4" ht="15.75" customHeight="1">
      <c r="A262" s="237">
        <v>68</v>
      </c>
      <c r="B262" s="235" t="s">
        <v>258</v>
      </c>
      <c r="C262" s="142" t="str">
        <f>IF(ISERROR(VLOOKUP($C$2,Math1!$A$6:$KW$35,1,FALSE))=TRUE," ",IF(ISBLANK(VLOOKUP($C$2,Math1!$A$6:$KW$35,313,FALSE))," ",VLOOKUP($C$2,Math1!$A$6:$KW$35,313,FALSE)))</f>
        <v xml:space="preserve"> </v>
      </c>
      <c r="D262" s="495"/>
    </row>
    <row r="263" spans="1:4" ht="15.75" customHeight="1">
      <c r="A263" s="237">
        <v>69</v>
      </c>
      <c r="B263" s="235" t="s">
        <v>259</v>
      </c>
      <c r="C263" s="142" t="str">
        <f>IF(ISERROR(VLOOKUP($C$2,Math1!$A$6:$KW$35,1,FALSE))=TRUE," ",IF(ISBLANK(VLOOKUP($C$2,Math1!$A$6:$KW$35,317,FALSE))," ",VLOOKUP($C$2,Math1!$A$6:$KW$35,317,FALSE)))</f>
        <v xml:space="preserve"> </v>
      </c>
      <c r="D263" s="495"/>
    </row>
    <row r="264" spans="1:4" ht="15.75" customHeight="1">
      <c r="A264" s="237">
        <v>70</v>
      </c>
      <c r="B264" s="235" t="s">
        <v>260</v>
      </c>
      <c r="C264" s="142" t="str">
        <f>IF(ISERROR(VLOOKUP($C$2,Math1!$A$6:$KW$35,1,FALSE))=TRUE," ",IF(ISBLANK(VLOOKUP($C$2,Math1!$A$6:$KW$35,321,FALSE))," ",VLOOKUP($C$2,Math1!$A$6:$KW$35,321,FALSE)))</f>
        <v xml:space="preserve"> </v>
      </c>
      <c r="D264" s="495"/>
    </row>
    <row r="265" spans="1:4" ht="15.75">
      <c r="A265" s="237">
        <v>71</v>
      </c>
      <c r="B265" s="236" t="s">
        <v>359</v>
      </c>
      <c r="C265" s="142" t="str">
        <f>IF(ISERROR(VLOOKUP($C$2,Math1!$A$6:$KW$35,1,FALSE))=TRUE," ",IF(ISBLANK(VLOOKUP($C$2,Math1!$A$6:$KW$35,328,FALSE))," ",VLOOKUP($C$2,Math1!$A$6:$KW$35,328,FALSE)))</f>
        <v xml:space="preserve"> </v>
      </c>
      <c r="D265" s="495"/>
    </row>
    <row r="266" spans="1:4" ht="30" customHeight="1">
      <c r="A266" s="237">
        <v>72</v>
      </c>
      <c r="B266" s="235" t="s">
        <v>261</v>
      </c>
      <c r="C266" s="142" t="str">
        <f>IF(ISERROR(VLOOKUP($C$2,Math1!$A$6:$KW$35,1,FALSE))=TRUE," ",IF(ISBLANK(VLOOKUP($C$2,Math1!$A$6:$KW$35,332,FALSE))," ",VLOOKUP($C$2,Math1!$A$6:$KW$35,332,FALSE)))</f>
        <v xml:space="preserve"> </v>
      </c>
      <c r="D266" s="495"/>
    </row>
    <row r="267" spans="1:4" ht="15.75" customHeight="1">
      <c r="A267" s="237">
        <v>73</v>
      </c>
      <c r="B267" s="235" t="s">
        <v>262</v>
      </c>
      <c r="C267" s="142" t="str">
        <f>IF(ISERROR(VLOOKUP($C$2,Math1!$A$6:$KW$35,1,FALSE))=TRUE," ",IF(ISBLANK(VLOOKUP($C$2,Math1!$A$6:$KW$35,336,FALSE))," ",VLOOKUP($C$2,Math1!$A$6:$KW$35,336,FALSE)))</f>
        <v xml:space="preserve"> </v>
      </c>
      <c r="D267" s="495"/>
    </row>
    <row r="268" spans="1:4" ht="15.75" customHeight="1">
      <c r="A268" s="237">
        <v>74</v>
      </c>
      <c r="B268" s="235" t="s">
        <v>360</v>
      </c>
      <c r="C268" s="142" t="str">
        <f>IF(ISERROR(VLOOKUP($C$2,Math1!$A$6:$KW$35,1,FALSE))=TRUE," ",IF(ISBLANK(VLOOKUP($C$2,Math1!$A$6:$KW$35,340,FALSE))," ",VLOOKUP($C$2,Math1!$A$6:$KW$35,340,FALSE)))</f>
        <v xml:space="preserve"> </v>
      </c>
      <c r="D268" s="495"/>
    </row>
    <row r="269" spans="1:4" ht="45" customHeight="1">
      <c r="A269" s="237">
        <v>75</v>
      </c>
      <c r="B269" s="235" t="s">
        <v>263</v>
      </c>
      <c r="C269" s="142" t="str">
        <f>IF(ISERROR(VLOOKUP($C$2,Math1!$A$6:$KW$35,1,FALSE))=TRUE," ",IF(ISBLANK(VLOOKUP($C$2,Math1!$A$6:$KW$35,344,FALSE))," ",VLOOKUP($C$2,Math1!$A$6:$KW$35,344,FALSE)))</f>
        <v xml:space="preserve"> </v>
      </c>
      <c r="D269" s="495"/>
    </row>
    <row r="270" spans="1:4" ht="15.75" customHeight="1">
      <c r="A270" s="237">
        <v>76</v>
      </c>
      <c r="B270" s="235" t="s">
        <v>264</v>
      </c>
      <c r="C270" s="142" t="str">
        <f>IF(ISERROR(VLOOKUP($C$2,Math1!$A$6:$KW$35,1,FALSE))=TRUE," ",IF(ISBLANK(VLOOKUP($C$2,Math1!$A$6:$KW$35,351,FALSE))," ",VLOOKUP($C$2,Math1!$A$6:$KW$35,351,FALSE)))</f>
        <v xml:space="preserve"> </v>
      </c>
      <c r="D270" s="495"/>
    </row>
    <row r="271" spans="1:4" ht="15.75" customHeight="1">
      <c r="A271" s="237">
        <v>77</v>
      </c>
      <c r="B271" s="235" t="s">
        <v>265</v>
      </c>
      <c r="C271" s="142" t="str">
        <f>IF(ISERROR(VLOOKUP($C$2,Math1!$A$6:$KW$35,1,FALSE))=TRUE," ",IF(ISBLANK(VLOOKUP($C$2,Math1!$A$6:$KW$35,355,FALSE))," ",VLOOKUP($C$2,Math1!$A$6:$KW$35,355,FALSE)))</f>
        <v xml:space="preserve"> </v>
      </c>
      <c r="D271" s="495"/>
    </row>
    <row r="272" spans="1:4" ht="30" customHeight="1">
      <c r="A272" s="234">
        <v>78</v>
      </c>
      <c r="B272" s="235" t="s">
        <v>266</v>
      </c>
      <c r="C272" s="142" t="str">
        <f>IF(ISERROR(VLOOKUP($C$2,Math1!$A$6:$KW$35,1,FALSE))=TRUE," ",IF(ISBLANK(VLOOKUP($C$2,Math1!$A$6:$KW$35,359,FALSE))," ",VLOOKUP($C$2,Math1!$A$6:$KW$35,359,FALSE)))</f>
        <v xml:space="preserve"> </v>
      </c>
      <c r="D272" s="495"/>
    </row>
    <row r="273" spans="1:4" ht="15.75" customHeight="1">
      <c r="A273" s="234">
        <v>79</v>
      </c>
      <c r="B273" s="235" t="s">
        <v>267</v>
      </c>
      <c r="C273" s="142" t="str">
        <f>IF(ISERROR(VLOOKUP($C$2,Math1!$A$6:$KW$35,1,FALSE))=TRUE," ",IF(ISBLANK(VLOOKUP($C$2,Math1!$A$6:$KW$35,363,FALSE))," ",VLOOKUP($C$2,Math1!$A$6:$KW$35,363,FALSE)))</f>
        <v xml:space="preserve"> </v>
      </c>
      <c r="D273" s="495"/>
    </row>
    <row r="274" spans="1:4" ht="15.75">
      <c r="A274" s="234">
        <v>80</v>
      </c>
      <c r="B274" s="236" t="s">
        <v>362</v>
      </c>
      <c r="C274" s="142" t="str">
        <f>IF(ISERROR(VLOOKUP($C$2,Math1!$A$6:$KW$35,1,FALSE))=TRUE," ",IF(ISBLANK(VLOOKUP($C$2,Math1!$A$6:$KW$35,367,FALSE))," ",VLOOKUP($C$2,Math1!$A$6:$KW$35,367,FALSE)))</f>
        <v xml:space="preserve"> </v>
      </c>
      <c r="D274" s="495"/>
    </row>
    <row r="275" spans="1:4" ht="15.75" customHeight="1">
      <c r="A275" s="234">
        <v>81</v>
      </c>
      <c r="B275" s="235" t="s">
        <v>305</v>
      </c>
      <c r="C275" s="142" t="str">
        <f>IF(ISERROR(VLOOKUP($C$2,Math1!$A$6:$KW$35,1,FALSE))=TRUE," ",IF(ISBLANK(VLOOKUP($C$2,Math1!$A$6:$KW$35,374,FALSE))," ",VLOOKUP($C$2,Math1!$A$6:$KW$35,374,FALSE)))</f>
        <v xml:space="preserve"> </v>
      </c>
      <c r="D275" s="495"/>
    </row>
    <row r="276" spans="1:4" ht="15.75" customHeight="1">
      <c r="A276" s="241">
        <v>82</v>
      </c>
      <c r="B276" s="235" t="s">
        <v>268</v>
      </c>
      <c r="C276" s="142" t="str">
        <f>IF(ISERROR(VLOOKUP($C$2,Math1!$A$6:$KW$35,1,FALSE))=TRUE," ",IF(ISBLANK(VLOOKUP($C$2,Math1!$A$6:$KW$35,378,FALSE))," ",VLOOKUP($C$2,Math1!$A$6:$KW$35,378,FALSE)))</f>
        <v xml:space="preserve"> </v>
      </c>
      <c r="D276" s="495"/>
    </row>
    <row r="277" spans="1:4" ht="15.75" customHeight="1">
      <c r="A277" s="241">
        <v>83</v>
      </c>
      <c r="B277" s="235" t="s">
        <v>363</v>
      </c>
      <c r="C277" s="142" t="str">
        <f>IF(ISERROR(VLOOKUP($C$2,Math1!$A$6:$KW$35,1,FALSE))=TRUE," ",IF(ISBLANK(VLOOKUP($C$2,Math1!$A$6:$KW$35,382,FALSE))," ",VLOOKUP($C$2,Math1!$A$6:$KW$35,382,FALSE)))</f>
        <v xml:space="preserve"> </v>
      </c>
      <c r="D277" s="495"/>
    </row>
    <row r="278" spans="1:4" ht="30" customHeight="1">
      <c r="A278" s="241">
        <v>84</v>
      </c>
      <c r="B278" s="235" t="s">
        <v>269</v>
      </c>
      <c r="C278" s="142" t="str">
        <f>IF(ISERROR(VLOOKUP($C$2,Math1!$A$6:$KW$35,1,FALSE))=TRUE," ",IF(ISBLANK(VLOOKUP($C$2,Math1!$A$6:$KW$35,386,FALSE))," ",VLOOKUP($C$2,Math1!$A$6:$KW$35,386,FALSE)))</f>
        <v xml:space="preserve"> </v>
      </c>
      <c r="D278" s="495"/>
    </row>
    <row r="279" spans="1:4" ht="15.75" customHeight="1">
      <c r="A279" s="241">
        <v>85</v>
      </c>
      <c r="B279" s="235" t="s">
        <v>270</v>
      </c>
      <c r="C279" s="142" t="str">
        <f>IF(ISERROR(VLOOKUP($C$2,Math1!$A$6:$KW$35,1,FALSE))=TRUE," ",IF(ISBLANK(VLOOKUP($C$2,Math1!$A$6:$KW$35,390,FALSE))," ",VLOOKUP($C$2,Math1!$A$6:$KW$35,390,FALSE)))</f>
        <v xml:space="preserve"> </v>
      </c>
      <c r="D279" s="495"/>
    </row>
    <row r="280" spans="1:4" ht="15.75" customHeight="1">
      <c r="A280" s="241">
        <v>86</v>
      </c>
      <c r="B280" s="235" t="s">
        <v>271</v>
      </c>
      <c r="C280" s="142" t="str">
        <f>IF(ISERROR(VLOOKUP($C$2,Math1!$A$6:$KW$35,1,FALSE))=TRUE," ",IF(ISBLANK(VLOOKUP($C$2,Math1!$A$6:$KW$35,397,FALSE))," ",VLOOKUP($C$2,Math1!$A$6:$KW$35,397,FALSE)))</f>
        <v xml:space="preserve"> </v>
      </c>
      <c r="D280" s="495"/>
    </row>
    <row r="281" spans="1:4" ht="15.75" customHeight="1">
      <c r="A281" s="241">
        <v>87</v>
      </c>
      <c r="B281" s="235" t="s">
        <v>272</v>
      </c>
      <c r="C281" s="142" t="str">
        <f>IF(ISERROR(VLOOKUP($C$2,Math1!$A$6:$KW$35,1,FALSE))=TRUE," ",IF(ISBLANK(VLOOKUP($C$2,Math1!$A$6:$KW$35,401,FALSE))," ",VLOOKUP($C$2,Math1!$A$6:$KW$35,401,FALSE)))</f>
        <v xml:space="preserve"> </v>
      </c>
      <c r="D281" s="495"/>
    </row>
    <row r="282" spans="1:4" ht="30" customHeight="1">
      <c r="A282" s="241">
        <v>88</v>
      </c>
      <c r="B282" s="235" t="s">
        <v>273</v>
      </c>
      <c r="C282" s="142" t="str">
        <f>IF(ISERROR(VLOOKUP($C$2,Math1!$A$6:$KW$35,1,FALSE))=TRUE," ",IF(ISBLANK(VLOOKUP($C$2,Math1!$A$6:$KW$35,405,FALSE))," ",VLOOKUP($C$2,Math1!$A$6:$KW$35,405,FALSE)))</f>
        <v xml:space="preserve"> </v>
      </c>
      <c r="D282" s="495"/>
    </row>
    <row r="283" spans="1:4" ht="30" customHeight="1">
      <c r="A283" s="241">
        <v>89</v>
      </c>
      <c r="B283" s="235" t="s">
        <v>274</v>
      </c>
      <c r="C283" s="142" t="str">
        <f>IF(ISERROR(VLOOKUP($C$2,Math1!$A$6:$KW$35,1,FALSE))=TRUE," ",IF(ISBLANK(VLOOKUP($C$2,Math1!$A$6:$KW$35,409,FALSE))," ",VLOOKUP($C$2,Math1!$A$6:$KW$35,409,FALSE)))</f>
        <v xml:space="preserve"> </v>
      </c>
      <c r="D283" s="495"/>
    </row>
    <row r="284" spans="1:4" ht="31.5">
      <c r="A284" s="241">
        <v>90</v>
      </c>
      <c r="B284" s="242" t="s">
        <v>361</v>
      </c>
      <c r="C284" s="128" t="str">
        <f>IF(ISERROR(VLOOKUP($C$2,Math1!$A$6:$KW$35,1,FALSE))=TRUE," ",IF(ISBLANK(VLOOKUP($C$2,Math1!$A$6:$KW$35,413,FALSE))," ",VLOOKUP($C$2,Math1!$A$6:$KW$35,413,FALSE)))</f>
        <v xml:space="preserve"> </v>
      </c>
      <c r="D284" s="495"/>
    </row>
    <row r="285" spans="1:4" ht="45" customHeight="1">
      <c r="A285" s="241">
        <v>91</v>
      </c>
      <c r="B285" s="239" t="s">
        <v>275</v>
      </c>
      <c r="C285" s="142" t="str">
        <f>IF(ISERROR(VLOOKUP($C$2,Math1!$A$6:$KW$35,1,FALSE))=TRUE," ",IF(ISBLANK(VLOOKUP($C$2,Math1!$A$6:$KW$35,420,FALSE))," ",VLOOKUP($C$2,Math1!$A$6:$KW$35,420,FALSE)))</f>
        <v xml:space="preserve"> </v>
      </c>
      <c r="D285" s="495"/>
    </row>
    <row r="286" spans="1:4" ht="16.5" thickBot="1">
      <c r="A286" s="241">
        <v>92</v>
      </c>
      <c r="B286" s="240" t="s">
        <v>364</v>
      </c>
      <c r="C286" s="143" t="str">
        <f>IF(ISERROR(VLOOKUP($C$2,Math1!$A$6:$KW$35,1,FALSE))=TRUE," ",IF(ISBLANK(VLOOKUP($C$2,Math1!$A$6:$KW$35,424,FALSE))," ",VLOOKUP($C$2,Math1!$A$6:$KW$35,424,FALSE)))</f>
        <v xml:space="preserve"> </v>
      </c>
      <c r="D286" s="495"/>
    </row>
    <row r="287" spans="1:4" ht="15.75">
      <c r="A287" s="241"/>
      <c r="B287" s="101" t="s">
        <v>35</v>
      </c>
      <c r="C287" s="274" t="s">
        <v>405</v>
      </c>
      <c r="D287" s="495"/>
    </row>
    <row r="288" spans="1:4" ht="15.75" customHeight="1">
      <c r="A288" s="241">
        <v>93</v>
      </c>
      <c r="B288" s="235" t="s">
        <v>276</v>
      </c>
      <c r="C288" s="142" t="str">
        <f>IF(ISERROR(VLOOKUP($C$2,Math1!$A$6:$KW$35,1,FALSE))=TRUE," ",IF(ISBLANK(VLOOKUP($C$2,Math1!$A$6:$KW$35,428,FALSE))," ",VLOOKUP($C$2,Math1!$A$6:$KW$35,428,FALSE)))</f>
        <v xml:space="preserve"> </v>
      </c>
      <c r="D288" s="495"/>
    </row>
    <row r="289" spans="1:4" ht="15.75" customHeight="1">
      <c r="A289" s="237">
        <v>94</v>
      </c>
      <c r="B289" s="235" t="s">
        <v>308</v>
      </c>
      <c r="C289" s="142" t="str">
        <f>IF(ISERROR(VLOOKUP($C$2,Math1!$A$6:$KW$35,1,FALSE))=TRUE," ",IF(ISBLANK(VLOOKUP($C$2,Math1!$A$6:$KW$35,432,FALSE))," ",VLOOKUP($C$2,Math1!$A$6:$KW$35,432,FALSE)))</f>
        <v xml:space="preserve"> </v>
      </c>
      <c r="D289" s="495"/>
    </row>
    <row r="290" spans="1:4" ht="15.75" customHeight="1">
      <c r="A290" s="237">
        <v>95</v>
      </c>
      <c r="B290" s="235" t="s">
        <v>277</v>
      </c>
      <c r="C290" s="142" t="str">
        <f>IF(ISERROR(VLOOKUP($C$2,Math1!$A$6:$KW$35,1,FALSE))=TRUE," ",IF(ISBLANK(VLOOKUP($C$2,Math1!$A$6:$KW$35,436,FALSE))," ",VLOOKUP($C$2,Math1!$A$6:$KW$35,436,FALSE)))</f>
        <v xml:space="preserve"> </v>
      </c>
      <c r="D290" s="495"/>
    </row>
    <row r="291" spans="1:4" ht="15.75" customHeight="1">
      <c r="A291" s="237">
        <v>96</v>
      </c>
      <c r="B291" s="235" t="s">
        <v>278</v>
      </c>
      <c r="C291" s="145" t="str">
        <f>IF(ISERROR(VLOOKUP($C$2,Math1!$A$6:$KW$35,1,FALSE))=TRUE," ",IF(ISBLANK(VLOOKUP($C$2,Math1!$A$6:$KW$35,443,FALSE))," ",VLOOKUP($C$2,Math1!$A$6:$KW$35,443,FALSE)))</f>
        <v xml:space="preserve"> </v>
      </c>
      <c r="D291" s="495"/>
    </row>
    <row r="292" spans="1:4" ht="15.75" customHeight="1">
      <c r="A292" s="237">
        <v>97</v>
      </c>
      <c r="B292" s="235" t="s">
        <v>279</v>
      </c>
      <c r="C292" s="145" t="str">
        <f>IF(ISERROR(VLOOKUP($C$2,Math1!$A$6:$KW$35,1,FALSE))=TRUE," ",IF(ISBLANK(VLOOKUP($C$2,Math1!$A$6:$KW$35,447,FALSE))," ",VLOOKUP($C$2,Math1!$A$6:$KW$35,447,FALSE)))</f>
        <v xml:space="preserve"> </v>
      </c>
      <c r="D292" s="495"/>
    </row>
    <row r="293" spans="1:4" ht="15.75" customHeight="1">
      <c r="A293" s="237">
        <v>98</v>
      </c>
      <c r="B293" s="235" t="s">
        <v>303</v>
      </c>
      <c r="C293" s="145" t="str">
        <f>IF(ISERROR(VLOOKUP($C$2,Math1!$A$6:$KW$35,1,FALSE))=TRUE," ",IF(ISBLANK(VLOOKUP($C$2,Math1!$A$6:$KW$35,451,FALSE))," ",VLOOKUP($C$2,Math1!$A$6:$KW$35,451,FALSE)))</f>
        <v xml:space="preserve"> </v>
      </c>
      <c r="D293" s="495"/>
    </row>
    <row r="294" spans="1:4" ht="15.75" customHeight="1">
      <c r="A294" s="237">
        <v>99</v>
      </c>
      <c r="B294" s="235" t="s">
        <v>280</v>
      </c>
      <c r="C294" s="145" t="str">
        <f>IF(ISERROR(VLOOKUP($C$2,Math1!$A$6:$KW$35,1,FALSE))=TRUE," ",IF(ISBLANK(VLOOKUP($C$2,Math1!$A$6:$KW$35,455,FALSE))," ",VLOOKUP($C$2,Math1!$A$6:$KW$35,455,FALSE)))</f>
        <v xml:space="preserve"> </v>
      </c>
      <c r="D294" s="495"/>
    </row>
    <row r="295" spans="1:4" ht="15.75" customHeight="1">
      <c r="A295" s="237">
        <v>100</v>
      </c>
      <c r="B295" s="235" t="s">
        <v>304</v>
      </c>
      <c r="C295" s="142" t="str">
        <f>IF(ISERROR(VLOOKUP($C$2,Math1!$A$6:$KW$35,1,FALSE))=TRUE," ",IF(ISBLANK(VLOOKUP($C$2,Math1!$A$6:$KW$35,459,FALSE))," ",VLOOKUP($C$2,Math1!$A$6:$KW$35,459,FALSE)))</f>
        <v xml:space="preserve"> </v>
      </c>
      <c r="D295" s="495"/>
    </row>
    <row r="296" spans="1:4" ht="15.75" customHeight="1">
      <c r="A296" s="237">
        <v>101</v>
      </c>
      <c r="B296" s="235" t="s">
        <v>281</v>
      </c>
      <c r="C296" s="142" t="str">
        <f>IF(ISERROR(VLOOKUP($C$2,Math1!$A$6:$KW$35,1,FALSE))=TRUE," ",IF(ISBLANK(VLOOKUP($C$2,Math1!$A$6:$KW$35,466,FALSE))," ",VLOOKUP($C$2,Math1!$A$6:$KW$35,466,FALSE)))</f>
        <v xml:space="preserve"> </v>
      </c>
      <c r="D296" s="495"/>
    </row>
    <row r="297" spans="1:4" ht="15.75" customHeight="1">
      <c r="A297" s="237">
        <v>102</v>
      </c>
      <c r="B297" s="235" t="s">
        <v>282</v>
      </c>
      <c r="C297" s="142" t="str">
        <f>IF(ISERROR(VLOOKUP($C$2,Math1!$A$6:$KW$35,1,FALSE))=TRUE," ",IF(ISBLANK(VLOOKUP($C$2,Math1!$A$6:$KW$35,470,FALSE))," ",VLOOKUP($C$2,Math1!$A$6:$KW$35,470,FALSE)))</f>
        <v xml:space="preserve"> </v>
      </c>
      <c r="D297" s="495"/>
    </row>
    <row r="298" spans="1:4" ht="30" customHeight="1">
      <c r="A298" s="237">
        <v>103</v>
      </c>
      <c r="B298" s="235" t="s">
        <v>283</v>
      </c>
      <c r="C298" s="142" t="str">
        <f>IF(ISERROR(VLOOKUP($C$2,Math1!$A$6:$KW$35,1,FALSE))=TRUE," ",IF(ISBLANK(VLOOKUP($C$2,Math1!$A$6:$KW$35,474,FALSE))," ",VLOOKUP($C$2,Math1!$A$6:$KW$35,474,FALSE)))</f>
        <v xml:space="preserve"> </v>
      </c>
      <c r="D298" s="495"/>
    </row>
    <row r="299" spans="1:4" ht="15.75" customHeight="1">
      <c r="A299" s="237">
        <v>104</v>
      </c>
      <c r="B299" s="235" t="s">
        <v>284</v>
      </c>
      <c r="C299" s="142" t="str">
        <f>IF(ISERROR(VLOOKUP($C$2,Math1!$A$6:$KW$35,1,FALSE))=TRUE," ",IF(ISBLANK(VLOOKUP($C$2,Math1!$A$6:$KW$35,478,FALSE))," ",VLOOKUP($C$2,Math1!$A$6:$KW$35,478,FALSE)))</f>
        <v xml:space="preserve"> </v>
      </c>
      <c r="D299" s="495"/>
    </row>
    <row r="300" spans="1:4" ht="30" customHeight="1">
      <c r="A300" s="237">
        <v>105</v>
      </c>
      <c r="B300" s="235" t="s">
        <v>285</v>
      </c>
      <c r="C300" s="142" t="str">
        <f>IF(ISERROR(VLOOKUP($C$2,Math1!$A$6:$KW$35,1,FALSE))=TRUE," ",IF(ISBLANK(VLOOKUP($C$2,Math1!$A$6:$KW$35,482,FALSE))," ",VLOOKUP($C$2,Math1!$A$6:$KW$35,482,FALSE)))</f>
        <v xml:space="preserve"> </v>
      </c>
      <c r="D300" s="495"/>
    </row>
    <row r="301" spans="1:4" ht="30" customHeight="1">
      <c r="A301" s="237">
        <v>106</v>
      </c>
      <c r="B301" s="235" t="s">
        <v>286</v>
      </c>
      <c r="C301" s="142" t="str">
        <f>IF(ISERROR(VLOOKUP($C$2,Math1!$A$6:$KW$35,1,FALSE))=TRUE," ",IF(ISBLANK(VLOOKUP($C$2,Math1!$A$6:$KW$35,489,FALSE))," ",VLOOKUP($C$2,Math1!$A$6:$KW$35,489,FALSE)))</f>
        <v xml:space="preserve"> </v>
      </c>
      <c r="D301" s="495"/>
    </row>
    <row r="302" spans="1:4" ht="15.75" customHeight="1">
      <c r="A302" s="237">
        <v>107</v>
      </c>
      <c r="B302" s="243" t="s">
        <v>312</v>
      </c>
      <c r="C302" s="142" t="str">
        <f>IF(ISERROR(VLOOKUP($C$2,Math1!$A$6:$KW$35,1,FALSE))=TRUE," ",IF(ISBLANK(VLOOKUP($C$2,Math1!$A$6:$KW$35,493,FALSE))," ",VLOOKUP($C$2,Math1!$A$6:$KW$35,493,FALSE)))</f>
        <v xml:space="preserve"> </v>
      </c>
      <c r="D302" s="495"/>
    </row>
    <row r="303" spans="1:4" ht="30" customHeight="1">
      <c r="A303" s="237">
        <v>108</v>
      </c>
      <c r="B303" s="235" t="s">
        <v>287</v>
      </c>
      <c r="C303" s="142" t="str">
        <f>IF(ISERROR(VLOOKUP($C$2,Math1!$A$6:$KW$35,1,FALSE))=TRUE," ",IF(ISBLANK(VLOOKUP($C$2,Math1!$A$6:$KW$35,497,FALSE))," ",VLOOKUP($C$2,Math1!$A$6:$KW$35,497,FALSE)))</f>
        <v xml:space="preserve"> </v>
      </c>
      <c r="D303" s="495"/>
    </row>
    <row r="304" spans="1:4" ht="15.75" customHeight="1">
      <c r="A304" s="237">
        <v>109</v>
      </c>
      <c r="B304" s="235" t="s">
        <v>365</v>
      </c>
      <c r="C304" s="142" t="str">
        <f>IF(ISERROR(VLOOKUP($C$2,Math1!$A$6:$KW$35,1,FALSE))=TRUE," ",IF(ISBLANK(VLOOKUP($C$2,Math1!$A$6:$KW$35,501,FALSE))," ",VLOOKUP($C$2,Math1!$A$6:$KW$35,501,FALSE)))</f>
        <v xml:space="preserve"> </v>
      </c>
      <c r="D304" s="495"/>
    </row>
    <row r="305" spans="1:4" ht="15.75" customHeight="1">
      <c r="A305" s="237">
        <v>110</v>
      </c>
      <c r="B305" s="235" t="s">
        <v>288</v>
      </c>
      <c r="C305" s="142" t="str">
        <f>IF(ISERROR(VLOOKUP($C$2,Math1!$A$6:$KW$35,1,FALSE))=TRUE," ",IF(ISBLANK(VLOOKUP($C$2,Math1!$A$6:$KW$35,505,FALSE))," ",VLOOKUP($C$2,Math1!$A$6:$KW$35,505,FALSE)))</f>
        <v xml:space="preserve"> </v>
      </c>
      <c r="D305" s="495"/>
    </row>
    <row r="306" spans="1:4" ht="30" customHeight="1">
      <c r="A306" s="237">
        <v>111</v>
      </c>
      <c r="B306" s="235" t="s">
        <v>289</v>
      </c>
      <c r="C306" s="142" t="str">
        <f>IF(ISERROR(VLOOKUP($C$2,Math1!$A$6:$KW$35,1,FALSE))=TRUE," ",IF(ISBLANK(VLOOKUP($C$2,Math1!$A$6:$KW$35,512,FALSE))," ",VLOOKUP($C$2,Math1!$A$6:$KW$35,512,FALSE)))</f>
        <v xml:space="preserve"> </v>
      </c>
      <c r="D306" s="495"/>
    </row>
    <row r="307" spans="1:4" ht="15.75" customHeight="1">
      <c r="A307" s="237">
        <v>112</v>
      </c>
      <c r="B307" s="235" t="s">
        <v>290</v>
      </c>
      <c r="C307" s="142" t="str">
        <f>IF(ISERROR(VLOOKUP($C$2,Math1!$A$6:$KW$35,1,FALSE))=TRUE," ",IF(ISBLANK(VLOOKUP($C$2,Math1!$A$6:$KW$35,516,FALSE))," ",VLOOKUP($C$2,Math1!$A$6:$KW$35,516,FALSE)))</f>
        <v xml:space="preserve"> </v>
      </c>
      <c r="D307" s="495"/>
    </row>
    <row r="308" spans="1:4" ht="15.75" customHeight="1">
      <c r="A308" s="237">
        <v>113</v>
      </c>
      <c r="B308" s="235" t="s">
        <v>291</v>
      </c>
      <c r="C308" s="142" t="str">
        <f>IF(ISERROR(VLOOKUP($C$2,Math1!$A$6:$KW$35,1,FALSE))=TRUE," ",IF(ISBLANK(VLOOKUP($C$2,Math1!$A$6:$KW$35,520,FALSE))," ",VLOOKUP($C$2,Math1!$A$6:$KW$35,520,FALSE)))</f>
        <v xml:space="preserve"> </v>
      </c>
      <c r="D308" s="495"/>
    </row>
    <row r="309" spans="1:4" ht="15.75">
      <c r="A309" s="237">
        <v>114</v>
      </c>
      <c r="B309" s="236" t="s">
        <v>366</v>
      </c>
      <c r="C309" s="142" t="str">
        <f>IF(ISERROR(VLOOKUP($C$2,Math1!$A$6:$KW$35,1,FALSE))=TRUE," ",IF(ISBLANK(VLOOKUP($C$2,Math1!$A$6:$KW$35,524,FALSE))," ",VLOOKUP($C$2,Math1!$A$6:$KW$35,524,FALSE)))</f>
        <v xml:space="preserve"> </v>
      </c>
      <c r="D309" s="495"/>
    </row>
    <row r="310" spans="1:4" ht="31.5">
      <c r="A310" s="237">
        <v>115</v>
      </c>
      <c r="B310" s="236" t="s">
        <v>367</v>
      </c>
      <c r="C310" s="142" t="str">
        <f>IF(ISERROR(VLOOKUP($C$2,Math1!$A$6:$KW$35,1,FALSE))=TRUE," ",IF(ISBLANK(VLOOKUP($C$2,Math1!$A$6:$KW$35,528,FALSE))," ",VLOOKUP($C$2,Math1!$A$6:$KW$35,528,FALSE)))</f>
        <v xml:space="preserve"> </v>
      </c>
      <c r="D310" s="495"/>
    </row>
    <row r="311" spans="1:4" ht="15.75">
      <c r="A311" s="237">
        <v>116</v>
      </c>
      <c r="B311" s="236" t="s">
        <v>368</v>
      </c>
      <c r="C311" s="142" t="str">
        <f>IF(ISERROR(VLOOKUP($C$2,Math1!$A$6:$KW$35,1,FALSE))=TRUE," ",IF(ISBLANK(VLOOKUP($C$2,Math1!$A$6:$KW$35,535,FALSE))," ",VLOOKUP($C$2,Math1!$A$6:$KW$35,535,FALSE)))</f>
        <v xml:space="preserve"> </v>
      </c>
      <c r="D311" s="495"/>
    </row>
    <row r="312" spans="1:4" ht="15.75" customHeight="1">
      <c r="A312" s="237">
        <v>117</v>
      </c>
      <c r="B312" s="235" t="s">
        <v>292</v>
      </c>
      <c r="C312" s="142" t="str">
        <f>IF(ISERROR(VLOOKUP($C$2,Math1!$A$6:$KW$35,1,FALSE))=TRUE," ",IF(ISBLANK(VLOOKUP($C$2,Math1!$A$6:$KW$35,539,FALSE))," ",VLOOKUP($C$2,Math1!$A$6:$KW$35,539,FALSE)))</f>
        <v xml:space="preserve"> </v>
      </c>
      <c r="D312" s="495"/>
    </row>
    <row r="313" spans="1:4" ht="15.75">
      <c r="A313" s="237">
        <v>118</v>
      </c>
      <c r="B313" s="236" t="s">
        <v>293</v>
      </c>
      <c r="C313" s="142" t="str">
        <f>IF(ISERROR(VLOOKUP($C$2,Math1!$A$6:$KW$35,1,FALSE))=TRUE," ",IF(ISBLANK(VLOOKUP($C$2,Math1!$A$6:$KW$35,543,FALSE))," ",VLOOKUP($C$2,Math1!$A$6:$KW$35,543,FALSE)))</f>
        <v xml:space="preserve"> </v>
      </c>
      <c r="D313" s="495"/>
    </row>
    <row r="314" spans="1:4" ht="30.75" customHeight="1" thickBot="1">
      <c r="A314" s="237">
        <v>119</v>
      </c>
      <c r="B314" s="239" t="s">
        <v>294</v>
      </c>
      <c r="C314" s="143" t="str">
        <f>IF(ISERROR(VLOOKUP($C$2,Math1!$A$6:$KW$35,1,FALSE))=TRUE," ",IF(ISBLANK(VLOOKUP($C$2,Math1!$A$6:$KW$35,547,FALSE))," ",VLOOKUP($C$2,Math1!$A$6:$KW$35,547,FALSE)))</f>
        <v xml:space="preserve"> </v>
      </c>
      <c r="D314" s="495"/>
    </row>
    <row r="315" spans="1:4" ht="15.75">
      <c r="A315" s="237"/>
      <c r="B315" s="101" t="s">
        <v>36</v>
      </c>
      <c r="C315" s="274" t="s">
        <v>405</v>
      </c>
      <c r="D315" s="495"/>
    </row>
    <row r="316" spans="1:4" ht="15.75" customHeight="1">
      <c r="A316" s="237">
        <v>120</v>
      </c>
      <c r="B316" s="216" t="s">
        <v>295</v>
      </c>
      <c r="C316" s="142" t="str">
        <f>IF(ISERROR(VLOOKUP($C$2,Math1!$A$6:$KW$35,1,FALSE))=TRUE," ",IF(ISBLANK(VLOOKUP($C$2,Math1!$A$6:$KW$35,551,FALSE))," ",VLOOKUP($C$2,Math1!$A$6:$KW$35,551,FALSE)))</f>
        <v xml:space="preserve"> </v>
      </c>
      <c r="D316" s="495"/>
    </row>
    <row r="317" spans="1:4" ht="15.75" customHeight="1">
      <c r="A317" s="237">
        <v>121</v>
      </c>
      <c r="B317" s="216" t="s">
        <v>296</v>
      </c>
      <c r="C317" s="142" t="str">
        <f>IF(ISERROR(VLOOKUP($C$2,Math1!$A$6:$KW$35,1,FALSE))=TRUE," ",IF(ISBLANK(VLOOKUP($C$2,Math1!$A$6:$KW$35,558,FALSE))," ",VLOOKUP($C$2,Math1!$A$6:$KW$35,558,FALSE)))</f>
        <v xml:space="preserve"> </v>
      </c>
      <c r="D317" s="495"/>
    </row>
    <row r="318" spans="1:4" ht="30" customHeight="1">
      <c r="A318" s="237">
        <v>122</v>
      </c>
      <c r="B318" s="216" t="s">
        <v>297</v>
      </c>
      <c r="C318" s="142" t="str">
        <f>IF(ISERROR(VLOOKUP($C$2,Math1!$A$6:$KW$35,1,FALSE))=TRUE," ",IF(ISBLANK(VLOOKUP($C$2,Math1!$A$6:$KW$35,562,FALSE))," ",VLOOKUP($C$2,Math1!$A$6:$KW$35,562,FALSE)))</f>
        <v xml:space="preserve"> </v>
      </c>
      <c r="D318" s="495"/>
    </row>
    <row r="319" spans="1:4" ht="15.75" customHeight="1">
      <c r="A319" s="237">
        <v>123</v>
      </c>
      <c r="B319" s="216" t="s">
        <v>298</v>
      </c>
      <c r="C319" s="142" t="str">
        <f>IF(ISERROR(VLOOKUP($C$2,Math1!$A$6:$KW$35,1,FALSE))=TRUE," ",IF(ISBLANK(VLOOKUP($C$2,Math1!$A$6:$KW$35,566,FALSE))," ",VLOOKUP($C$2,Math1!$A$6:$KW$35,566,FALSE)))</f>
        <v xml:space="preserve"> </v>
      </c>
      <c r="D319" s="495"/>
    </row>
    <row r="320" spans="1:4" ht="31.5">
      <c r="A320" s="237">
        <v>124</v>
      </c>
      <c r="B320" s="217" t="s">
        <v>369</v>
      </c>
      <c r="C320" s="142" t="str">
        <f>IF(ISERROR(VLOOKUP($C$2,Math1!$A$6:$KW$35,1,FALSE))=TRUE," ",IF(ISBLANK(VLOOKUP($C$2,Math1!$A$6:$KW$35,570,FALSE))," ",VLOOKUP($C$2,Math1!$A$6:$KW$35,570,FALSE)))</f>
        <v xml:space="preserve"> </v>
      </c>
      <c r="D320" s="495"/>
    </row>
    <row r="321" spans="1:5" ht="15.75" customHeight="1">
      <c r="A321" s="237">
        <v>125</v>
      </c>
      <c r="B321" s="216" t="s">
        <v>299</v>
      </c>
      <c r="C321" s="142" t="str">
        <f>IF(ISERROR(VLOOKUP($C$2,Math1!$A$6:$KW$35,1,FALSE))=TRUE," ",IF(ISBLANK(VLOOKUP($C$2,Math1!$A$6:$KW$35,574,FALSE))," ",VLOOKUP($C$2,Math1!$A$6:$KW$35,574,FALSE)))</f>
        <v xml:space="preserve"> </v>
      </c>
      <c r="D321" s="495"/>
    </row>
    <row r="322" spans="1:5" ht="15.75" customHeight="1">
      <c r="A322" s="237">
        <v>126</v>
      </c>
      <c r="B322" s="216" t="s">
        <v>300</v>
      </c>
      <c r="C322" s="142" t="str">
        <f>IF(ISERROR(VLOOKUP($C$2,Math1!$A$6:$KW$35,1,FALSE))=TRUE," ",IF(ISBLANK(VLOOKUP($C$2,Math1!$A$6:$KW$35,581,FALSE))," ",VLOOKUP($C$2,Math1!$A$6:$KW$35,581,FALSE)))</f>
        <v xml:space="preserve"> </v>
      </c>
      <c r="D322" s="495"/>
    </row>
    <row r="323" spans="1:5" ht="15.75" customHeight="1">
      <c r="A323" s="237">
        <v>127</v>
      </c>
      <c r="B323" s="235" t="s">
        <v>301</v>
      </c>
      <c r="C323" s="142" t="str">
        <f>IF(ISERROR(VLOOKUP($C$2,Math1!$A$6:$KW$35,1,FALSE))=TRUE," ",IF(ISBLANK(VLOOKUP($C$2,Math1!$A$6:$KW$35,585,FALSE))," ",VLOOKUP($C$2,Math1!$A$6:$KW$35,585,FALSE)))</f>
        <v xml:space="preserve"> </v>
      </c>
      <c r="D323" s="495"/>
    </row>
    <row r="324" spans="1:5" ht="31.5">
      <c r="A324" s="237">
        <v>128</v>
      </c>
      <c r="B324" s="242" t="s">
        <v>371</v>
      </c>
      <c r="C324" s="142" t="str">
        <f>IF(ISERROR(VLOOKUP($C$2,Math1!$A$6:$KW$35,1,FALSE))=TRUE," ",IF(ISBLANK(VLOOKUP($C$2,Math1!$A$6:$KW$35,589,FALSE))," ",VLOOKUP($C$2,Math1!$A$6:$KW$35,589,FALSE)))</f>
        <v xml:space="preserve"> </v>
      </c>
      <c r="D324" s="495"/>
    </row>
    <row r="325" spans="1:5" ht="60" customHeight="1">
      <c r="A325" s="237">
        <v>129</v>
      </c>
      <c r="B325" s="239" t="s">
        <v>302</v>
      </c>
      <c r="C325" s="142" t="str">
        <f>IF(ISERROR(VLOOKUP($C$2,Math1!$A$6:$KW$35,1,FALSE))=TRUE," ",IF(ISBLANK(VLOOKUP($C$2,Math1!$A$6:$KW$35,593,FALSE))," ",VLOOKUP($C$2,Math1!$A$6:$KW$35,593,FALSE)))</f>
        <v xml:space="preserve"> </v>
      </c>
      <c r="D325" s="495"/>
    </row>
    <row r="326" spans="1:5" ht="16.5" thickBot="1">
      <c r="A326" s="237">
        <v>130</v>
      </c>
      <c r="B326" s="244" t="s">
        <v>370</v>
      </c>
      <c r="C326" s="143" t="str">
        <f>IF(ISERROR(VLOOKUP($C$2,Math1!$A$6:$KW$35,1,FALSE))=TRUE," ",IF(ISBLANK(VLOOKUP($C$2,Math1!$A$6:$KW$35,597,FALSE))," ",VLOOKUP($C$2,Math1!$A$6:$KW$35,597,FALSE)))</f>
        <v xml:space="preserve"> </v>
      </c>
      <c r="D326" s="495"/>
    </row>
    <row r="327" spans="1:5" ht="20.25">
      <c r="A327" s="237"/>
      <c r="B327" s="118" t="s">
        <v>37</v>
      </c>
      <c r="C327" s="274" t="s">
        <v>405</v>
      </c>
      <c r="D327" s="71"/>
    </row>
    <row r="328" spans="1:5" ht="15.75">
      <c r="A328" s="237"/>
      <c r="B328" s="245"/>
      <c r="C328" s="142" t="str">
        <f>IF(ISERROR(VLOOKUP($C$2,Autres1!$A$6:$EZ$35,1,FALSE))=TRUE," ",IF(ISBLANK(VLOOKUP($C$2,Autres1!$A$6:$EZ$35,6,FALSE))," ",VLOOKUP($C$2,Autres1!$A$6:$EZ$35,6,FALSE)))</f>
        <v xml:space="preserve"> </v>
      </c>
      <c r="D328" s="71"/>
    </row>
    <row r="329" spans="1:5" ht="15.75">
      <c r="A329" s="237"/>
      <c r="B329" s="245" t="s">
        <v>60</v>
      </c>
      <c r="C329" s="131" t="str">
        <f>IF(ISERROR(VLOOKUP($C$2,Autres1!$A$6:$EZ$35,1,FALSE))=TRUE," ",IF(ISBLANK(VLOOKUP($C$2,Autres1!$A$6:$EZ$35,10,FALSE))," ",VLOOKUP($C$2,Autres1!$A$6:$EZ$35,10,FALSE)))</f>
        <v xml:space="preserve"> </v>
      </c>
      <c r="D329" s="73"/>
    </row>
    <row r="330" spans="1:5" ht="15.75">
      <c r="B330" s="245" t="s">
        <v>61</v>
      </c>
      <c r="C330" s="131" t="str">
        <f>IF(ISERROR(VLOOKUP($C$2,Autres1!$A$6:$EZ$35,1,FALSE))=TRUE," ",IF(ISBLANK(VLOOKUP($C$2,Autres1!$A$6:$EZ$35,14,FALSE))," ",VLOOKUP($C$2,Autres1!$A$6:$EZ$35,14,FALSE)))</f>
        <v xml:space="preserve"> </v>
      </c>
    </row>
    <row r="331" spans="1:5" ht="15.75">
      <c r="A331" s="237"/>
      <c r="B331" s="245" t="s">
        <v>62</v>
      </c>
      <c r="C331" s="131" t="str">
        <f>IF(ISERROR(VLOOKUP($C$2,Autres1!$A$6:$EZ$35,1,FALSE))=TRUE," ",IF(ISBLANK(VLOOKUP($C$2,Autres1!$A$6:$EZ$35,18,FALSE))," ",VLOOKUP($C$2,Autres1!$A$6:$EZ$35,18,FALSE)))</f>
        <v xml:space="preserve"> </v>
      </c>
      <c r="E331" s="209"/>
    </row>
    <row r="332" spans="1:5" ht="16.5" thickBot="1">
      <c r="A332" s="237"/>
      <c r="B332" s="246" t="s">
        <v>63</v>
      </c>
      <c r="C332" s="141" t="str">
        <f>IF(ISERROR(VLOOKUP($C$2,Autres1!$A$6:$EZ$35,1,FALSE))=TRUE," ",IF(ISBLANK(VLOOKUP($C$2,Autres1!$A$6:$EZ$35,22,FALSE))," ",VLOOKUP($C$2,Autres1!$A$6:$EZ$35,22,FALSE)))</f>
        <v xml:space="preserve"> </v>
      </c>
      <c r="E332" s="209"/>
    </row>
    <row r="333" spans="1:5" ht="20.25">
      <c r="A333" s="237"/>
      <c r="B333" s="118" t="s">
        <v>38</v>
      </c>
      <c r="C333" s="274" t="s">
        <v>405</v>
      </c>
      <c r="E333" s="209"/>
    </row>
    <row r="334" spans="1:5" ht="15.75">
      <c r="A334" s="237"/>
      <c r="B334" s="245" t="s">
        <v>394</v>
      </c>
      <c r="C334" s="247" t="str">
        <f>IF(ISERROR(VLOOKUP($C$2,Autres1!$A$6:$EZ$35,1,FALSE))=TRUE," ",IF(ISBLANK(VLOOKUP($C$2,Autres1!$A$6:$EZ$35,29,FALSE))," ",VLOOKUP($C$2,Autres1!$A$6:$EZ$35,29,FALSE)))</f>
        <v xml:space="preserve"> </v>
      </c>
    </row>
    <row r="335" spans="1:5" ht="30">
      <c r="A335" s="237"/>
      <c r="B335" s="245" t="s">
        <v>395</v>
      </c>
      <c r="C335" s="247" t="str">
        <f>IF(ISERROR(VLOOKUP($C$2,Autres1!$A$6:$EZ$35,1,FALSE))=TRUE," ",IF(ISBLANK(VLOOKUP($C$2,Autres1!$A$6:$EZ$35,33,FALSE))," ",VLOOKUP($C$2,Autres1!$A$6:$EZ$35,33,FALSE)))</f>
        <v xml:space="preserve"> </v>
      </c>
    </row>
    <row r="336" spans="1:5" ht="15.75">
      <c r="A336" s="237"/>
      <c r="B336" s="245" t="s">
        <v>57</v>
      </c>
      <c r="C336" s="247" t="str">
        <f>IF(ISERROR(VLOOKUP($C$2,Autres1!$A$6:$EZ$35,1,FALSE))=TRUE," ",IF(ISBLANK(VLOOKUP($C$2,Autres1!$A$6:$EZ$35,37,FALSE))," ",VLOOKUP($C$2,Autres1!$A$6:$EZ$35,37,FALSE)))</f>
        <v xml:space="preserve"> </v>
      </c>
    </row>
    <row r="337" spans="1:3" ht="15.75">
      <c r="A337" s="237"/>
      <c r="B337" s="245" t="s">
        <v>58</v>
      </c>
      <c r="C337" s="247" t="str">
        <f>IF(ISERROR(VLOOKUP($C$2,Autres1!$A$6:$EZ$35,1,FALSE))=TRUE," ",IF(ISBLANK(VLOOKUP($C$2,Autres1!$A$6:$EZ$35,41,FALSE))," ",VLOOKUP($C$2,Autres1!$A$6:$EZ$35,41,FALSE)))</f>
        <v xml:space="preserve"> </v>
      </c>
    </row>
    <row r="338" spans="1:3" ht="16.5" thickBot="1">
      <c r="A338" s="237"/>
      <c r="B338" s="246" t="s">
        <v>59</v>
      </c>
      <c r="C338" s="248" t="str">
        <f>IF(ISERROR(VLOOKUP($C$2,Autres1!$A$6:$EZ$35,1,FALSE))=TRUE," ",IF(ISBLANK(VLOOKUP($C$2,Autres1!$A$6:$EZ$35,45,FALSE))," ",VLOOKUP($C$2,Autres1!$A$6:$EZ$35,45,FALSE)))</f>
        <v xml:space="preserve"> </v>
      </c>
    </row>
    <row r="339" spans="1:3" ht="20.25">
      <c r="A339" s="237"/>
      <c r="B339" s="118" t="s">
        <v>39</v>
      </c>
      <c r="C339" s="274" t="s">
        <v>405</v>
      </c>
    </row>
    <row r="340" spans="1:3" ht="15.75">
      <c r="A340" s="237"/>
      <c r="B340" s="245" t="s">
        <v>397</v>
      </c>
      <c r="C340" s="247" t="str">
        <f>IF(ISERROR(VLOOKUP($C$2,Autres1!$A$6:$EZ$35,1,FALSE))=TRUE," ",IF(ISBLANK(VLOOKUP($C$2,Autres1!$A$6:$EZ$35,52,FALSE))," ",VLOOKUP($C$2,Autres1!$A$6:$EZ$35,52,FALSE)))</f>
        <v xml:space="preserve"> </v>
      </c>
    </row>
    <row r="341" spans="1:3" ht="15.75">
      <c r="A341" s="237"/>
      <c r="B341" s="245" t="s">
        <v>53</v>
      </c>
      <c r="C341" s="247" t="str">
        <f>IF(ISERROR(VLOOKUP($C$2,Autres1!$A$6:$EZ$35,1,FALSE))=TRUE," ",IF(ISBLANK(VLOOKUP($C$2,Autres1!$A$6:$EZ$35,56,FALSE))," ",VLOOKUP($C$2,Autres1!$A$6:$EZ$35,56,FALSE)))</f>
        <v xml:space="preserve"> </v>
      </c>
    </row>
    <row r="342" spans="1:3" ht="15.75">
      <c r="B342" s="245" t="s">
        <v>54</v>
      </c>
      <c r="C342" s="247" t="str">
        <f>IF(ISERROR(VLOOKUP($C$2,Autres1!$A$6:$EZ$35,1,FALSE))=TRUE," ",IF(ISBLANK(VLOOKUP($C$2,Autres1!$A$6:$EZ$35,60,FALSE))," ",VLOOKUP($C$2,Autres1!$A$6:$EZ$35,60,FALSE)))</f>
        <v xml:space="preserve"> </v>
      </c>
    </row>
    <row r="343" spans="1:3" ht="15.75">
      <c r="B343" s="245" t="s">
        <v>55</v>
      </c>
      <c r="C343" s="247" t="str">
        <f>IF(ISERROR(VLOOKUP($C$2,Autres1!$A$6:$EZ$35,1,FALSE))=TRUE," ",IF(ISBLANK(VLOOKUP($C$2,Autres1!$A$6:$EZ$35,64,FALSE))," ",VLOOKUP($C$2,Autres1!$A$6:$EZ$35,64,FALSE)))</f>
        <v xml:space="preserve"> </v>
      </c>
    </row>
    <row r="344" spans="1:3" ht="16.5" thickBot="1">
      <c r="B344" s="249" t="s">
        <v>56</v>
      </c>
      <c r="C344" s="248" t="str">
        <f>IF(ISERROR(VLOOKUP($C$2,Autres1!$A$6:$EZ$35,1,FALSE))=TRUE," ",IF(ISBLANK(VLOOKUP($C$2,Autres1!$A$6:$EZ$35,68,FALSE))," ",VLOOKUP($C$2,Autres1!$A$6:$EZ$35,68,FALSE)))</f>
        <v xml:space="preserve"> </v>
      </c>
    </row>
    <row r="345" spans="1:3" ht="20.25">
      <c r="B345" s="118" t="s">
        <v>306</v>
      </c>
      <c r="C345" s="274" t="s">
        <v>405</v>
      </c>
    </row>
    <row r="346" spans="1:3" ht="15.75">
      <c r="B346" s="245" t="s">
        <v>396</v>
      </c>
      <c r="C346" s="247" t="str">
        <f>IF(ISERROR(VLOOKUP($C$2,Autres1!$A$6:$EZ$35,1,FALSE))=TRUE," ",IF(ISBLANK(VLOOKUP($C$2,Autres1!$A$6:$EZ$35,75,FALSE))," ",VLOOKUP($C$2,Autres1!$A$6:$EZ$35,75,FALSE)))</f>
        <v xml:space="preserve"> </v>
      </c>
    </row>
    <row r="347" spans="1:3" ht="15.75">
      <c r="B347" s="245" t="s">
        <v>49</v>
      </c>
      <c r="C347" s="247" t="str">
        <f>IF(ISERROR(VLOOKUP($C$2,Autres1!$A$6:$EZ$35,1,FALSE))=TRUE," ",IF(ISBLANK(VLOOKUP($C$2,Autres1!$A$6:$EZ$35,79,FALSE))," ",VLOOKUP($C$2,Autres1!$A$6:$EZ$35,79,FALSE)))</f>
        <v xml:space="preserve"> </v>
      </c>
    </row>
    <row r="348" spans="1:3" ht="15.75">
      <c r="B348" s="245" t="s">
        <v>50</v>
      </c>
      <c r="C348" s="247" t="str">
        <f>IF(ISERROR(VLOOKUP($C$2,Autres1!$A$6:$EZ$35,1,FALSE))=TRUE," ",IF(ISBLANK(VLOOKUP($C$2,Autres1!$A$6:$EZ$35,83,FALSE))," ",VLOOKUP($C$2,Autres1!$A$6:$EZ$35,83,FALSE)))</f>
        <v xml:space="preserve"> </v>
      </c>
    </row>
    <row r="349" spans="1:3" ht="15.75">
      <c r="B349" s="245" t="s">
        <v>51</v>
      </c>
      <c r="C349" s="247" t="str">
        <f>IF(ISERROR(VLOOKUP($C$2,Autres1!$A$6:$EZ$35,1,FALSE))=TRUE," ",IF(ISBLANK(VLOOKUP($C$2,Autres1!$A$6:$EZ$35,87,FALSE))," ",VLOOKUP($C$2,Autres1!$A$6:$EZ$35,87,FALSE)))</f>
        <v xml:space="preserve"> </v>
      </c>
    </row>
    <row r="350" spans="1:3" ht="16.5" thickBot="1">
      <c r="B350" s="249" t="s">
        <v>52</v>
      </c>
      <c r="C350" s="248" t="str">
        <f>IF(ISERROR(VLOOKUP($C$2,Autres1!$A$6:$EZ$35,1,FALSE))=TRUE," ",IF(ISBLANK(VLOOKUP($C$2,Autres1!$A$6:$EZ$35,91,FALSE))," ",VLOOKUP($C$2,Autres1!$A$6:$EZ$35,91,FALSE)))</f>
        <v xml:space="preserve"> </v>
      </c>
    </row>
    <row r="351" spans="1:3" ht="20.25">
      <c r="B351" s="118" t="s">
        <v>40</v>
      </c>
      <c r="C351" s="274" t="s">
        <v>405</v>
      </c>
    </row>
    <row r="352" spans="1:3" ht="15.75">
      <c r="B352" s="245" t="s">
        <v>374</v>
      </c>
      <c r="C352" s="247" t="str">
        <f>IF(ISERROR(VLOOKUP($C$2,Autres1!$A$6:$EZ$35,1,FALSE))=TRUE," ",IF(ISBLANK(VLOOKUP($C$2,Autres1!$A$6:$EZ$35,98,FALSE))," ",VLOOKUP($C$2,Autres1!$A$6:$EZ$35,98,FALSE)))</f>
        <v xml:space="preserve"> </v>
      </c>
    </row>
    <row r="353" spans="2:4" ht="15.75">
      <c r="B353" s="245" t="s">
        <v>373</v>
      </c>
      <c r="C353" s="247" t="str">
        <f>IF(ISERROR(VLOOKUP($C$2,Autres1!$A$6:$EZ$35,1,FALSE))=TRUE," ",IF(ISBLANK(VLOOKUP($C$2,Autres1!$A$6:$EZ$35,102,FALSE))," ",VLOOKUP($C$2,Autres1!$A$6:$EZ$35,102,FALSE)))</f>
        <v xml:space="preserve"> </v>
      </c>
    </row>
    <row r="354" spans="2:4" ht="15.75">
      <c r="B354" s="245" t="s">
        <v>375</v>
      </c>
      <c r="C354" s="247" t="str">
        <f>IF(ISERROR(VLOOKUP($C$2,Autres1!$A$6:$EZ$35,1,FALSE))=TRUE," ",IF(ISBLANK(VLOOKUP($C$2,Autres1!$A$6:$EZ$35,106,FALSE))," ",VLOOKUP($C$2,Autres1!$A$6:$EZ$35,106,FALSE)))</f>
        <v xml:space="preserve"> </v>
      </c>
    </row>
    <row r="355" spans="2:4" ht="15.75">
      <c r="B355" s="245" t="s">
        <v>47</v>
      </c>
      <c r="C355" s="247" t="str">
        <f>IF(ISERROR(VLOOKUP($C$2,Autres1!$A$6:$EZ$35,1,FALSE))=TRUE," ",IF(ISBLANK(VLOOKUP($C$2,Autres1!$A$6:$EZ$35,110,FALSE))," ",VLOOKUP($C$2,Autres1!$A$6:$EZ$35,110,FALSE)))</f>
        <v xml:space="preserve"> </v>
      </c>
    </row>
    <row r="356" spans="2:4" ht="16.5" thickBot="1">
      <c r="B356" s="249" t="s">
        <v>48</v>
      </c>
      <c r="C356" s="248" t="str">
        <f>IF(ISERROR(VLOOKUP($C$2,Autres1!$A$6:$EZ$35,1,FALSE))=TRUE," ",IF(ISBLANK(VLOOKUP($C$2,Autres1!$A$6:$EZ$35,114,FALSE))," ",VLOOKUP($C$2,Autres1!$A$6:$EZ$35,114,FALSE)))</f>
        <v xml:space="preserve"> </v>
      </c>
    </row>
    <row r="357" spans="2:4" ht="20.25">
      <c r="B357" s="118" t="s">
        <v>41</v>
      </c>
      <c r="C357" s="274" t="s">
        <v>405</v>
      </c>
    </row>
    <row r="358" spans="2:4" ht="15.75">
      <c r="B358" s="245" t="s">
        <v>399</v>
      </c>
      <c r="C358" s="247" t="str">
        <f>IF(ISERROR(VLOOKUP($C$2,Autres1!$A$6:$EZ$35,1,FALSE))=TRUE," ",IF(ISBLANK(VLOOKUP($C$2,Autres1!$A$6:$EZ$35,121,FALSE))," ",VLOOKUP($C$2,Autres1!$A$6:$EZ$35,121,FALSE)))</f>
        <v xml:space="preserve"> </v>
      </c>
    </row>
    <row r="359" spans="2:4" ht="15.75">
      <c r="B359" s="245" t="s">
        <v>372</v>
      </c>
      <c r="C359" s="247" t="str">
        <f>IF(ISERROR(VLOOKUP($C$2,Autres1!$A$6:$EZ$35,1,FALSE))=TRUE," ",IF(ISBLANK(VLOOKUP($C$2,Autres1!$A$6:$EZ$35,125,FALSE))," ",VLOOKUP($C$2,Autres1!$A$6:$EZ$35,125,FALSE)))</f>
        <v xml:space="preserve"> </v>
      </c>
    </row>
    <row r="360" spans="2:4" ht="15.75">
      <c r="B360" s="245" t="s">
        <v>44</v>
      </c>
      <c r="C360" s="247" t="str">
        <f>IF(ISERROR(VLOOKUP($C$2,Autres1!$A$6:$EZ$35,1,FALSE))=TRUE," ",IF(ISBLANK(VLOOKUP($C$2,Autres1!$A$6:$EZ$35,129,FALSE))," ",VLOOKUP($C$2,Autres1!$A$6:$EZ$35,129,FALSE)))</f>
        <v xml:space="preserve"> </v>
      </c>
    </row>
    <row r="361" spans="2:4" ht="15.75">
      <c r="B361" s="245" t="s">
        <v>45</v>
      </c>
      <c r="C361" s="247" t="str">
        <f>IF(ISERROR(VLOOKUP($C$2,Autres1!$A$6:$EZ$35,1,FALSE))=TRUE," ",IF(ISBLANK(VLOOKUP($C$2,Autres1!$A$6:$EZ$35,133,FALSE))," ",VLOOKUP($C$2,Autres1!$A$6:$EZ$35,133,FALSE)))</f>
        <v xml:space="preserve"> </v>
      </c>
    </row>
    <row r="362" spans="2:4" ht="16.5" thickBot="1">
      <c r="B362" s="249" t="s">
        <v>46</v>
      </c>
      <c r="C362" s="248" t="str">
        <f>IF(ISERROR(VLOOKUP($C$2,Autres1!$A$6:$EZ$35,1,FALSE))=TRUE," ",IF(ISBLANK(VLOOKUP($C$2,Autres1!$A$6:$EZ$35,137,FALSE))," ",VLOOKUP($C$2,Autres1!$A$6:$EZ$35,137,FALSE)))</f>
        <v xml:space="preserve"> </v>
      </c>
    </row>
    <row r="363" spans="2:4" ht="20.25">
      <c r="B363" s="118" t="s">
        <v>42</v>
      </c>
      <c r="C363" s="274" t="s">
        <v>405</v>
      </c>
    </row>
    <row r="364" spans="2:4" ht="15.75">
      <c r="B364" s="245" t="s">
        <v>398</v>
      </c>
      <c r="C364" s="247" t="str">
        <f>IF(ISERROR(VLOOKUP($C$2,Autres1!$A$6:$EZ$35,1,FALSE))=TRUE," ",IF(ISBLANK(VLOOKUP($C$2,Autres1!$A$6:$EZ$35,144,FALSE))," ",VLOOKUP($C$2,Autres1!$A$6:$EZ$35,144,FALSE)))</f>
        <v xml:space="preserve"> </v>
      </c>
    </row>
    <row r="365" spans="2:4" ht="15.75">
      <c r="B365" s="245" t="s">
        <v>43</v>
      </c>
      <c r="C365" s="247" t="str">
        <f>IF(ISERROR(VLOOKUP($C$2,Autres1!$A$6:$EZ$35,1,FALSE))=TRUE," ",IF(ISBLANK(VLOOKUP($C$2,Autres1!$A$6:$EZ$35,148,FALSE))," ",VLOOKUP($C$2,Autres1!$A$6:$EZ$35,148,FALSE)))</f>
        <v xml:space="preserve"> </v>
      </c>
    </row>
    <row r="366" spans="2:4" ht="15.75">
      <c r="B366" s="250" t="s">
        <v>400</v>
      </c>
      <c r="C366" s="247" t="str">
        <f>IF(ISERROR(VLOOKUP($C$2,Autres1!$A$6:$EZ$35,1,FALSE))=TRUE," ",IF(ISBLANK(VLOOKUP($C$2,Autres1!$A$6:$EZ$35,152,FALSE))," ",VLOOKUP($C$2,Autres1!$A$6:$EZ$35,152,FALSE)))</f>
        <v xml:space="preserve"> </v>
      </c>
    </row>
    <row r="367" spans="2:4" ht="16.5" thickBot="1">
      <c r="B367" s="251" t="s">
        <v>401</v>
      </c>
      <c r="C367" s="248" t="str">
        <f>IF(ISERROR(VLOOKUP($C$2,Autres1!$A$6:$EZ$35,1,FALSE))=TRUE," ",IF(ISBLANK(VLOOKUP($C$2,Autres1!$A$6:$EZ$35,156,FALSE))," ",VLOOKUP($C$2,Autres1!$A$6:$EZ$35,156,FALSE)))</f>
        <v xml:space="preserve"> </v>
      </c>
    </row>
    <row r="368" spans="2:4" ht="16.5" thickBot="1">
      <c r="B368" s="127"/>
      <c r="C368" s="274" t="s">
        <v>405</v>
      </c>
      <c r="D368" s="71"/>
    </row>
    <row r="369" spans="1:4" ht="16.5" thickBot="1">
      <c r="A369" s="71"/>
      <c r="B369" s="74" t="s">
        <v>314</v>
      </c>
      <c r="C369" s="274" t="s">
        <v>405</v>
      </c>
      <c r="D369" s="494" t="str">
        <f>Fran1!A2&amp;" - "&amp;Fran1!A4&amp;"   -   "&amp;B6&amp;"    -    "&amp;Fran1!A3</f>
        <v>classe + prof - 1er  trimestre   -        -    déc 2014</v>
      </c>
    </row>
    <row r="370" spans="1:4" ht="16.5" thickBot="1">
      <c r="B370" s="126"/>
      <c r="C370" s="274" t="s">
        <v>405</v>
      </c>
      <c r="D370" s="494"/>
    </row>
    <row r="371" spans="1:4" ht="15.75">
      <c r="B371" s="112" t="s">
        <v>313</v>
      </c>
      <c r="C371" s="274" t="s">
        <v>405</v>
      </c>
      <c r="D371" s="494"/>
    </row>
    <row r="372" spans="1:4" ht="15.75" thickBot="1">
      <c r="B372" s="75"/>
      <c r="C372" s="252" t="s">
        <v>22</v>
      </c>
      <c r="D372" s="494"/>
    </row>
    <row r="373" spans="1:4" ht="16.5" thickBot="1">
      <c r="B373" s="202" t="str">
        <f>"Leçons du matin : "&amp;IF(ISERROR(VLOOKUP($C$2,Autres1!$A$6:$EZ$35,1,FALSE))=TRUE," ",IF(ISBLANK(VLOOKUP($C$2,Autres1!$A$6:$EZ$35,152,FALSE))," ",VLOOKUP($C$2,Autres1!$A$6:$EZ$35,151,FALSE)))&amp;" %    -     Tables de multiplications  : "&amp;IF(ISERROR(VLOOKUP($C$2,Autres1!$A$6:$EZ$35,1,FALSE))=TRUE," ",IF(ISBLANK(VLOOKUP($C$2,Autres1!$A$6:$EZ$35,156,FALSE))," ",VLOOKUP($C$2,Autres1!$A$6:$EZ$35,155,FALSE)))&amp;" % "</f>
        <v xml:space="preserve">Leçons du matin :   %    -     Tables de multiplications  :   % </v>
      </c>
      <c r="C373" s="274" t="s">
        <v>405</v>
      </c>
      <c r="D373" s="420"/>
    </row>
    <row r="374" spans="1:4" ht="16.5" thickBot="1">
      <c r="B374" s="203" t="s">
        <v>21</v>
      </c>
      <c r="C374" s="274" t="s">
        <v>405</v>
      </c>
      <c r="D374" s="420"/>
    </row>
    <row r="375" spans="1:4" ht="18">
      <c r="B375" s="204" t="str">
        <f>IF(ISERROR(VLOOKUP($C$2,appréciations!$A$6:$B$62,1,FALSE))=TRUE," ",IF(ISBLANK(VLOOKUP($C$2,appréciations!$A$6:$B$62,2,FALSE))," ",VLOOKUP($C$2,appréciations!$A$6:$EZ$62,2,FALSE)))</f>
        <v xml:space="preserve"> </v>
      </c>
      <c r="C375" s="274" t="s">
        <v>405</v>
      </c>
      <c r="D375" s="420"/>
    </row>
    <row r="376" spans="1:4" ht="15"/>
  </sheetData>
  <sheetProtection sheet="1" objects="1" scenarios="1" selectLockedCells="1"/>
  <autoFilter ref="C1:C431">
    <filterColumn colId="0"/>
  </autoFilter>
  <mergeCells count="9">
    <mergeCell ref="D165:D176"/>
    <mergeCell ref="D369:D375"/>
    <mergeCell ref="D8:D44"/>
    <mergeCell ref="D192:D326"/>
    <mergeCell ref="C2:E2"/>
    <mergeCell ref="C4:E4"/>
    <mergeCell ref="B6:D6"/>
    <mergeCell ref="D72:D110"/>
    <mergeCell ref="D131:D163"/>
  </mergeCells>
  <printOptions horizontalCentered="1"/>
  <pageMargins left="0.70866141732283472" right="0.70866141732283472" top="0.74803149606299213" bottom="0.74803149606299213" header="0.31496062992125984" footer="0.31496062992125984"/>
  <pageSetup paperSize="9" scale="96" orientation="portrait" verticalDpi="0" r:id="rId1"/>
  <rowBreaks count="1" manualBreakCount="1">
    <brk id="152" min="1" max="3" man="1"/>
  </rowBreaks>
</worksheet>
</file>

<file path=xl/worksheets/sheet12.xml><?xml version="1.0" encoding="utf-8"?>
<worksheet xmlns="http://schemas.openxmlformats.org/spreadsheetml/2006/main" xmlns:r="http://schemas.openxmlformats.org/officeDocument/2006/relationships">
  <dimension ref="A1:J22"/>
  <sheetViews>
    <sheetView topLeftCell="B1" zoomScaleNormal="100" zoomScaleSheetLayoutView="130" workbookViewId="0">
      <selection activeCell="L7" sqref="L7"/>
    </sheetView>
  </sheetViews>
  <sheetFormatPr baseColWidth="10" defaultRowHeight="15"/>
  <cols>
    <col min="1" max="1" width="30.7109375" hidden="1" customWidth="1"/>
    <col min="2" max="2" width="30.7109375" customWidth="1"/>
    <col min="3" max="3" width="3.42578125" customWidth="1"/>
    <col min="4" max="4" width="4.85546875" customWidth="1"/>
    <col min="5" max="5" width="9.7109375" customWidth="1"/>
    <col min="6" max="6" width="30.7109375" hidden="1" customWidth="1"/>
    <col min="7" max="7" width="30.7109375" customWidth="1"/>
    <col min="8" max="8" width="3.42578125" customWidth="1"/>
    <col min="9" max="9" width="5.5703125" customWidth="1"/>
    <col min="10" max="10" width="8" customWidth="1"/>
    <col min="13" max="13" width="104.85546875" customWidth="1"/>
  </cols>
  <sheetData>
    <row r="1" spans="1:10" ht="24.75" customHeight="1" thickBot="1">
      <c r="A1" s="294"/>
      <c r="B1" s="511" t="s">
        <v>591</v>
      </c>
      <c r="C1" s="512"/>
      <c r="D1" s="512"/>
      <c r="E1" s="512"/>
      <c r="F1" s="512"/>
      <c r="G1" s="512"/>
      <c r="H1" s="512"/>
      <c r="I1" s="512"/>
      <c r="J1" s="513"/>
    </row>
    <row r="2" spans="1:10" ht="81" customHeight="1" thickBot="1">
      <c r="A2" s="295"/>
      <c r="B2" s="511" t="str">
        <f>"Français  : "&amp;Fran1!A2&amp;"   - "&amp;Fran1!A4&amp;" - "&amp;Fran1!A3</f>
        <v>Français  : classe + prof   - 1er  trimestre - déc 2014</v>
      </c>
      <c r="C2" s="512"/>
      <c r="D2" s="512"/>
      <c r="E2" s="513"/>
      <c r="F2" s="296"/>
      <c r="G2" s="511" t="str">
        <f>"Mathématiques  : "&amp;Fran1!A2&amp;" - "&amp;Fran1!A4&amp;" - "&amp;Fran1!A3</f>
        <v>Mathématiques  : classe + prof - 1er  trimestre - déc 2014</v>
      </c>
      <c r="H2" s="512"/>
      <c r="I2" s="512"/>
      <c r="J2" s="513"/>
    </row>
    <row r="3" spans="1:10" ht="15" customHeight="1">
      <c r="A3" s="432">
        <v>9</v>
      </c>
      <c r="B3" s="438" t="str">
        <f>IF(ISNA(VLOOKUP(A3,Livret1!$H$9:$J$84,3,FALSE)),"",VLOOKUP(A3,Livret1!$H$9:$J$84,3,FALSE))</f>
        <v>Entend les sons étudiés dans un mot</v>
      </c>
      <c r="C3" s="497">
        <f>IF(ISNA(VLOOKUP(A3,Livret1!$H$9:$J$84,1,FALSE)),"",VLOOKUP(A3,Livret1!$H$9:$J$84,1,FALSE))</f>
        <v>9</v>
      </c>
      <c r="D3" s="293" t="s">
        <v>408</v>
      </c>
      <c r="E3" s="383" t="str">
        <f>IF(ISNA(HLOOKUP(C3,Bilan!$J$4:$CB$17,11,FALSE)),"",HLOOKUP(C3,Bilan!$J$4:$CB$17,11,FALSE))</f>
        <v xml:space="preserve"> </v>
      </c>
      <c r="F3" s="498">
        <v>3</v>
      </c>
      <c r="G3" s="438" t="str">
        <f>IF(ISNA(VLOOKUP(F3,Livret1!$H$87:$J$156,3,FALSE)),"",VLOOKUP(F3,Livret1!$H$87:$J$156,3,FALSE))</f>
        <v>Chiffre une quantité, comprend la signification dizaines et unités.</v>
      </c>
      <c r="H3" s="501">
        <f>IF(ISNA(VLOOKUP(F3,Livret1!$H$87:$J$156,1,FALSE)),"",VLOOKUP(F3,Livret1!$H$87:$J$156,1,FALSE))</f>
        <v>3</v>
      </c>
      <c r="I3" s="293" t="s">
        <v>408</v>
      </c>
      <c r="J3" s="383" t="str">
        <f>IF(ISNA(HLOOKUP(H3,Bilan!$CE$4:$ET$17,11,FALSE)),"",HLOOKUP(H3,Bilan!$CE$4:$ET$17,11,FALSE))</f>
        <v xml:space="preserve"> </v>
      </c>
    </row>
    <row r="4" spans="1:10">
      <c r="A4" s="433"/>
      <c r="B4" s="439"/>
      <c r="C4" s="451"/>
      <c r="D4" s="291" t="s">
        <v>409</v>
      </c>
      <c r="E4" s="290" t="str">
        <f>IF(ISNA(HLOOKUP(C3,Bilan!$J$4:$CB$17,12,FALSE)),"",HLOOKUP(C3,Bilan!$J$4:$CB$17,12,FALSE))</f>
        <v xml:space="preserve"> </v>
      </c>
      <c r="F4" s="499"/>
      <c r="G4" s="439"/>
      <c r="H4" s="445"/>
      <c r="I4" s="291" t="s">
        <v>409</v>
      </c>
      <c r="J4" s="290" t="str">
        <f>IF(ISNA(HLOOKUP(H3,Bilan!$CE$4:$ET$17,12,FALSE)),"",HLOOKUP(H3,Bilan!$CE$4:$ET$17,12,FALSE))</f>
        <v xml:space="preserve"> </v>
      </c>
    </row>
    <row r="5" spans="1:10">
      <c r="A5" s="433"/>
      <c r="B5" s="439"/>
      <c r="C5" s="451"/>
      <c r="D5" s="291" t="s">
        <v>410</v>
      </c>
      <c r="E5" s="427" t="str">
        <f>IF(B3="","",IF(AND(HLOOKUP(C3,Bilan!$J$4:$CB$17,13,FALSE)=" ",HLOOKUP(C3,Bilan!$J$4:$CB$17,13,FALSE)=" "),"",IF(HLOOKUP(C3,Bilan!$J$4:$CB$17,13,FALSE)=" ",HLOOKUP(C3,Bilan!$J$4:$CB$17,14,FALSE),IF(HLOOKUP(C3,Bilan!$J$4:$CB$17,14,FALSE)=" ",HLOOKUP(C3,Bilan!$J$4:$CB$17,13,FALSE),HLOOKUP(C3,Bilan!$J$4:$CB$17,14,FALSE)+HLOOKUP(C3,Bilan!$J$4:$CB$17,13,FALSE)))))</f>
        <v/>
      </c>
      <c r="F5" s="499"/>
      <c r="G5" s="439"/>
      <c r="H5" s="445"/>
      <c r="I5" s="291" t="s">
        <v>410</v>
      </c>
      <c r="J5" s="427" t="str">
        <f>IF(G3="","",IF(AND(HLOOKUP(H3,Bilan!$CE$4:$ET$17,13,FALSE)=" ",HLOOKUP(H3,Bilan!$CE$4:$ET$17,13,FALSE)=" "),"",IF(HLOOKUP(H3,Bilan!$CE$4:$ET$17,13,FALSE)=" ",HLOOKUP(H3,Bilan!$CE$4:$ET$17,14,FALSE),IF(HLOOKUP(H3,Bilan!$CE$4:$ET$17,14,FALSE)=" ",HLOOKUP(H3,Bilan!$CE$4:$ET$17,13,FALSE),HLOOKUP(H3,Bilan!$CE$4:$ET$17,14,FALSE)+HLOOKUP(H3,Bilan!$CE$4:$ET$17,13,FALSE)))))</f>
        <v/>
      </c>
    </row>
    <row r="6" spans="1:10" ht="15.75" thickBot="1">
      <c r="A6" s="434"/>
      <c r="B6" s="440"/>
      <c r="C6" s="452"/>
      <c r="D6" s="292" t="s">
        <v>411</v>
      </c>
      <c r="E6" s="428"/>
      <c r="F6" s="500"/>
      <c r="G6" s="440"/>
      <c r="H6" s="446"/>
      <c r="I6" s="292" t="s">
        <v>411</v>
      </c>
      <c r="J6" s="428"/>
    </row>
    <row r="7" spans="1:10" ht="15" customHeight="1">
      <c r="A7" s="432">
        <v>14</v>
      </c>
      <c r="B7" s="502" t="str">
        <f>IF(ISNA(VLOOKUP(A7,Livret1!$H$9:$J$84,3,FALSE)),"",VLOOKUP(A7,Livret1!$H$9:$J$84,3,FALSE))</f>
        <v>Lit des mots difficiles ou inconnus</v>
      </c>
      <c r="C7" s="505">
        <f>IF(ISNA(VLOOKUP(A7,Livret1!$H$9:$J$84,1,FALSE)),"",VLOOKUP(A7,Livret1!$H$9:$J$84,1,FALSE))</f>
        <v>14</v>
      </c>
      <c r="D7" s="293" t="s">
        <v>408</v>
      </c>
      <c r="E7" s="383" t="str">
        <f>IF(ISNA(HLOOKUP(C7,Bilan!$J$4:$CB$17,11,FALSE)),"",HLOOKUP(C7,Bilan!$J$4:$CB$17,11,FALSE))</f>
        <v xml:space="preserve"> </v>
      </c>
      <c r="F7" s="498">
        <v>14</v>
      </c>
      <c r="G7" s="502" t="str">
        <f>IF(ISNA(VLOOKUP(F7,Livret1!$H$87:$J$156,3,FALSE)),"",VLOOKUP(F7,Livret1!$H$87:$J$156,3,FALSE))</f>
        <v>Ecrit, nomme, compare, range les nombres entiers naturels &lt;1000</v>
      </c>
      <c r="H7" s="508">
        <f>IF(ISNA(VLOOKUP(F7,Livret1!$H$87:$J$156,1,FALSE)),"",VLOOKUP(F7,Livret1!$H$87:$J$156,1,FALSE))</f>
        <v>14</v>
      </c>
      <c r="I7" s="293" t="s">
        <v>408</v>
      </c>
      <c r="J7" s="383" t="str">
        <f>IF(ISNA(HLOOKUP(H7,Bilan!$CE$4:$ET$17,11,FALSE)),"",HLOOKUP(H7,Bilan!$CE$4:$ET$17,11,FALSE))</f>
        <v xml:space="preserve"> </v>
      </c>
    </row>
    <row r="8" spans="1:10">
      <c r="A8" s="433"/>
      <c r="B8" s="503"/>
      <c r="C8" s="506"/>
      <c r="D8" s="291" t="s">
        <v>409</v>
      </c>
      <c r="E8" s="290" t="str">
        <f>IF(ISNA(HLOOKUP(C7,Bilan!$J$4:$CB$17,12,FALSE)),"",HLOOKUP(C7,Bilan!$J$4:$CB$17,12,FALSE))</f>
        <v xml:space="preserve"> </v>
      </c>
      <c r="F8" s="499"/>
      <c r="G8" s="503"/>
      <c r="H8" s="509"/>
      <c r="I8" s="291" t="s">
        <v>409</v>
      </c>
      <c r="J8" s="290" t="str">
        <f>IF(ISNA(HLOOKUP(H7,Bilan!$CE$4:$ET$17,12,FALSE)),"",HLOOKUP(H7,Bilan!$CE$4:$ET$17,12,FALSE))</f>
        <v xml:space="preserve"> </v>
      </c>
    </row>
    <row r="9" spans="1:10">
      <c r="A9" s="433"/>
      <c r="B9" s="503"/>
      <c r="C9" s="506"/>
      <c r="D9" s="291" t="s">
        <v>410</v>
      </c>
      <c r="E9" s="427" t="str">
        <f>IF(B7="","",IF(AND(HLOOKUP(C7,Bilan!$J$4:$CB$17,13,FALSE)=" ",HLOOKUP(C7,Bilan!$J$4:$CB$17,13,FALSE)=" "),"",IF(HLOOKUP(C7,Bilan!$J$4:$CB$17,13,FALSE)=" ",HLOOKUP(C7,Bilan!$J$4:$CB$17,14,FALSE),IF(HLOOKUP(C7,Bilan!$J$4:$CB$17,14,FALSE)=" ",HLOOKUP(C7,Bilan!$J$4:$CB$17,13,FALSE),HLOOKUP(C7,Bilan!$J$4:$CB$17,14,FALSE)+HLOOKUP(C7,Bilan!$J$4:$CB$17,13,FALSE)))))</f>
        <v/>
      </c>
      <c r="F9" s="499"/>
      <c r="G9" s="503"/>
      <c r="H9" s="509"/>
      <c r="I9" s="291" t="s">
        <v>410</v>
      </c>
      <c r="J9" s="427" t="str">
        <f>IF(G7="","",IF(AND(HLOOKUP(H7,Bilan!$CE$4:$ET$17,13,FALSE)=" ",HLOOKUP(H7,Bilan!$CE$4:$ET$17,13,FALSE)=" "),"",IF(HLOOKUP(H7,Bilan!$CE$4:$ET$17,13,FALSE)=" ",HLOOKUP(H7,Bilan!$CE$4:$ET$17,14,FALSE),IF(HLOOKUP(H7,Bilan!$CE$4:$ET$17,14,FALSE)=" ",HLOOKUP(H7,Bilan!$CE$4:$ET$17,13,FALSE),HLOOKUP(H7,Bilan!$CE$4:$ET$17,14,FALSE)+HLOOKUP(H7,Bilan!$CE$4:$ET$17,13,FALSE)))))</f>
        <v/>
      </c>
    </row>
    <row r="10" spans="1:10" ht="15.75" thickBot="1">
      <c r="A10" s="434"/>
      <c r="B10" s="504"/>
      <c r="C10" s="507"/>
      <c r="D10" s="292" t="s">
        <v>411</v>
      </c>
      <c r="E10" s="428"/>
      <c r="F10" s="500"/>
      <c r="G10" s="504"/>
      <c r="H10" s="510"/>
      <c r="I10" s="292" t="s">
        <v>411</v>
      </c>
      <c r="J10" s="428"/>
    </row>
    <row r="11" spans="1:10">
      <c r="A11" s="432">
        <v>31</v>
      </c>
      <c r="B11" s="438" t="str">
        <f>IF(ISNA(VLOOKUP(A11,Livret1!$H$9:$J$84,3,FALSE)),"",VLOOKUP(A11,Livret1!$H$9:$J$84,3,FALSE))</f>
        <v>Ecrit une phrase</v>
      </c>
      <c r="C11" s="497">
        <f>IF(ISNA(VLOOKUP(A11,Livret1!$H$9:$J$84,1,FALSE)),"",VLOOKUP(A11,Livret1!$H$9:$J$84,1,FALSE))</f>
        <v>31</v>
      </c>
      <c r="D11" s="293" t="s">
        <v>408</v>
      </c>
      <c r="E11" s="383" t="str">
        <f>IF(ISNA(HLOOKUP(C11,Bilan!$J$4:$CB$17,11,FALSE)),"",HLOOKUP(C11,Bilan!$J$4:$CB$17,11,FALSE))</f>
        <v xml:space="preserve"> </v>
      </c>
      <c r="F11" s="498">
        <v>32</v>
      </c>
      <c r="G11" s="438" t="str">
        <f>IF(ISNA(VLOOKUP(F11,Livret1!$H$87:$J$156,3,FALSE)),"",VLOOKUP(F11,Livret1!$H$87:$J$156,3,FALSE))</f>
        <v>Reconnaît des situations additives</v>
      </c>
      <c r="H11" s="501">
        <f>IF(ISNA(VLOOKUP(F11,Livret1!$H$87:$J$156,1,FALSE)),"",VLOOKUP(F11,Livret1!$H$87:$J$156,1,FALSE))</f>
        <v>32</v>
      </c>
      <c r="I11" s="293" t="s">
        <v>408</v>
      </c>
      <c r="J11" s="383" t="str">
        <f>IF(ISNA(HLOOKUP(H11,Bilan!$CE$4:$ET$17,11,FALSE)),"",HLOOKUP(H11,Bilan!$CE$4:$ET$17,11,FALSE))</f>
        <v xml:space="preserve"> </v>
      </c>
    </row>
    <row r="12" spans="1:10">
      <c r="A12" s="433"/>
      <c r="B12" s="439"/>
      <c r="C12" s="451"/>
      <c r="D12" s="291" t="s">
        <v>409</v>
      </c>
      <c r="E12" s="290" t="str">
        <f>IF(ISNA(HLOOKUP(C11,Bilan!$J$4:$CB$17,12,FALSE)),"",HLOOKUP(C11,Bilan!$J$4:$CB$17,12,FALSE))</f>
        <v xml:space="preserve"> </v>
      </c>
      <c r="F12" s="499"/>
      <c r="G12" s="439"/>
      <c r="H12" s="445"/>
      <c r="I12" s="291" t="s">
        <v>409</v>
      </c>
      <c r="J12" s="290" t="str">
        <f>IF(ISNA(HLOOKUP(H11,Bilan!$CE$4:$ET$17,12,FALSE)),"",HLOOKUP(H11,Bilan!$CE$4:$ET$17,12,FALSE))</f>
        <v xml:space="preserve"> </v>
      </c>
    </row>
    <row r="13" spans="1:10">
      <c r="A13" s="433"/>
      <c r="B13" s="439"/>
      <c r="C13" s="451"/>
      <c r="D13" s="291" t="s">
        <v>410</v>
      </c>
      <c r="E13" s="427" t="str">
        <f>IF(B11="","",IF(AND(HLOOKUP(C11,Bilan!$J$4:$CB$17,13,FALSE)=" ",HLOOKUP(C11,Bilan!$J$4:$CB$17,13,FALSE)=" "),"",IF(HLOOKUP(C11,Bilan!$J$4:$CB$17,13,FALSE)=" ",HLOOKUP(C11,Bilan!$J$4:$CB$17,14,FALSE),IF(HLOOKUP(C11,Bilan!$J$4:$CB$17,14,FALSE)=" ",HLOOKUP(C11,Bilan!$J$4:$CB$17,13,FALSE),HLOOKUP(C11,Bilan!$J$4:$CB$17,14,FALSE)+HLOOKUP(C11,Bilan!$J$4:$CB$17,13,FALSE)))))</f>
        <v/>
      </c>
      <c r="F13" s="499"/>
      <c r="G13" s="439"/>
      <c r="H13" s="445"/>
      <c r="I13" s="291" t="s">
        <v>410</v>
      </c>
      <c r="J13" s="427" t="str">
        <f>IF(G11="","",IF(AND(HLOOKUP(H11,Bilan!$CE$4:$ET$17,13,FALSE)=" ",HLOOKUP(H11,Bilan!$CE$4:$ET$17,13,FALSE)=" "),"",IF(HLOOKUP(H11,Bilan!$CE$4:$ET$17,13,FALSE)=" ",HLOOKUP(H11,Bilan!$CE$4:$ET$17,14,FALSE),IF(HLOOKUP(H11,Bilan!$CE$4:$ET$17,14,FALSE)=" ",HLOOKUP(H11,Bilan!$CE$4:$ET$17,13,FALSE),HLOOKUP(H11,Bilan!$CE$4:$ET$17,14,FALSE)+HLOOKUP(H11,Bilan!$CE$4:$ET$17,13,FALSE)))))</f>
        <v/>
      </c>
    </row>
    <row r="14" spans="1:10" ht="15.75" thickBot="1">
      <c r="A14" s="434"/>
      <c r="B14" s="440"/>
      <c r="C14" s="452"/>
      <c r="D14" s="292" t="s">
        <v>411</v>
      </c>
      <c r="E14" s="428"/>
      <c r="F14" s="500"/>
      <c r="G14" s="440"/>
      <c r="H14" s="446"/>
      <c r="I14" s="292" t="s">
        <v>411</v>
      </c>
      <c r="J14" s="428"/>
    </row>
    <row r="15" spans="1:10">
      <c r="A15" s="432">
        <v>66</v>
      </c>
      <c r="B15" s="502" t="str">
        <f>IF(ISNA(VLOOKUP(A15,Livret1!$H$9:$J$84,3,FALSE)),"",VLOOKUP(A15,Livret1!$H$9:$J$84,3,FALSE))</f>
        <v>Ecrit en respectant les correspondances entre lettres et sons et les règles relatives à la valeur des lettres</v>
      </c>
      <c r="C15" s="505">
        <f>IF(ISNA(VLOOKUP(A15,Livret1!$H$9:$J$84,1,FALSE)),"",VLOOKUP(A15,Livret1!$H$9:$J$84,1,FALSE))</f>
        <v>66</v>
      </c>
      <c r="D15" s="293" t="s">
        <v>408</v>
      </c>
      <c r="E15" s="383" t="str">
        <f>IF(ISNA(HLOOKUP(C15,Bilan!$J$4:$CB$17,11,FALSE)),"",HLOOKUP(C15,Bilan!$J$4:$CB$17,11,FALSE))</f>
        <v xml:space="preserve"> </v>
      </c>
      <c r="F15" s="498">
        <v>33</v>
      </c>
      <c r="G15" s="502" t="str">
        <f>IF(ISNA(VLOOKUP(F15,Livret1!$H$87:$J$156,3,FALSE)),"",VLOOKUP(F15,Livret1!$H$87:$J$156,3,FALSE))</f>
        <v>Reconnaît des situations soustractives</v>
      </c>
      <c r="H15" s="508">
        <f>IF(ISNA(VLOOKUP(F15,Livret1!$H$87:$J$156,1,FALSE)),"",VLOOKUP(F15,Livret1!$H$87:$J$156,1,FALSE))</f>
        <v>33</v>
      </c>
      <c r="I15" s="293" t="s">
        <v>408</v>
      </c>
      <c r="J15" s="383" t="str">
        <f>IF(ISNA(HLOOKUP(H15,Bilan!$CE$4:$ET$17,11,FALSE)),"",HLOOKUP(H15,Bilan!$CE$4:$ET$17,11,FALSE))</f>
        <v xml:space="preserve"> </v>
      </c>
    </row>
    <row r="16" spans="1:10">
      <c r="A16" s="433"/>
      <c r="B16" s="503"/>
      <c r="C16" s="506"/>
      <c r="D16" s="291" t="s">
        <v>409</v>
      </c>
      <c r="E16" s="290" t="str">
        <f>IF(ISNA(HLOOKUP(C15,Bilan!$J$4:$CB$17,12,FALSE)),"",HLOOKUP(C15,Bilan!$J$4:$CB$17,12,FALSE))</f>
        <v xml:space="preserve"> </v>
      </c>
      <c r="F16" s="499"/>
      <c r="G16" s="503"/>
      <c r="H16" s="509"/>
      <c r="I16" s="291" t="s">
        <v>409</v>
      </c>
      <c r="J16" s="290" t="str">
        <f>IF(ISNA(HLOOKUP(H15,Bilan!$CE$4:$ET$17,12,FALSE)),"",HLOOKUP(H15,Bilan!$CE$4:$ET$17,12,FALSE))</f>
        <v xml:space="preserve"> </v>
      </c>
    </row>
    <row r="17" spans="1:10">
      <c r="A17" s="433"/>
      <c r="B17" s="503"/>
      <c r="C17" s="506"/>
      <c r="D17" s="291" t="s">
        <v>410</v>
      </c>
      <c r="E17" s="427" t="str">
        <f>IF(B15="","",IF(AND(HLOOKUP(C15,Bilan!$J$4:$CB$17,13,FALSE)=" ",HLOOKUP(C15,Bilan!$J$4:$CB$17,13,FALSE)=" "),"",IF(HLOOKUP(C15,Bilan!$J$4:$CB$17,13,FALSE)=" ",HLOOKUP(C15,Bilan!$J$4:$CB$17,14,FALSE),IF(HLOOKUP(C15,Bilan!$J$4:$CB$17,14,FALSE)=" ",HLOOKUP(C15,Bilan!$J$4:$CB$17,13,FALSE),HLOOKUP(C15,Bilan!$J$4:$CB$17,14,FALSE)+HLOOKUP(C15,Bilan!$J$4:$CB$17,13,FALSE)))))</f>
        <v/>
      </c>
      <c r="F17" s="499"/>
      <c r="G17" s="503"/>
      <c r="H17" s="509"/>
      <c r="I17" s="291" t="s">
        <v>410</v>
      </c>
      <c r="J17" s="427" t="str">
        <f>IF(G15="","",IF(AND(HLOOKUP(H15,Bilan!$CE$4:$ET$17,13,FALSE)=" ",HLOOKUP(H15,Bilan!$CE$4:$ET$17,13,FALSE)=" "),"",IF(HLOOKUP(H15,Bilan!$CE$4:$ET$17,13,FALSE)=" ",HLOOKUP(H15,Bilan!$CE$4:$ET$17,14,FALSE),IF(HLOOKUP(H15,Bilan!$CE$4:$ET$17,14,FALSE)=" ",HLOOKUP(H15,Bilan!$CE$4:$ET$17,13,FALSE),HLOOKUP(H15,Bilan!$CE$4:$ET$17,14,FALSE)+HLOOKUP(H15,Bilan!$CE$4:$ET$17,13,FALSE)))))</f>
        <v/>
      </c>
    </row>
    <row r="18" spans="1:10" ht="15.75" thickBot="1">
      <c r="A18" s="434"/>
      <c r="B18" s="504"/>
      <c r="C18" s="507"/>
      <c r="D18" s="292" t="s">
        <v>411</v>
      </c>
      <c r="E18" s="428"/>
      <c r="F18" s="500"/>
      <c r="G18" s="504"/>
      <c r="H18" s="510"/>
      <c r="I18" s="292" t="s">
        <v>411</v>
      </c>
      <c r="J18" s="428"/>
    </row>
    <row r="19" spans="1:10" ht="15" customHeight="1">
      <c r="A19" s="432"/>
      <c r="B19" s="438" t="str">
        <f>IF(ISNA(VLOOKUP(A19,Livret1!$H$9:$J$84,3,FALSE)),"",VLOOKUP(A19,Livret1!$H$9:$J$84,3,FALSE))</f>
        <v/>
      </c>
      <c r="C19" s="497" t="str">
        <f>IF(ISNA(VLOOKUP(A19,Livret1!$H$9:$J$84,1,FALSE)),"",VLOOKUP(A19,Livret1!$H$9:$J$84,1,FALSE))</f>
        <v/>
      </c>
      <c r="D19" s="293" t="s">
        <v>408</v>
      </c>
      <c r="E19" s="383" t="str">
        <f>IF(ISNA(HLOOKUP(C19,Bilan!$J$4:$CB$17,11,FALSE)),"",HLOOKUP(C19,Bilan!$J$4:$CB$17,11,FALSE))</f>
        <v/>
      </c>
      <c r="F19" s="498"/>
      <c r="G19" s="438" t="str">
        <f>IF(ISNA(VLOOKUP(F19,Livret1!$H$87:$J$156,3,FALSE)),"",VLOOKUP(F19,Livret1!$H$87:$J$156,3,FALSE))</f>
        <v/>
      </c>
      <c r="H19" s="501" t="str">
        <f>IF(ISNA(VLOOKUP(F19,Livret1!$H$87:$J$156,1,FALSE)),"",VLOOKUP(F19,Livret1!$H$87:$J$156,1,FALSE))</f>
        <v/>
      </c>
      <c r="I19" s="293" t="s">
        <v>408</v>
      </c>
      <c r="J19" s="383" t="str">
        <f>IF(ISNA(HLOOKUP(H19,Bilan!$CE$4:$ET$17,11,FALSE)),"",HLOOKUP(H19,Bilan!$CE$4:$ET$17,11,FALSE))</f>
        <v/>
      </c>
    </row>
    <row r="20" spans="1:10">
      <c r="A20" s="433"/>
      <c r="B20" s="439"/>
      <c r="C20" s="451"/>
      <c r="D20" s="291" t="s">
        <v>409</v>
      </c>
      <c r="E20" s="290" t="str">
        <f>IF(ISNA(HLOOKUP(C19,Bilan!$J$4:$CB$17,12,FALSE)),"",HLOOKUP(C19,Bilan!$J$4:$CB$17,12,FALSE))</f>
        <v/>
      </c>
      <c r="F20" s="499"/>
      <c r="G20" s="439"/>
      <c r="H20" s="445"/>
      <c r="I20" s="291" t="s">
        <v>409</v>
      </c>
      <c r="J20" s="290" t="str">
        <f>IF(ISNA(HLOOKUP(H19,Bilan!$CE$4:$ET$17,12,FALSE)),"",HLOOKUP(H19,Bilan!$CE$4:$ET$17,12,FALSE))</f>
        <v/>
      </c>
    </row>
    <row r="21" spans="1:10">
      <c r="A21" s="433"/>
      <c r="B21" s="439"/>
      <c r="C21" s="451"/>
      <c r="D21" s="291" t="s">
        <v>410</v>
      </c>
      <c r="E21" s="427" t="str">
        <f>IF(B19="","",IF(AND(HLOOKUP(C19,Bilan!$J$4:$CB$17,13,FALSE)=" ",HLOOKUP(C19,Bilan!$J$4:$CB$17,13,FALSE)=" "),"",IF(HLOOKUP(C19,Bilan!$J$4:$CB$17,13,FALSE)=" ",HLOOKUP(C19,Bilan!$J$4:$CB$17,14,FALSE),IF(HLOOKUP(C19,Bilan!$J$4:$CB$17,14,FALSE)=" ",HLOOKUP(C19,Bilan!$J$4:$CB$17,13,FALSE),HLOOKUP(C19,Bilan!$J$4:$CB$17,14,FALSE)+HLOOKUP(C19,Bilan!$J$4:$CB$17,13,FALSE)))))</f>
        <v/>
      </c>
      <c r="F21" s="499"/>
      <c r="G21" s="439"/>
      <c r="H21" s="445"/>
      <c r="I21" s="291" t="s">
        <v>410</v>
      </c>
      <c r="J21" s="427" t="str">
        <f>IF(G19="","",IF(AND(HLOOKUP(H19,Bilan!$CE$4:$ET$17,13,FALSE)=" ",HLOOKUP(H19,Bilan!$CE$4:$ET$17,13,FALSE)=" "),"",IF(HLOOKUP(H19,Bilan!$CE$4:$ET$17,13,FALSE)=" ",HLOOKUP(H19,Bilan!$CE$4:$ET$17,14,FALSE),IF(HLOOKUP(H19,Bilan!$CE$4:$ET$17,14,FALSE)=" ",HLOOKUP(H19,Bilan!$CE$4:$ET$17,13,FALSE),HLOOKUP(H19,Bilan!$CE$4:$ET$17,14,FALSE)+HLOOKUP(H19,Bilan!$CE$4:$ET$17,13,FALSE)))))</f>
        <v/>
      </c>
    </row>
    <row r="22" spans="1:10" ht="15.75" thickBot="1">
      <c r="A22" s="434"/>
      <c r="B22" s="440"/>
      <c r="C22" s="452"/>
      <c r="D22" s="292" t="s">
        <v>411</v>
      </c>
      <c r="E22" s="428"/>
      <c r="F22" s="500"/>
      <c r="G22" s="440"/>
      <c r="H22" s="446"/>
      <c r="I22" s="292" t="s">
        <v>411</v>
      </c>
      <c r="J22" s="428"/>
    </row>
  </sheetData>
  <sheetProtection sheet="1" objects="1" scenarios="1" selectLockedCells="1" selectUnlockedCells="1"/>
  <mergeCells count="43">
    <mergeCell ref="B2:E2"/>
    <mergeCell ref="G2:J2"/>
    <mergeCell ref="B1:J1"/>
    <mergeCell ref="J5:J6"/>
    <mergeCell ref="H7:H10"/>
    <mergeCell ref="E9:E10"/>
    <mergeCell ref="H3:H6"/>
    <mergeCell ref="A3:A6"/>
    <mergeCell ref="B3:B6"/>
    <mergeCell ref="C3:C6"/>
    <mergeCell ref="F3:F6"/>
    <mergeCell ref="G3:G6"/>
    <mergeCell ref="E5:E6"/>
    <mergeCell ref="J9:J10"/>
    <mergeCell ref="A11:A14"/>
    <mergeCell ref="B11:B14"/>
    <mergeCell ref="C11:C14"/>
    <mergeCell ref="F11:F14"/>
    <mergeCell ref="G11:G14"/>
    <mergeCell ref="H11:H14"/>
    <mergeCell ref="E13:E14"/>
    <mergeCell ref="J13:J14"/>
    <mergeCell ref="A7:A10"/>
    <mergeCell ref="B7:B10"/>
    <mergeCell ref="C7:C10"/>
    <mergeCell ref="F7:F10"/>
    <mergeCell ref="G7:G10"/>
    <mergeCell ref="J17:J18"/>
    <mergeCell ref="A19:A22"/>
    <mergeCell ref="B19:B22"/>
    <mergeCell ref="C19:C22"/>
    <mergeCell ref="F19:F22"/>
    <mergeCell ref="G19:G22"/>
    <mergeCell ref="H19:H22"/>
    <mergeCell ref="E21:E22"/>
    <mergeCell ref="J21:J22"/>
    <mergeCell ref="A15:A18"/>
    <mergeCell ref="B15:B18"/>
    <mergeCell ref="C15:C18"/>
    <mergeCell ref="F15:F18"/>
    <mergeCell ref="G15:G18"/>
    <mergeCell ref="H15:H18"/>
    <mergeCell ref="E17:E18"/>
  </mergeCells>
  <printOptions horizontalCentered="1" verticalCentered="1"/>
  <pageMargins left="0.23622047244094491" right="0.23622047244094491" top="0.74803149606299213" bottom="0.74803149606299213" header="0.31496062992125984" footer="0.31496062992125984"/>
  <pageSetup paperSize="9" scale="120" orientation="landscape" verticalDpi="0" r:id="rId1"/>
</worksheet>
</file>

<file path=xl/worksheets/sheet2.xml><?xml version="1.0" encoding="utf-8"?>
<worksheet xmlns="http://schemas.openxmlformats.org/spreadsheetml/2006/main" xmlns:r="http://schemas.openxmlformats.org/officeDocument/2006/relationships">
  <dimension ref="A1:KW35"/>
  <sheetViews>
    <sheetView zoomScale="85" zoomScaleNormal="85" zoomScaleSheetLayoutView="40" workbookViewId="0">
      <selection activeCell="L7" sqref="L7"/>
    </sheetView>
  </sheetViews>
  <sheetFormatPr baseColWidth="10" defaultColWidth="4.7109375" defaultRowHeight="15"/>
  <cols>
    <col min="1" max="1" width="18.7109375" style="1" customWidth="1"/>
    <col min="2" max="2" width="12.85546875" style="1" customWidth="1"/>
    <col min="3" max="22" width="4.7109375" style="1" customWidth="1"/>
    <col min="23" max="23" width="4.7109375" style="106" customWidth="1"/>
    <col min="24" max="25" width="17.7109375" style="1" customWidth="1"/>
    <col min="26" max="45" width="4.7109375" style="1" customWidth="1"/>
    <col min="46" max="46" width="4.7109375" customWidth="1"/>
    <col min="47" max="48" width="17.7109375" style="1" customWidth="1"/>
    <col min="49" max="68" width="4.7109375" style="1" customWidth="1"/>
    <col min="69" max="69" width="4.7109375" customWidth="1"/>
    <col min="70" max="71" width="17.7109375" style="1" customWidth="1"/>
    <col min="72" max="91" width="4.7109375" style="1" customWidth="1"/>
    <col min="92" max="92" width="4.7109375" customWidth="1"/>
    <col min="93" max="94" width="17.7109375" style="1" customWidth="1"/>
    <col min="95" max="114" width="4.7109375" style="1" customWidth="1"/>
    <col min="115" max="115" width="4.7109375" customWidth="1"/>
    <col min="116" max="117" width="17.7109375" style="1" customWidth="1"/>
    <col min="118" max="137" width="4.7109375" style="1" customWidth="1"/>
    <col min="138" max="138" width="4.7109375" customWidth="1"/>
    <col min="139" max="140" width="17.7109375" style="1" customWidth="1"/>
    <col min="141" max="160" width="4.7109375" style="1" customWidth="1"/>
    <col min="161" max="161" width="4.7109375" customWidth="1"/>
    <col min="162" max="163" width="17.7109375" style="1" customWidth="1"/>
    <col min="164" max="183" width="4.7109375" style="1" customWidth="1"/>
    <col min="184" max="184" width="4.7109375" customWidth="1"/>
    <col min="185" max="186" width="17.7109375" style="1" customWidth="1"/>
    <col min="187" max="206" width="4.7109375" style="1" customWidth="1"/>
    <col min="207" max="207" width="4.7109375" customWidth="1"/>
    <col min="208" max="209" width="17.7109375" style="1" customWidth="1"/>
    <col min="210" max="229" width="4.7109375" style="1" customWidth="1"/>
    <col min="230" max="230" width="4.7109375" customWidth="1"/>
    <col min="231" max="232" width="17.7109375" style="1" customWidth="1"/>
    <col min="233" max="252" width="4.7109375" style="1" customWidth="1"/>
    <col min="253" max="253" width="4.7109375" style="106" customWidth="1"/>
    <col min="254" max="255" width="17.7109375" style="1" customWidth="1"/>
    <col min="256" max="275" width="4.7109375" style="1" customWidth="1"/>
    <col min="276" max="276" width="4.7109375" customWidth="1"/>
    <col min="277" max="278" width="17.7109375" style="1" customWidth="1"/>
    <col min="279" max="298" width="4.7109375" style="1" customWidth="1"/>
    <col min="299" max="299" width="4.7109375" customWidth="1"/>
    <col min="300" max="301" width="17.7109375" style="1" customWidth="1"/>
    <col min="302" max="309" width="4.7109375" style="1" customWidth="1"/>
  </cols>
  <sheetData>
    <row r="1" spans="1:309" ht="41.25" customHeight="1">
      <c r="A1" s="411" t="s">
        <v>3</v>
      </c>
      <c r="B1" s="411"/>
      <c r="C1" s="408"/>
      <c r="D1" s="408"/>
      <c r="E1" s="406" t="str">
        <f>Livret1!$B87</f>
        <v>Ecrit la suite des nombres  jusqu'à  99</v>
      </c>
      <c r="F1" s="406"/>
      <c r="G1" s="408"/>
      <c r="H1" s="408"/>
      <c r="I1" s="406" t="str">
        <f>Livret1!$B88</f>
        <v>Ecrit des nombres dictés jusqu'à 99</v>
      </c>
      <c r="J1" s="406"/>
      <c r="K1" s="408"/>
      <c r="L1" s="408"/>
      <c r="M1" s="406" t="str">
        <f>Livret1!$B89</f>
        <v>Chiffre une quantité, comprend la signification dizaines et unités.</v>
      </c>
      <c r="N1" s="406"/>
      <c r="O1" s="408"/>
      <c r="P1" s="408"/>
      <c r="Q1" s="406" t="str">
        <f>Livret1!$B90</f>
        <v xml:space="preserve">Dénombre une quantité </v>
      </c>
      <c r="R1" s="406"/>
      <c r="S1" s="408"/>
      <c r="T1" s="408"/>
      <c r="U1" s="406" t="str">
        <f>Livret1!$B91</f>
        <v>Dessine une quantité</v>
      </c>
      <c r="V1" s="406"/>
      <c r="W1" s="105"/>
      <c r="X1" s="411" t="str">
        <f>IF(COUNTBLANK(C6:V6)=10,LEFT($A$1,5)&amp;" - "&amp;MID(A1,9,1),LEFT($A$1,5)&amp;" - "&amp;MID(A1,9,1)+1)</f>
        <v>Maths - 1</v>
      </c>
      <c r="Y1" s="411"/>
      <c r="Z1" s="408"/>
      <c r="AA1" s="408"/>
      <c r="AB1" s="406" t="str">
        <f>Livret1!$B92</f>
        <v>Compare des nombres</v>
      </c>
      <c r="AC1" s="406"/>
      <c r="AD1" s="408"/>
      <c r="AE1" s="408"/>
      <c r="AF1" s="406" t="str">
        <f>Livret1!$B93</f>
        <v>Range des nombres</v>
      </c>
      <c r="AG1" s="406"/>
      <c r="AH1" s="408"/>
      <c r="AI1" s="408"/>
      <c r="AJ1" s="406" t="str">
        <f>Livret1!$B94</f>
        <v>Décompose des nombres</v>
      </c>
      <c r="AK1" s="406"/>
      <c r="AL1" s="408"/>
      <c r="AM1" s="408"/>
      <c r="AN1" s="406" t="str">
        <f>Livret1!$B95</f>
        <v>Connaît la suite écrite de 2 en 2</v>
      </c>
      <c r="AO1" s="406"/>
      <c r="AP1" s="408"/>
      <c r="AQ1" s="408"/>
      <c r="AR1" s="406" t="str">
        <f>Livret1!$B96</f>
        <v>Connaît la suite écrite de 5 en 5</v>
      </c>
      <c r="AS1" s="406"/>
      <c r="AU1" s="411" t="str">
        <f>IF(COUNTBLANK(Z6:AS6)=10,LEFT($A$1,5)&amp;" - "&amp;MID(X1,9,1),LEFT($A$1,5)&amp;" - "&amp;MID(X1,9,1)+1)</f>
        <v>Maths - 1</v>
      </c>
      <c r="AV1" s="411"/>
      <c r="AW1" s="408"/>
      <c r="AX1" s="408"/>
      <c r="AY1" s="406" t="str">
        <f>Livret1!$B97</f>
        <v>Connaît la suite écrite de 10 en 10</v>
      </c>
      <c r="AZ1" s="406"/>
      <c r="BA1" s="408"/>
      <c r="BB1" s="408"/>
      <c r="BC1" s="406" t="str">
        <f>Livret1!$B98</f>
        <v>Connaît les compléments à 10</v>
      </c>
      <c r="BD1" s="406"/>
      <c r="BE1" s="408"/>
      <c r="BF1" s="408"/>
      <c r="BG1" s="406" t="str">
        <f>Livret1!$B99</f>
        <v>Connaît quelques doubles et moitié</v>
      </c>
      <c r="BH1" s="406"/>
      <c r="BI1" s="408"/>
      <c r="BJ1" s="408"/>
      <c r="BK1" s="406" t="str">
        <f>Livret1!$B100</f>
        <v>Ecrit, nomme, compare, range les nombres entiers naturels &lt;1000</v>
      </c>
      <c r="BL1" s="406"/>
      <c r="BM1" s="408"/>
      <c r="BN1" s="408"/>
      <c r="BO1" s="406" t="str">
        <f>Livret1!$B101</f>
        <v>Résout des problèmes de dénombrement</v>
      </c>
      <c r="BP1" s="406"/>
      <c r="BR1" s="411" t="str">
        <f>IF(COUNTBLANK(AW6:BP6)=10,LEFT($A$1,5)&amp;" - "&amp;MID(AU1,9,1),LEFT($A$1,5)&amp;" - "&amp;MID(AU1,9,1)+1)</f>
        <v>Maths - 1</v>
      </c>
      <c r="BS1" s="411"/>
      <c r="BT1" s="408"/>
      <c r="BU1" s="408"/>
      <c r="BV1" s="406" t="str">
        <f>Livret1!$B102</f>
        <v xml:space="preserve">Maîtrise la technique opératoire de l'addition sans retenue  </v>
      </c>
      <c r="BW1" s="406"/>
      <c r="BX1" s="408"/>
      <c r="BY1" s="408"/>
      <c r="BZ1" s="406" t="str">
        <f>Livret1!$B103</f>
        <v xml:space="preserve">Maîtrise la technique opératoire de l'addition avec retenue  </v>
      </c>
      <c r="CA1" s="406"/>
      <c r="CB1" s="408"/>
      <c r="CC1" s="408"/>
      <c r="CD1" s="406" t="str">
        <f>Livret1!$B104</f>
        <v>Maîtrise la technique opératoire de la soustraction sans retenue</v>
      </c>
      <c r="CE1" s="406"/>
      <c r="CF1" s="408"/>
      <c r="CG1" s="13"/>
      <c r="CH1" s="406" t="str">
        <f>Livret1!$B105</f>
        <v>Maîtrise la technique opératoire de la soustraction avec retenue</v>
      </c>
      <c r="CI1" s="406"/>
      <c r="CJ1" s="408"/>
      <c r="CK1" s="408"/>
      <c r="CL1" s="406" t="str">
        <f>Livret1!$B106</f>
        <v xml:space="preserve">Maîtrise la technique opératoire de la multiplication </v>
      </c>
      <c r="CM1" s="406"/>
      <c r="CO1" s="411" t="str">
        <f>IF(COUNTBLANK(BT6:CM6)=10,LEFT($A$1,5)&amp;" - "&amp;MID(BR1,9,1),LEFT($A$1,5)&amp;" - "&amp;MID(BR1,9,1)+1)</f>
        <v>Maths - 1</v>
      </c>
      <c r="CP1" s="411"/>
      <c r="CQ1" s="408"/>
      <c r="CR1" s="408"/>
      <c r="CS1" s="406" t="str">
        <f>Livret1!$B107</f>
        <v>Calculs : additions, soustractions, multiplications</v>
      </c>
      <c r="CT1" s="406"/>
      <c r="CU1" s="408"/>
      <c r="CV1" s="13"/>
      <c r="CW1" s="406" t="str">
        <f>Livret1!$B108</f>
        <v>Divise par 2  dans le cas où le quotient exact est entier</v>
      </c>
      <c r="CX1" s="406"/>
      <c r="CY1" s="408"/>
      <c r="CZ1" s="408"/>
      <c r="DA1" s="406" t="str">
        <f>Livret1!$B109</f>
        <v>Divise par 5 dans le cas où le quotient exact est entier</v>
      </c>
      <c r="DB1" s="406"/>
      <c r="DC1" s="408"/>
      <c r="DD1" s="408"/>
      <c r="DE1" s="406" t="str">
        <f>Livret1!$B110</f>
        <v>Divise par 2 et par 5 dans le cas où le quotient exact est entier</v>
      </c>
      <c r="DF1" s="406"/>
      <c r="DG1" s="408"/>
      <c r="DH1" s="13"/>
      <c r="DI1" s="406" t="str">
        <f>Livret1!$B111</f>
        <v>Connaît les tables d'additions de  1 à 6</v>
      </c>
      <c r="DJ1" s="406"/>
      <c r="DL1" s="411" t="str">
        <f>IF(COUNTBLANK(CQ6:DJ6)=10,LEFT($A$1,5)&amp;" - "&amp;MID(CO1,9,1),LEFT($A$1,5)&amp;" - "&amp;MID(CO1,9,1)+1)</f>
        <v>Maths - 1</v>
      </c>
      <c r="DM1" s="411"/>
      <c r="DN1" s="408"/>
      <c r="DO1" s="408"/>
      <c r="DP1" s="406" t="str">
        <f>Livret1!$B112</f>
        <v>Connaît les tables de multiplication par ........</v>
      </c>
      <c r="DQ1" s="406"/>
      <c r="DR1" s="408"/>
      <c r="DS1" s="408"/>
      <c r="DT1" s="406" t="str">
        <f>Livret1!$B113</f>
        <v>Restitue et utilise les tables d'additions et de multiplication par 2, 3, 4 et 5</v>
      </c>
      <c r="DU1" s="406"/>
      <c r="DV1" s="408"/>
      <c r="DW1" s="13"/>
      <c r="DX1" s="406" t="str">
        <f>Livret1!$B114</f>
        <v>Calcule mentalement en utilisant des additions simples</v>
      </c>
      <c r="DY1" s="406"/>
      <c r="DZ1" s="408"/>
      <c r="EA1" s="408"/>
      <c r="EB1" s="406" t="str">
        <f>Livret1!$B115</f>
        <v>Calcule mentalement en utilisant des soustractions simples</v>
      </c>
      <c r="EC1" s="406"/>
      <c r="ED1" s="408"/>
      <c r="EE1" s="408"/>
      <c r="EF1" s="406" t="str">
        <f>Livret1!$B116</f>
        <v>Calcule mentalement en utilisant des multiplications simples</v>
      </c>
      <c r="EG1" s="406"/>
      <c r="EI1" s="411" t="str">
        <f>IF(COUNTBLANK(DN6:EG6)=10,LEFT($A$1,5)&amp;" - "&amp;MID(DL1,9,1),LEFT($A$1,5)&amp;" - "&amp;MID(DL1,9,1)+1)</f>
        <v>Maths - 1</v>
      </c>
      <c r="EJ1" s="411"/>
      <c r="EK1" s="408"/>
      <c r="EL1" s="13"/>
      <c r="EM1" s="406" t="str">
        <f>Livret1!$B117</f>
        <v>Calcule mentalement en utilisant des additions, des soustractions et des multiplications simples</v>
      </c>
      <c r="EN1" s="406"/>
      <c r="EO1" s="408"/>
      <c r="EP1" s="408"/>
      <c r="EQ1" s="406" t="str">
        <f>Livret1!$B118</f>
        <v>Reconnaît des situations additives</v>
      </c>
      <c r="ER1" s="406"/>
      <c r="ES1" s="408"/>
      <c r="ET1" s="408"/>
      <c r="EU1" s="406" t="str">
        <f>Livret1!$B119</f>
        <v>Reconnaît des situations soustractives</v>
      </c>
      <c r="EV1" s="406"/>
      <c r="EW1" s="408"/>
      <c r="EX1" s="13"/>
      <c r="EY1" s="406" t="str">
        <f>Livret1!$B120</f>
        <v>Reconnaît des situations multiplicatives</v>
      </c>
      <c r="EZ1" s="406"/>
      <c r="FA1" s="408"/>
      <c r="FB1" s="408"/>
      <c r="FC1" s="406" t="str">
        <f>Livret1!$B121</f>
        <v>Expose clairement le résultat (dessin, phrase…)</v>
      </c>
      <c r="FD1" s="406"/>
      <c r="FF1" s="411" t="str">
        <f>IF(COUNTBLANK(EK6:FD6)=10,LEFT($A$1,5)&amp;" - "&amp;MID(EI1,9,1),LEFT($A$1,5)&amp;" - "&amp;MID(EI1,9,1)+1)</f>
        <v>Maths - 1</v>
      </c>
      <c r="FG1" s="411"/>
      <c r="FH1" s="408"/>
      <c r="FI1" s="408"/>
      <c r="FJ1" s="406" t="str">
        <f>Livret1!$B122</f>
        <v>Résout des problèmes relevant de l'addition, de la soustraction</v>
      </c>
      <c r="FK1" s="406"/>
      <c r="FL1" s="408"/>
      <c r="FM1" s="13"/>
      <c r="FN1" s="406" t="str">
        <f>Livret1!$B123</f>
        <v>Utilise les fonctions de base de la calculatrice</v>
      </c>
      <c r="FO1" s="406"/>
      <c r="FP1" s="408"/>
      <c r="FQ1" s="408"/>
      <c r="FR1" s="406" t="str">
        <f>Livret1!$B125</f>
        <v>Situe un objet ou une personne (droite, gauche, dessus, dessous, haut, bas, devant, derrière...)</v>
      </c>
      <c r="FS1" s="406"/>
      <c r="FT1" s="408"/>
      <c r="FU1" s="408"/>
      <c r="FV1" s="406" t="str">
        <f>Livret1!$B126</f>
        <v>Code et décode un déplacement</v>
      </c>
      <c r="FW1" s="406"/>
      <c r="FX1" s="13"/>
      <c r="FY1" s="408"/>
      <c r="FZ1" s="406" t="str">
        <f>Livret1!$B127</f>
        <v>Situe un objet par rapport à soi ou à un autre objet, donne sa position et décrit son déplacement</v>
      </c>
      <c r="GA1" s="406"/>
      <c r="GC1" s="411" t="str">
        <f>IF(COUNTBLANK(FH6:GA6)=10,LEFT($A$1,5)&amp;" - "&amp;MID(FF1,9,1),LEFT($A$1,5)&amp;" - "&amp;MID(FF1,9,1)+1)</f>
        <v>Maths - 1</v>
      </c>
      <c r="GD1" s="411"/>
      <c r="GE1" s="408"/>
      <c r="GF1" s="408"/>
      <c r="GG1" s="406" t="str">
        <f>Livret1!$B128</f>
        <v>Reconnaît et nomme les figures planes</v>
      </c>
      <c r="GH1" s="406"/>
      <c r="GI1" s="408"/>
      <c r="GJ1" s="408"/>
      <c r="GK1" s="406" t="str">
        <f>Livret1!$B129</f>
        <v>Reconnaît et nomme les solides</v>
      </c>
      <c r="GL1" s="406"/>
      <c r="GM1" s="408"/>
      <c r="GN1" s="13"/>
      <c r="GO1" s="406" t="str">
        <f>Livret1!$B130</f>
        <v xml:space="preserve">Décrit les figures planes </v>
      </c>
      <c r="GP1" s="406"/>
      <c r="GQ1" s="408"/>
      <c r="GR1" s="408"/>
      <c r="GS1" s="406" t="str">
        <f>Livret1!$B131</f>
        <v>Décrit les figures  solides</v>
      </c>
      <c r="GT1" s="406"/>
      <c r="GU1" s="408"/>
      <c r="GV1" s="408"/>
      <c r="GW1" s="406" t="str">
        <f>Livret1!$B132</f>
        <v>Reconnaît, nomme et décrit les figures planes et les solides usuels</v>
      </c>
      <c r="GX1" s="406"/>
      <c r="GZ1" s="411" t="str">
        <f>IF(COUNTBLANK(GE6:GX6)=10,LEFT($A$1,5)&amp;" - "&amp;MID(GC1,9,1),LEFT($A$1,5)&amp;" - "&amp;MID(GC1,9,1)+1)</f>
        <v>Maths - 1</v>
      </c>
      <c r="HA1" s="411"/>
      <c r="HB1" s="408"/>
      <c r="HC1" s="408"/>
      <c r="HD1" s="406" t="str">
        <f>Livret1!$B133</f>
        <v>Utilise la règle</v>
      </c>
      <c r="HE1" s="406"/>
      <c r="HF1" s="408"/>
      <c r="HG1" s="408"/>
      <c r="HH1" s="406" t="str">
        <f>Livret1!$B134</f>
        <v>Utilise l'équerre</v>
      </c>
      <c r="HI1" s="406"/>
      <c r="HJ1" s="408"/>
      <c r="HK1" s="408"/>
      <c r="HL1" s="406" t="str">
        <f>Livret1!$B135</f>
        <v>Trace un carré, un rectangle, un triangle rectangle sur quadrillage</v>
      </c>
      <c r="HM1" s="406"/>
      <c r="HN1" s="408"/>
      <c r="HO1" s="37"/>
      <c r="HP1" s="406" t="str">
        <f>Livret1!$B136</f>
        <v>Reproduit une figure</v>
      </c>
      <c r="HQ1" s="406"/>
      <c r="HR1" s="408"/>
      <c r="HS1" s="408"/>
      <c r="HT1" s="406" t="str">
        <f>Livret1!$B137</f>
        <v xml:space="preserve">Utilise la règle pour tracer avec soin et précision </v>
      </c>
      <c r="HU1" s="406"/>
      <c r="HW1" s="411" t="str">
        <f>IF(COUNTBLANK(HB6:HU6)=10,LEFT($A$1,5)&amp;" - "&amp;MID(GZ1,9,2),LEFT($A$1,5)&amp;" - "&amp;MID(GZ1,9,2)+1)</f>
        <v>Maths - 1</v>
      </c>
      <c r="HX1" s="411"/>
      <c r="HY1" s="408"/>
      <c r="HZ1" s="408"/>
      <c r="IA1" s="406" t="str">
        <f>Livret1!$B138</f>
        <v>Trace un carré, un rectangle, un triangle rectangle sur quadrillage</v>
      </c>
      <c r="IB1" s="406"/>
      <c r="IC1" s="408"/>
      <c r="ID1" s="408"/>
      <c r="IE1" s="406" t="str">
        <f>Livret1!$B139</f>
        <v>Trace un alignement</v>
      </c>
      <c r="IF1" s="406"/>
      <c r="IG1" s="408"/>
      <c r="IH1" s="408"/>
      <c r="II1" s="406" t="str">
        <f>Livret1!$B140</f>
        <v>Trace un angle droit</v>
      </c>
      <c r="IJ1" s="406"/>
      <c r="IK1" s="408"/>
      <c r="IL1" s="408"/>
      <c r="IM1" s="406" t="str">
        <f>Livret1!$B141</f>
        <v>Trace le symétrique</v>
      </c>
      <c r="IN1" s="406"/>
      <c r="IO1" s="408"/>
      <c r="IP1" s="37"/>
      <c r="IQ1" s="406" t="str">
        <f>Livret1!$B142</f>
        <v>Perçoit et reconnaît quelques relations et propriétés géométriques : alignement, angle droit, axe de symétrie, égalité de longueurs</v>
      </c>
      <c r="IR1" s="406"/>
      <c r="IS1" s="105"/>
      <c r="IT1" s="411" t="str">
        <f>IF(COUNTBLANK(HY6:IR6)=10,LEFT($A$1,5)&amp;" - "&amp;MID(HW1,9,2),LEFT($A$1,5)&amp;" - "&amp;MID(HW1,9,2)+1)</f>
        <v>Maths - 1</v>
      </c>
      <c r="IU1" s="411"/>
      <c r="IV1" s="408"/>
      <c r="IW1" s="408"/>
      <c r="IX1" s="406" t="str">
        <f>Livret1!$B143</f>
        <v>Repère les nœuds</v>
      </c>
      <c r="IY1" s="406"/>
      <c r="IZ1" s="408"/>
      <c r="JA1" s="408"/>
      <c r="JB1" s="406" t="str">
        <f>Livret1!$B144</f>
        <v>Repère les cases</v>
      </c>
      <c r="JC1" s="406"/>
      <c r="JD1" s="408"/>
      <c r="JE1" s="408"/>
      <c r="JF1" s="406" t="str">
        <f>Livret1!$B145</f>
        <v>Repère des cases, des nœuds d'un quadrillage</v>
      </c>
      <c r="JG1" s="406"/>
      <c r="JH1" s="408"/>
      <c r="JI1" s="408"/>
      <c r="JJ1" s="406" t="str">
        <f>Livret1!$B146</f>
        <v>Résout un problème géométrique</v>
      </c>
      <c r="JK1" s="406"/>
      <c r="JL1" s="408"/>
      <c r="JM1" s="408"/>
      <c r="JN1" s="406" t="str">
        <f>Livret1!$B148</f>
        <v>Mesure des longueurs</v>
      </c>
      <c r="JO1" s="406"/>
      <c r="JQ1" s="411" t="str">
        <f>IF(COUNTBLANK(IV6:JO6)=10,LEFT($A$1,5)&amp;" - "&amp;MID(IT1,9,2),LEFT($A$1,5)&amp;" - "&amp;MID(IT1,9,2)+1)</f>
        <v>Maths - 1</v>
      </c>
      <c r="JR1" s="411"/>
      <c r="JS1" s="408"/>
      <c r="JT1" s="37"/>
      <c r="JU1" s="406" t="str">
        <f>Livret1!$B149</f>
        <v>Compare des longueurs</v>
      </c>
      <c r="JV1" s="406"/>
      <c r="JW1" s="408"/>
      <c r="JX1" s="408"/>
      <c r="JY1" s="406" t="str">
        <f>Livret1!$B150</f>
        <v>Utilise les unités usuelles de mesure ; estime une mesure</v>
      </c>
      <c r="JZ1" s="406"/>
      <c r="KA1" s="408"/>
      <c r="KB1" s="408"/>
      <c r="KC1" s="406" t="str">
        <f>Livret1!$B151</f>
        <v>Trace des longueurs</v>
      </c>
      <c r="KD1" s="406"/>
      <c r="KE1" s="408"/>
      <c r="KF1" s="47"/>
      <c r="KG1" s="406" t="str">
        <f>Livret1!$B152</f>
        <v>Est précis et soigneux dans les tracés, les mesures et les calculs</v>
      </c>
      <c r="KH1" s="406"/>
      <c r="KI1" s="408"/>
      <c r="KJ1" s="408"/>
      <c r="KK1" s="406" t="str">
        <f>Livret1!$B153</f>
        <v>Résout des problèmes de longueur et de masse</v>
      </c>
      <c r="KL1" s="406"/>
      <c r="KN1" s="411" t="str">
        <f>IF(COUNTBLANK(JS6:KL6)=10,LEFT($A$1,5)&amp;" - "&amp;MID(JQ1,9,2),LEFT($A$1,5)&amp;" - "&amp;MID(JQ1,9,2)+1)</f>
        <v>Maths - 1</v>
      </c>
      <c r="KO1" s="411"/>
      <c r="KP1" s="408"/>
      <c r="KQ1" s="408"/>
      <c r="KR1" s="406" t="str">
        <f>Livret1!$B155</f>
        <v>Utilise un tableau, un graphique</v>
      </c>
      <c r="KS1" s="406"/>
      <c r="KT1" s="408"/>
      <c r="KU1" s="95"/>
      <c r="KV1" s="406" t="str">
        <f>Livret1!$B156</f>
        <v>Organise les données d'un énoncé</v>
      </c>
      <c r="KW1" s="406"/>
    </row>
    <row r="2" spans="1:309" ht="41.25" customHeight="1">
      <c r="A2" s="409" t="str">
        <f>Fran1!A2</f>
        <v>classe + prof</v>
      </c>
      <c r="B2" s="409"/>
      <c r="C2" s="408"/>
      <c r="D2" s="408"/>
      <c r="E2" s="406"/>
      <c r="F2" s="406"/>
      <c r="G2" s="408"/>
      <c r="H2" s="408"/>
      <c r="I2" s="406"/>
      <c r="J2" s="406"/>
      <c r="K2" s="408"/>
      <c r="L2" s="408"/>
      <c r="M2" s="406"/>
      <c r="N2" s="406"/>
      <c r="O2" s="408"/>
      <c r="P2" s="408"/>
      <c r="Q2" s="406"/>
      <c r="R2" s="406"/>
      <c r="S2" s="408"/>
      <c r="T2" s="408"/>
      <c r="U2" s="406"/>
      <c r="V2" s="406"/>
      <c r="W2" s="105"/>
      <c r="X2" s="409" t="str">
        <f>A2</f>
        <v>classe + prof</v>
      </c>
      <c r="Y2" s="409"/>
      <c r="Z2" s="408"/>
      <c r="AA2" s="408"/>
      <c r="AB2" s="406"/>
      <c r="AC2" s="406"/>
      <c r="AD2" s="408"/>
      <c r="AE2" s="408"/>
      <c r="AF2" s="406"/>
      <c r="AG2" s="406"/>
      <c r="AH2" s="408"/>
      <c r="AI2" s="408"/>
      <c r="AJ2" s="406"/>
      <c r="AK2" s="406"/>
      <c r="AL2" s="408"/>
      <c r="AM2" s="408"/>
      <c r="AN2" s="406"/>
      <c r="AO2" s="406"/>
      <c r="AP2" s="408"/>
      <c r="AQ2" s="408"/>
      <c r="AR2" s="406"/>
      <c r="AS2" s="406"/>
      <c r="AU2" s="409" t="str">
        <f>A2</f>
        <v>classe + prof</v>
      </c>
      <c r="AV2" s="409"/>
      <c r="AW2" s="408"/>
      <c r="AX2" s="408"/>
      <c r="AY2" s="406"/>
      <c r="AZ2" s="406"/>
      <c r="BA2" s="408"/>
      <c r="BB2" s="408"/>
      <c r="BC2" s="406"/>
      <c r="BD2" s="406"/>
      <c r="BE2" s="408"/>
      <c r="BF2" s="408"/>
      <c r="BG2" s="406"/>
      <c r="BH2" s="406"/>
      <c r="BI2" s="408"/>
      <c r="BJ2" s="408"/>
      <c r="BK2" s="406"/>
      <c r="BL2" s="406"/>
      <c r="BM2" s="408"/>
      <c r="BN2" s="408"/>
      <c r="BO2" s="406"/>
      <c r="BP2" s="406"/>
      <c r="BR2" s="409" t="str">
        <f>X2</f>
        <v>classe + prof</v>
      </c>
      <c r="BS2" s="409"/>
      <c r="BT2" s="408"/>
      <c r="BU2" s="408"/>
      <c r="BV2" s="406"/>
      <c r="BW2" s="406"/>
      <c r="BX2" s="408"/>
      <c r="BY2" s="408"/>
      <c r="BZ2" s="406"/>
      <c r="CA2" s="406"/>
      <c r="CB2" s="408"/>
      <c r="CC2" s="408"/>
      <c r="CD2" s="406"/>
      <c r="CE2" s="406"/>
      <c r="CF2" s="408"/>
      <c r="CG2" s="13"/>
      <c r="CH2" s="406"/>
      <c r="CI2" s="406"/>
      <c r="CJ2" s="408"/>
      <c r="CK2" s="408"/>
      <c r="CL2" s="406"/>
      <c r="CM2" s="406"/>
      <c r="CO2" s="409" t="str">
        <f>AU2</f>
        <v>classe + prof</v>
      </c>
      <c r="CP2" s="409"/>
      <c r="CQ2" s="408"/>
      <c r="CR2" s="408"/>
      <c r="CS2" s="406"/>
      <c r="CT2" s="406"/>
      <c r="CU2" s="408"/>
      <c r="CV2" s="13"/>
      <c r="CW2" s="406"/>
      <c r="CX2" s="406"/>
      <c r="CY2" s="408"/>
      <c r="CZ2" s="408"/>
      <c r="DA2" s="406"/>
      <c r="DB2" s="406"/>
      <c r="DC2" s="408"/>
      <c r="DD2" s="408"/>
      <c r="DE2" s="406"/>
      <c r="DF2" s="406"/>
      <c r="DG2" s="408"/>
      <c r="DH2" s="13"/>
      <c r="DI2" s="406"/>
      <c r="DJ2" s="406"/>
      <c r="DL2" s="409" t="str">
        <f>BR2</f>
        <v>classe + prof</v>
      </c>
      <c r="DM2" s="409"/>
      <c r="DN2" s="408"/>
      <c r="DO2" s="408"/>
      <c r="DP2" s="406"/>
      <c r="DQ2" s="406"/>
      <c r="DR2" s="408"/>
      <c r="DS2" s="408"/>
      <c r="DT2" s="406"/>
      <c r="DU2" s="406"/>
      <c r="DV2" s="408"/>
      <c r="DW2" s="13"/>
      <c r="DX2" s="406"/>
      <c r="DY2" s="406"/>
      <c r="DZ2" s="408"/>
      <c r="EA2" s="408"/>
      <c r="EB2" s="406"/>
      <c r="EC2" s="406"/>
      <c r="ED2" s="408"/>
      <c r="EE2" s="408"/>
      <c r="EF2" s="406"/>
      <c r="EG2" s="406"/>
      <c r="EI2" s="409" t="str">
        <f>$A2</f>
        <v>classe + prof</v>
      </c>
      <c r="EJ2" s="409"/>
      <c r="EK2" s="408"/>
      <c r="EL2" s="13"/>
      <c r="EM2" s="406"/>
      <c r="EN2" s="406"/>
      <c r="EO2" s="408"/>
      <c r="EP2" s="408"/>
      <c r="EQ2" s="406"/>
      <c r="ER2" s="406"/>
      <c r="ES2" s="408"/>
      <c r="ET2" s="408"/>
      <c r="EU2" s="406"/>
      <c r="EV2" s="406"/>
      <c r="EW2" s="408"/>
      <c r="EX2" s="13"/>
      <c r="EY2" s="406"/>
      <c r="EZ2" s="406"/>
      <c r="FA2" s="408"/>
      <c r="FB2" s="408"/>
      <c r="FC2" s="406"/>
      <c r="FD2" s="406"/>
      <c r="FF2" s="409" t="str">
        <f>$A2</f>
        <v>classe + prof</v>
      </c>
      <c r="FG2" s="409"/>
      <c r="FH2" s="408"/>
      <c r="FI2" s="408"/>
      <c r="FJ2" s="406"/>
      <c r="FK2" s="406"/>
      <c r="FL2" s="408"/>
      <c r="FM2" s="13"/>
      <c r="FN2" s="406"/>
      <c r="FO2" s="406"/>
      <c r="FP2" s="408"/>
      <c r="FQ2" s="408"/>
      <c r="FR2" s="406"/>
      <c r="FS2" s="406"/>
      <c r="FT2" s="408"/>
      <c r="FU2" s="408"/>
      <c r="FV2" s="406"/>
      <c r="FW2" s="406"/>
      <c r="FX2" s="13"/>
      <c r="FY2" s="408"/>
      <c r="FZ2" s="406"/>
      <c r="GA2" s="406"/>
      <c r="GC2" s="409" t="str">
        <f>EI2</f>
        <v>classe + prof</v>
      </c>
      <c r="GD2" s="409"/>
      <c r="GE2" s="408"/>
      <c r="GF2" s="408"/>
      <c r="GG2" s="406"/>
      <c r="GH2" s="406"/>
      <c r="GI2" s="408"/>
      <c r="GJ2" s="408"/>
      <c r="GK2" s="406"/>
      <c r="GL2" s="406"/>
      <c r="GM2" s="408"/>
      <c r="GN2" s="13"/>
      <c r="GO2" s="406"/>
      <c r="GP2" s="406"/>
      <c r="GQ2" s="408"/>
      <c r="GR2" s="408"/>
      <c r="GS2" s="406"/>
      <c r="GT2" s="406"/>
      <c r="GU2" s="408"/>
      <c r="GV2" s="408"/>
      <c r="GW2" s="406"/>
      <c r="GX2" s="406"/>
      <c r="GZ2" s="409" t="str">
        <f>FF2</f>
        <v>classe + prof</v>
      </c>
      <c r="HA2" s="409"/>
      <c r="HB2" s="408"/>
      <c r="HC2" s="408"/>
      <c r="HD2" s="406"/>
      <c r="HE2" s="406"/>
      <c r="HF2" s="408"/>
      <c r="HG2" s="408"/>
      <c r="HH2" s="406"/>
      <c r="HI2" s="406"/>
      <c r="HJ2" s="408"/>
      <c r="HK2" s="408"/>
      <c r="HL2" s="406"/>
      <c r="HM2" s="406"/>
      <c r="HN2" s="408"/>
      <c r="HO2" s="37"/>
      <c r="HP2" s="406"/>
      <c r="HQ2" s="406"/>
      <c r="HR2" s="408"/>
      <c r="HS2" s="408"/>
      <c r="HT2" s="406"/>
      <c r="HU2" s="406"/>
      <c r="HW2" s="409" t="str">
        <f>$A2</f>
        <v>classe + prof</v>
      </c>
      <c r="HX2" s="409"/>
      <c r="HY2" s="408"/>
      <c r="HZ2" s="408"/>
      <c r="IA2" s="406"/>
      <c r="IB2" s="406"/>
      <c r="IC2" s="408"/>
      <c r="ID2" s="408"/>
      <c r="IE2" s="406"/>
      <c r="IF2" s="406"/>
      <c r="IG2" s="408"/>
      <c r="IH2" s="408"/>
      <c r="II2" s="406"/>
      <c r="IJ2" s="406"/>
      <c r="IK2" s="408"/>
      <c r="IL2" s="408"/>
      <c r="IM2" s="406"/>
      <c r="IN2" s="406"/>
      <c r="IO2" s="408"/>
      <c r="IP2" s="37"/>
      <c r="IQ2" s="406"/>
      <c r="IR2" s="406"/>
      <c r="IS2" s="105"/>
      <c r="IT2" s="409" t="str">
        <f>$A2</f>
        <v>classe + prof</v>
      </c>
      <c r="IU2" s="409"/>
      <c r="IV2" s="408"/>
      <c r="IW2" s="408"/>
      <c r="IX2" s="406"/>
      <c r="IY2" s="406"/>
      <c r="IZ2" s="408"/>
      <c r="JA2" s="408"/>
      <c r="JB2" s="406"/>
      <c r="JC2" s="406"/>
      <c r="JD2" s="408"/>
      <c r="JE2" s="408"/>
      <c r="JF2" s="406"/>
      <c r="JG2" s="406"/>
      <c r="JH2" s="408"/>
      <c r="JI2" s="408"/>
      <c r="JJ2" s="406"/>
      <c r="JK2" s="406"/>
      <c r="JL2" s="408"/>
      <c r="JM2" s="408"/>
      <c r="JN2" s="406"/>
      <c r="JO2" s="406"/>
      <c r="JQ2" s="409" t="str">
        <f>$A2</f>
        <v>classe + prof</v>
      </c>
      <c r="JR2" s="409"/>
      <c r="JS2" s="408"/>
      <c r="JT2" s="37"/>
      <c r="JU2" s="406"/>
      <c r="JV2" s="406"/>
      <c r="JW2" s="408"/>
      <c r="JX2" s="408"/>
      <c r="JY2" s="406"/>
      <c r="JZ2" s="406"/>
      <c r="KA2" s="408"/>
      <c r="KB2" s="408"/>
      <c r="KC2" s="406"/>
      <c r="KD2" s="406"/>
      <c r="KE2" s="408"/>
      <c r="KF2" s="47"/>
      <c r="KG2" s="406"/>
      <c r="KH2" s="406"/>
      <c r="KI2" s="408"/>
      <c r="KJ2" s="408"/>
      <c r="KK2" s="406"/>
      <c r="KL2" s="406"/>
      <c r="KN2" s="409" t="str">
        <f>$A2</f>
        <v>classe + prof</v>
      </c>
      <c r="KO2" s="409"/>
      <c r="KP2" s="408"/>
      <c r="KQ2" s="408"/>
      <c r="KR2" s="406"/>
      <c r="KS2" s="406"/>
      <c r="KT2" s="408"/>
      <c r="KU2" s="95"/>
      <c r="KV2" s="406"/>
      <c r="KW2" s="406"/>
    </row>
    <row r="3" spans="1:309" ht="19.5" customHeight="1">
      <c r="A3" s="412" t="str">
        <f>Fran1!A3</f>
        <v>déc 2014</v>
      </c>
      <c r="B3" s="412"/>
      <c r="C3" s="408"/>
      <c r="D3" s="408"/>
      <c r="E3" s="406"/>
      <c r="F3" s="406"/>
      <c r="G3" s="408"/>
      <c r="H3" s="408"/>
      <c r="I3" s="406"/>
      <c r="J3" s="406"/>
      <c r="K3" s="408"/>
      <c r="L3" s="408"/>
      <c r="M3" s="406"/>
      <c r="N3" s="406"/>
      <c r="O3" s="408"/>
      <c r="P3" s="408"/>
      <c r="Q3" s="406"/>
      <c r="R3" s="406"/>
      <c r="S3" s="408"/>
      <c r="T3" s="408"/>
      <c r="U3" s="406"/>
      <c r="V3" s="406"/>
      <c r="W3" s="105"/>
      <c r="X3" s="412" t="str">
        <f>A3</f>
        <v>déc 2014</v>
      </c>
      <c r="Y3" s="412"/>
      <c r="Z3" s="408"/>
      <c r="AA3" s="408"/>
      <c r="AB3" s="406"/>
      <c r="AC3" s="406"/>
      <c r="AD3" s="408"/>
      <c r="AE3" s="408"/>
      <c r="AF3" s="406"/>
      <c r="AG3" s="406"/>
      <c r="AH3" s="408"/>
      <c r="AI3" s="408"/>
      <c r="AJ3" s="406"/>
      <c r="AK3" s="406"/>
      <c r="AL3" s="408"/>
      <c r="AM3" s="408"/>
      <c r="AN3" s="406"/>
      <c r="AO3" s="406"/>
      <c r="AP3" s="408"/>
      <c r="AQ3" s="408"/>
      <c r="AR3" s="406"/>
      <c r="AS3" s="406"/>
      <c r="AU3" s="409" t="str">
        <f>A3</f>
        <v>déc 2014</v>
      </c>
      <c r="AV3" s="409"/>
      <c r="AW3" s="408"/>
      <c r="AX3" s="408"/>
      <c r="AY3" s="406"/>
      <c r="AZ3" s="406"/>
      <c r="BA3" s="408"/>
      <c r="BB3" s="408"/>
      <c r="BC3" s="406"/>
      <c r="BD3" s="406"/>
      <c r="BE3" s="408"/>
      <c r="BF3" s="408"/>
      <c r="BG3" s="406"/>
      <c r="BH3" s="406"/>
      <c r="BI3" s="408"/>
      <c r="BJ3" s="408"/>
      <c r="BK3" s="406"/>
      <c r="BL3" s="406"/>
      <c r="BM3" s="408"/>
      <c r="BN3" s="408"/>
      <c r="BO3" s="406"/>
      <c r="BP3" s="406"/>
      <c r="BR3" s="409" t="str">
        <f>X3</f>
        <v>déc 2014</v>
      </c>
      <c r="BS3" s="409"/>
      <c r="BT3" s="408"/>
      <c r="BU3" s="408"/>
      <c r="BV3" s="406"/>
      <c r="BW3" s="406"/>
      <c r="BX3" s="408"/>
      <c r="BY3" s="408"/>
      <c r="BZ3" s="406"/>
      <c r="CA3" s="406"/>
      <c r="CB3" s="408"/>
      <c r="CC3" s="408"/>
      <c r="CD3" s="406"/>
      <c r="CE3" s="406"/>
      <c r="CF3" s="408"/>
      <c r="CG3" s="13"/>
      <c r="CH3" s="406"/>
      <c r="CI3" s="406"/>
      <c r="CJ3" s="408"/>
      <c r="CK3" s="408"/>
      <c r="CL3" s="406"/>
      <c r="CM3" s="406"/>
      <c r="CO3" s="409" t="str">
        <f>AU3</f>
        <v>déc 2014</v>
      </c>
      <c r="CP3" s="409"/>
      <c r="CQ3" s="408"/>
      <c r="CR3" s="408"/>
      <c r="CS3" s="406"/>
      <c r="CT3" s="406"/>
      <c r="CU3" s="408"/>
      <c r="CV3" s="13"/>
      <c r="CW3" s="406"/>
      <c r="CX3" s="406"/>
      <c r="CY3" s="408"/>
      <c r="CZ3" s="408"/>
      <c r="DA3" s="406"/>
      <c r="DB3" s="406"/>
      <c r="DC3" s="408"/>
      <c r="DD3" s="408"/>
      <c r="DE3" s="406"/>
      <c r="DF3" s="406"/>
      <c r="DG3" s="408"/>
      <c r="DH3" s="13"/>
      <c r="DI3" s="406"/>
      <c r="DJ3" s="406"/>
      <c r="DL3" s="409" t="str">
        <f>BR3</f>
        <v>déc 2014</v>
      </c>
      <c r="DM3" s="409"/>
      <c r="DN3" s="408"/>
      <c r="DO3" s="408"/>
      <c r="DP3" s="406"/>
      <c r="DQ3" s="406"/>
      <c r="DR3" s="408"/>
      <c r="DS3" s="408"/>
      <c r="DT3" s="406"/>
      <c r="DU3" s="406"/>
      <c r="DV3" s="408"/>
      <c r="DW3" s="13"/>
      <c r="DX3" s="406"/>
      <c r="DY3" s="406"/>
      <c r="DZ3" s="408"/>
      <c r="EA3" s="408"/>
      <c r="EB3" s="406"/>
      <c r="EC3" s="406"/>
      <c r="ED3" s="408"/>
      <c r="EE3" s="408"/>
      <c r="EF3" s="406"/>
      <c r="EG3" s="406"/>
      <c r="EI3" s="409" t="str">
        <f>$A3</f>
        <v>déc 2014</v>
      </c>
      <c r="EJ3" s="409"/>
      <c r="EK3" s="408"/>
      <c r="EL3" s="13"/>
      <c r="EM3" s="406"/>
      <c r="EN3" s="406"/>
      <c r="EO3" s="408"/>
      <c r="EP3" s="408"/>
      <c r="EQ3" s="406"/>
      <c r="ER3" s="406"/>
      <c r="ES3" s="408"/>
      <c r="ET3" s="408"/>
      <c r="EU3" s="406"/>
      <c r="EV3" s="406"/>
      <c r="EW3" s="408"/>
      <c r="EX3" s="13"/>
      <c r="EY3" s="406"/>
      <c r="EZ3" s="406"/>
      <c r="FA3" s="408"/>
      <c r="FB3" s="408"/>
      <c r="FC3" s="406"/>
      <c r="FD3" s="406"/>
      <c r="FF3" s="409" t="str">
        <f>$A3</f>
        <v>déc 2014</v>
      </c>
      <c r="FG3" s="409"/>
      <c r="FH3" s="408"/>
      <c r="FI3" s="408"/>
      <c r="FJ3" s="406"/>
      <c r="FK3" s="406"/>
      <c r="FL3" s="408"/>
      <c r="FM3" s="13"/>
      <c r="FN3" s="406"/>
      <c r="FO3" s="406"/>
      <c r="FP3" s="408"/>
      <c r="FQ3" s="408"/>
      <c r="FR3" s="406"/>
      <c r="FS3" s="406"/>
      <c r="FT3" s="408"/>
      <c r="FU3" s="408"/>
      <c r="FV3" s="406"/>
      <c r="FW3" s="406"/>
      <c r="FX3" s="13"/>
      <c r="FY3" s="408"/>
      <c r="FZ3" s="406"/>
      <c r="GA3" s="406"/>
      <c r="GC3" s="409" t="str">
        <f>EI3</f>
        <v>déc 2014</v>
      </c>
      <c r="GD3" s="409"/>
      <c r="GE3" s="408"/>
      <c r="GF3" s="408"/>
      <c r="GG3" s="406"/>
      <c r="GH3" s="406"/>
      <c r="GI3" s="408"/>
      <c r="GJ3" s="408"/>
      <c r="GK3" s="406"/>
      <c r="GL3" s="406"/>
      <c r="GM3" s="408"/>
      <c r="GN3" s="13"/>
      <c r="GO3" s="406"/>
      <c r="GP3" s="406"/>
      <c r="GQ3" s="408"/>
      <c r="GR3" s="408"/>
      <c r="GS3" s="406"/>
      <c r="GT3" s="406"/>
      <c r="GU3" s="408"/>
      <c r="GV3" s="408"/>
      <c r="GW3" s="406"/>
      <c r="GX3" s="406"/>
      <c r="GZ3" s="409" t="str">
        <f>FF3</f>
        <v>déc 2014</v>
      </c>
      <c r="HA3" s="409"/>
      <c r="HB3" s="408"/>
      <c r="HC3" s="408"/>
      <c r="HD3" s="406"/>
      <c r="HE3" s="406"/>
      <c r="HF3" s="408"/>
      <c r="HG3" s="408"/>
      <c r="HH3" s="406"/>
      <c r="HI3" s="406"/>
      <c r="HJ3" s="408"/>
      <c r="HK3" s="408"/>
      <c r="HL3" s="406"/>
      <c r="HM3" s="406"/>
      <c r="HN3" s="408"/>
      <c r="HO3" s="37"/>
      <c r="HP3" s="406"/>
      <c r="HQ3" s="406"/>
      <c r="HR3" s="408"/>
      <c r="HS3" s="408"/>
      <c r="HT3" s="406"/>
      <c r="HU3" s="406"/>
      <c r="HW3" s="409" t="str">
        <f>$A3</f>
        <v>déc 2014</v>
      </c>
      <c r="HX3" s="409"/>
      <c r="HY3" s="408"/>
      <c r="HZ3" s="408"/>
      <c r="IA3" s="406"/>
      <c r="IB3" s="406"/>
      <c r="IC3" s="408"/>
      <c r="ID3" s="408"/>
      <c r="IE3" s="406"/>
      <c r="IF3" s="406"/>
      <c r="IG3" s="408"/>
      <c r="IH3" s="408"/>
      <c r="II3" s="406"/>
      <c r="IJ3" s="406"/>
      <c r="IK3" s="408"/>
      <c r="IL3" s="408"/>
      <c r="IM3" s="406"/>
      <c r="IN3" s="406"/>
      <c r="IO3" s="408"/>
      <c r="IP3" s="37"/>
      <c r="IQ3" s="406"/>
      <c r="IR3" s="406"/>
      <c r="IS3" s="105"/>
      <c r="IT3" s="409" t="str">
        <f>$A3</f>
        <v>déc 2014</v>
      </c>
      <c r="IU3" s="409"/>
      <c r="IV3" s="408"/>
      <c r="IW3" s="408"/>
      <c r="IX3" s="406"/>
      <c r="IY3" s="406"/>
      <c r="IZ3" s="408"/>
      <c r="JA3" s="408"/>
      <c r="JB3" s="406"/>
      <c r="JC3" s="406"/>
      <c r="JD3" s="408"/>
      <c r="JE3" s="408"/>
      <c r="JF3" s="406"/>
      <c r="JG3" s="406"/>
      <c r="JH3" s="408"/>
      <c r="JI3" s="408"/>
      <c r="JJ3" s="406"/>
      <c r="JK3" s="406"/>
      <c r="JL3" s="408"/>
      <c r="JM3" s="408"/>
      <c r="JN3" s="406"/>
      <c r="JO3" s="406"/>
      <c r="JQ3" s="409" t="str">
        <f>$A3</f>
        <v>déc 2014</v>
      </c>
      <c r="JR3" s="409"/>
      <c r="JS3" s="408"/>
      <c r="JT3" s="37"/>
      <c r="JU3" s="406"/>
      <c r="JV3" s="406"/>
      <c r="JW3" s="408"/>
      <c r="JX3" s="408"/>
      <c r="JY3" s="406"/>
      <c r="JZ3" s="406"/>
      <c r="KA3" s="408"/>
      <c r="KB3" s="408"/>
      <c r="KC3" s="406"/>
      <c r="KD3" s="406"/>
      <c r="KE3" s="408"/>
      <c r="KF3" s="47"/>
      <c r="KG3" s="406"/>
      <c r="KH3" s="406"/>
      <c r="KI3" s="408"/>
      <c r="KJ3" s="408"/>
      <c r="KK3" s="406"/>
      <c r="KL3" s="406"/>
      <c r="KN3" s="409" t="str">
        <f>$A3</f>
        <v>déc 2014</v>
      </c>
      <c r="KO3" s="409"/>
      <c r="KP3" s="408"/>
      <c r="KQ3" s="408"/>
      <c r="KR3" s="406"/>
      <c r="KS3" s="406"/>
      <c r="KT3" s="408"/>
      <c r="KU3" s="95"/>
      <c r="KV3" s="406"/>
      <c r="KW3" s="406"/>
    </row>
    <row r="4" spans="1:309" ht="19.5" customHeight="1">
      <c r="A4" s="413" t="str">
        <f>Fran1!A4</f>
        <v>1er  trimestre</v>
      </c>
      <c r="B4" s="413"/>
      <c r="C4" s="408"/>
      <c r="D4" s="408"/>
      <c r="E4" s="410">
        <f>Livret1!$A87</f>
        <v>1</v>
      </c>
      <c r="F4" s="410"/>
      <c r="G4" s="408"/>
      <c r="H4" s="408"/>
      <c r="I4" s="410">
        <f>Livret1!$A88</f>
        <v>2</v>
      </c>
      <c r="J4" s="410"/>
      <c r="K4" s="408"/>
      <c r="L4" s="408"/>
      <c r="M4" s="410">
        <f>Livret1!$A89</f>
        <v>3</v>
      </c>
      <c r="N4" s="410"/>
      <c r="O4" s="408"/>
      <c r="P4" s="408"/>
      <c r="Q4" s="410">
        <f>Livret1!$A90</f>
        <v>4</v>
      </c>
      <c r="R4" s="410"/>
      <c r="S4" s="408"/>
      <c r="T4" s="408"/>
      <c r="U4" s="410">
        <f>Livret1!$A91</f>
        <v>5</v>
      </c>
      <c r="V4" s="410"/>
      <c r="W4" s="105"/>
      <c r="X4" s="413" t="str">
        <f>A4</f>
        <v>1er  trimestre</v>
      </c>
      <c r="Y4" s="413"/>
      <c r="Z4" s="408"/>
      <c r="AA4" s="408"/>
      <c r="AB4" s="410">
        <f>Livret1!$A92</f>
        <v>6</v>
      </c>
      <c r="AC4" s="410"/>
      <c r="AD4" s="408"/>
      <c r="AE4" s="408"/>
      <c r="AF4" s="410">
        <f>Livret1!$A93</f>
        <v>7</v>
      </c>
      <c r="AG4" s="410"/>
      <c r="AH4" s="408"/>
      <c r="AI4" s="408"/>
      <c r="AJ4" s="410">
        <f>Livret1!$A94</f>
        <v>8</v>
      </c>
      <c r="AK4" s="410"/>
      <c r="AL4" s="408"/>
      <c r="AM4" s="408"/>
      <c r="AN4" s="410">
        <f>Livret1!$A95</f>
        <v>9</v>
      </c>
      <c r="AO4" s="410"/>
      <c r="AP4" s="408"/>
      <c r="AQ4" s="408"/>
      <c r="AR4" s="410">
        <f>Livret1!$A96</f>
        <v>10</v>
      </c>
      <c r="AS4" s="410"/>
      <c r="AU4" s="409" t="str">
        <f>A4</f>
        <v>1er  trimestre</v>
      </c>
      <c r="AV4" s="409"/>
      <c r="AW4" s="408"/>
      <c r="AX4" s="408"/>
      <c r="AY4" s="410">
        <f>Livret1!$A97</f>
        <v>11</v>
      </c>
      <c r="AZ4" s="410"/>
      <c r="BA4" s="408"/>
      <c r="BB4" s="408"/>
      <c r="BC4" s="410">
        <f>Livret1!$A98</f>
        <v>12</v>
      </c>
      <c r="BD4" s="410"/>
      <c r="BE4" s="408"/>
      <c r="BF4" s="408"/>
      <c r="BG4" s="410">
        <f>Livret1!$A99</f>
        <v>13</v>
      </c>
      <c r="BH4" s="410"/>
      <c r="BI4" s="408"/>
      <c r="BJ4" s="408"/>
      <c r="BK4" s="410">
        <f>Livret1!$A100</f>
        <v>14</v>
      </c>
      <c r="BL4" s="410"/>
      <c r="BM4" s="408"/>
      <c r="BN4" s="408"/>
      <c r="BO4" s="410">
        <f>Livret1!$A101</f>
        <v>15</v>
      </c>
      <c r="BP4" s="410"/>
      <c r="BR4" s="409" t="str">
        <f>X4</f>
        <v>1er  trimestre</v>
      </c>
      <c r="BS4" s="409"/>
      <c r="BT4" s="408"/>
      <c r="BU4" s="408"/>
      <c r="BV4" s="410">
        <f>Livret1!$A102</f>
        <v>16</v>
      </c>
      <c r="BW4" s="410"/>
      <c r="BX4" s="408"/>
      <c r="BY4" s="408"/>
      <c r="BZ4" s="410">
        <f>Livret1!$A103</f>
        <v>17</v>
      </c>
      <c r="CA4" s="410"/>
      <c r="CB4" s="408"/>
      <c r="CC4" s="408"/>
      <c r="CD4" s="410">
        <f>Livret1!$A104</f>
        <v>18</v>
      </c>
      <c r="CE4" s="410"/>
      <c r="CF4" s="408"/>
      <c r="CG4" s="13"/>
      <c r="CH4" s="410">
        <f>Livret1!$A105</f>
        <v>19</v>
      </c>
      <c r="CI4" s="410"/>
      <c r="CJ4" s="408"/>
      <c r="CK4" s="408"/>
      <c r="CL4" s="410">
        <f>Livret1!$A106</f>
        <v>20</v>
      </c>
      <c r="CM4" s="410"/>
      <c r="CO4" s="409" t="str">
        <f>AU4</f>
        <v>1er  trimestre</v>
      </c>
      <c r="CP4" s="409"/>
      <c r="CQ4" s="408"/>
      <c r="CR4" s="408"/>
      <c r="CS4" s="410">
        <f>Livret1!$A107</f>
        <v>21</v>
      </c>
      <c r="CT4" s="410"/>
      <c r="CU4" s="408"/>
      <c r="CV4" s="13"/>
      <c r="CW4" s="410">
        <f>Livret1!$A108</f>
        <v>22</v>
      </c>
      <c r="CX4" s="410"/>
      <c r="CY4" s="408"/>
      <c r="CZ4" s="408"/>
      <c r="DA4" s="410">
        <f>Livret1!$A109</f>
        <v>23</v>
      </c>
      <c r="DB4" s="410"/>
      <c r="DC4" s="408"/>
      <c r="DD4" s="408"/>
      <c r="DE4" s="407">
        <f>Livret1!$A110</f>
        <v>24</v>
      </c>
      <c r="DF4" s="407"/>
      <c r="DG4" s="408"/>
      <c r="DH4" s="13"/>
      <c r="DI4" s="410">
        <f>Livret1!$A111</f>
        <v>25</v>
      </c>
      <c r="DJ4" s="410"/>
      <c r="DL4" s="409" t="str">
        <f>BR4</f>
        <v>1er  trimestre</v>
      </c>
      <c r="DM4" s="409"/>
      <c r="DN4" s="408"/>
      <c r="DO4" s="408"/>
      <c r="DP4" s="410">
        <f>Livret1!$A112</f>
        <v>26</v>
      </c>
      <c r="DQ4" s="410"/>
      <c r="DR4" s="408"/>
      <c r="DS4" s="408"/>
      <c r="DT4" s="410">
        <f>Livret1!$A113</f>
        <v>27</v>
      </c>
      <c r="DU4" s="410"/>
      <c r="DV4" s="408"/>
      <c r="DW4" s="13"/>
      <c r="DX4" s="410">
        <f>Livret1!$A114</f>
        <v>28</v>
      </c>
      <c r="DY4" s="410"/>
      <c r="DZ4" s="408"/>
      <c r="EA4" s="408"/>
      <c r="EB4" s="407">
        <f>Livret1!$A115</f>
        <v>29</v>
      </c>
      <c r="EC4" s="407"/>
      <c r="ED4" s="408"/>
      <c r="EE4" s="408"/>
      <c r="EF4" s="410">
        <f>Livret1!$A116</f>
        <v>30</v>
      </c>
      <c r="EG4" s="410"/>
      <c r="EI4" s="409" t="str">
        <f>$A4</f>
        <v>1er  trimestre</v>
      </c>
      <c r="EJ4" s="409"/>
      <c r="EK4" s="408"/>
      <c r="EL4" s="13"/>
      <c r="EM4" s="410">
        <f>Livret1!$A117</f>
        <v>31</v>
      </c>
      <c r="EN4" s="410"/>
      <c r="EO4" s="408"/>
      <c r="EP4" s="408"/>
      <c r="EQ4" s="407">
        <f>Livret1!$A118</f>
        <v>32</v>
      </c>
      <c r="ER4" s="407"/>
      <c r="ES4" s="408"/>
      <c r="ET4" s="408"/>
      <c r="EU4" s="410">
        <f>Livret1!$A119</f>
        <v>33</v>
      </c>
      <c r="EV4" s="410"/>
      <c r="EW4" s="408"/>
      <c r="EX4" s="13"/>
      <c r="EY4" s="410">
        <f>Livret1!$A120</f>
        <v>34</v>
      </c>
      <c r="EZ4" s="410"/>
      <c r="FA4" s="408"/>
      <c r="FB4" s="408"/>
      <c r="FC4" s="410">
        <f>Livret1!$A121</f>
        <v>35</v>
      </c>
      <c r="FD4" s="410"/>
      <c r="FF4" s="409" t="str">
        <f>$A4</f>
        <v>1er  trimestre</v>
      </c>
      <c r="FG4" s="409"/>
      <c r="FH4" s="408"/>
      <c r="FI4" s="408"/>
      <c r="FJ4" s="410">
        <f>Livret1!$A122</f>
        <v>36</v>
      </c>
      <c r="FK4" s="410"/>
      <c r="FL4" s="408"/>
      <c r="FM4" s="13"/>
      <c r="FN4" s="410">
        <f>Livret1!$A123</f>
        <v>37</v>
      </c>
      <c r="FO4" s="410"/>
      <c r="FP4" s="408"/>
      <c r="FQ4" s="408"/>
      <c r="FR4" s="410">
        <f>Livret1!$A125</f>
        <v>38</v>
      </c>
      <c r="FS4" s="410"/>
      <c r="FT4" s="408"/>
      <c r="FU4" s="408"/>
      <c r="FV4" s="407">
        <f>Livret1!$A126</f>
        <v>39</v>
      </c>
      <c r="FW4" s="407"/>
      <c r="FX4" s="13"/>
      <c r="FY4" s="408"/>
      <c r="FZ4" s="410">
        <f>Livret1!$A127</f>
        <v>40</v>
      </c>
      <c r="GA4" s="410"/>
      <c r="GC4" s="409" t="str">
        <f>EI4</f>
        <v>1er  trimestre</v>
      </c>
      <c r="GD4" s="409"/>
      <c r="GE4" s="408"/>
      <c r="GF4" s="408"/>
      <c r="GG4" s="410">
        <f>Livret1!$A128</f>
        <v>41</v>
      </c>
      <c r="GH4" s="410"/>
      <c r="GI4" s="408"/>
      <c r="GJ4" s="408"/>
      <c r="GK4" s="410">
        <f>Livret1!$A129</f>
        <v>42</v>
      </c>
      <c r="GL4" s="410"/>
      <c r="GM4" s="408"/>
      <c r="GN4" s="13"/>
      <c r="GO4" s="410">
        <f>Livret1!$A130</f>
        <v>43</v>
      </c>
      <c r="GP4" s="410"/>
      <c r="GQ4" s="408"/>
      <c r="GR4" s="408"/>
      <c r="GS4" s="410">
        <f>Livret1!$A131</f>
        <v>44</v>
      </c>
      <c r="GT4" s="410"/>
      <c r="GU4" s="408"/>
      <c r="GV4" s="408"/>
      <c r="GW4" s="410">
        <f>Livret1!$A132</f>
        <v>45</v>
      </c>
      <c r="GX4" s="410"/>
      <c r="GZ4" s="409" t="str">
        <f>FF4</f>
        <v>1er  trimestre</v>
      </c>
      <c r="HA4" s="409"/>
      <c r="HB4" s="408"/>
      <c r="HC4" s="408"/>
      <c r="HD4" s="410">
        <f>Livret1!$A133</f>
        <v>46</v>
      </c>
      <c r="HE4" s="410"/>
      <c r="HF4" s="408"/>
      <c r="HG4" s="408"/>
      <c r="HH4" s="410">
        <f>Livret1!$A134</f>
        <v>47</v>
      </c>
      <c r="HI4" s="410"/>
      <c r="HJ4" s="408"/>
      <c r="HK4" s="408"/>
      <c r="HL4" s="410">
        <f>Livret1!$A135</f>
        <v>48</v>
      </c>
      <c r="HM4" s="410"/>
      <c r="HN4" s="408"/>
      <c r="HO4" s="37"/>
      <c r="HP4" s="410">
        <f>Livret1!$A136</f>
        <v>49</v>
      </c>
      <c r="HQ4" s="410"/>
      <c r="HR4" s="408"/>
      <c r="HS4" s="408"/>
      <c r="HT4" s="410">
        <f>Livret1!$A137</f>
        <v>50</v>
      </c>
      <c r="HU4" s="410"/>
      <c r="HW4" s="409" t="str">
        <f>$A4</f>
        <v>1er  trimestre</v>
      </c>
      <c r="HX4" s="409"/>
      <c r="HY4" s="408"/>
      <c r="HZ4" s="408"/>
      <c r="IA4" s="410">
        <f>Livret1!$A138</f>
        <v>51</v>
      </c>
      <c r="IB4" s="410"/>
      <c r="IC4" s="408"/>
      <c r="ID4" s="408"/>
      <c r="IE4" s="410">
        <f>Livret1!$A139</f>
        <v>52</v>
      </c>
      <c r="IF4" s="410"/>
      <c r="IG4" s="408"/>
      <c r="IH4" s="408"/>
      <c r="II4" s="410">
        <f>Livret1!$A140</f>
        <v>53</v>
      </c>
      <c r="IJ4" s="410"/>
      <c r="IK4" s="408"/>
      <c r="IL4" s="408"/>
      <c r="IM4" s="410">
        <f>Livret1!$A141</f>
        <v>54</v>
      </c>
      <c r="IN4" s="410"/>
      <c r="IO4" s="408"/>
      <c r="IP4" s="37"/>
      <c r="IQ4" s="407">
        <f>Livret1!$A142</f>
        <v>55</v>
      </c>
      <c r="IR4" s="407"/>
      <c r="IS4" s="105"/>
      <c r="IT4" s="409" t="str">
        <f>$A4</f>
        <v>1er  trimestre</v>
      </c>
      <c r="IU4" s="409"/>
      <c r="IV4" s="408"/>
      <c r="IW4" s="408"/>
      <c r="IX4" s="407">
        <f>Livret1!$A143</f>
        <v>56</v>
      </c>
      <c r="IY4" s="407"/>
      <c r="IZ4" s="408"/>
      <c r="JA4" s="408"/>
      <c r="JB4" s="410">
        <f>Livret1!$A144</f>
        <v>57</v>
      </c>
      <c r="JC4" s="410"/>
      <c r="JD4" s="408"/>
      <c r="JE4" s="408"/>
      <c r="JF4" s="410">
        <f>Livret1!$A145</f>
        <v>58</v>
      </c>
      <c r="JG4" s="410"/>
      <c r="JH4" s="408"/>
      <c r="JI4" s="408"/>
      <c r="JJ4" s="407">
        <f>Livret1!$A146</f>
        <v>59</v>
      </c>
      <c r="JK4" s="407"/>
      <c r="JL4" s="408"/>
      <c r="JM4" s="408"/>
      <c r="JN4" s="410">
        <f>Livret1!$A148</f>
        <v>60</v>
      </c>
      <c r="JO4" s="410"/>
      <c r="JQ4" s="409" t="str">
        <f>$A4</f>
        <v>1er  trimestre</v>
      </c>
      <c r="JR4" s="409"/>
      <c r="JS4" s="408"/>
      <c r="JT4" s="37"/>
      <c r="JU4" s="410">
        <f>Livret1!$A149</f>
        <v>61</v>
      </c>
      <c r="JV4" s="410"/>
      <c r="JW4" s="408"/>
      <c r="JX4" s="408"/>
      <c r="JY4" s="410">
        <f>Livret1!$A150</f>
        <v>62</v>
      </c>
      <c r="JZ4" s="410"/>
      <c r="KA4" s="408"/>
      <c r="KB4" s="408"/>
      <c r="KC4" s="407">
        <f>Livret1!$A151</f>
        <v>63</v>
      </c>
      <c r="KD4" s="407"/>
      <c r="KE4" s="408"/>
      <c r="KF4" s="47"/>
      <c r="KG4" s="410">
        <f>Livret1!$A152</f>
        <v>64</v>
      </c>
      <c r="KH4" s="410"/>
      <c r="KI4" s="408"/>
      <c r="KJ4" s="408"/>
      <c r="KK4" s="410">
        <f>Livret1!$A153</f>
        <v>65</v>
      </c>
      <c r="KL4" s="410"/>
      <c r="KN4" s="409" t="str">
        <f>$A4</f>
        <v>1er  trimestre</v>
      </c>
      <c r="KO4" s="409"/>
      <c r="KP4" s="408"/>
      <c r="KQ4" s="408"/>
      <c r="KR4" s="410">
        <f>Livret1!$A155</f>
        <v>66</v>
      </c>
      <c r="KS4" s="410"/>
      <c r="KT4" s="408"/>
      <c r="KU4" s="95"/>
      <c r="KV4" s="410">
        <f>Livret1!$A156</f>
        <v>67</v>
      </c>
      <c r="KW4" s="410"/>
    </row>
    <row r="5" spans="1:309">
      <c r="A5" s="5"/>
      <c r="B5" s="6" t="s">
        <v>0</v>
      </c>
      <c r="C5" s="27"/>
      <c r="D5" s="27"/>
      <c r="E5" s="5" t="s">
        <v>1</v>
      </c>
      <c r="F5" s="5"/>
      <c r="G5" s="27"/>
      <c r="H5" s="27"/>
      <c r="I5" s="5" t="s">
        <v>1</v>
      </c>
      <c r="J5" s="5"/>
      <c r="K5" s="27"/>
      <c r="L5" s="27"/>
      <c r="M5" s="5" t="s">
        <v>1</v>
      </c>
      <c r="N5" s="5"/>
      <c r="O5" s="27"/>
      <c r="P5" s="27"/>
      <c r="Q5" s="5" t="s">
        <v>1</v>
      </c>
      <c r="R5" s="5"/>
      <c r="S5" s="27"/>
      <c r="T5" s="27"/>
      <c r="U5" s="5" t="s">
        <v>1</v>
      </c>
      <c r="V5" s="5"/>
      <c r="X5" s="5"/>
      <c r="Y5" s="6" t="s">
        <v>0</v>
      </c>
      <c r="Z5" s="27"/>
      <c r="AA5" s="27"/>
      <c r="AB5" s="5" t="s">
        <v>1</v>
      </c>
      <c r="AC5" s="5"/>
      <c r="AD5" s="27"/>
      <c r="AE5" s="27"/>
      <c r="AF5" s="5" t="s">
        <v>1</v>
      </c>
      <c r="AG5" s="5"/>
      <c r="AH5" s="27"/>
      <c r="AI5" s="27"/>
      <c r="AJ5" s="5" t="s">
        <v>1</v>
      </c>
      <c r="AK5" s="5"/>
      <c r="AL5" s="27"/>
      <c r="AM5" s="27"/>
      <c r="AN5" s="5" t="s">
        <v>1</v>
      </c>
      <c r="AO5" s="5"/>
      <c r="AP5" s="27"/>
      <c r="AQ5" s="27"/>
      <c r="AR5" s="5" t="s">
        <v>1</v>
      </c>
      <c r="AS5" s="5"/>
      <c r="AU5" s="5"/>
      <c r="AV5" s="6" t="s">
        <v>0</v>
      </c>
      <c r="AW5" s="27"/>
      <c r="AX5" s="27"/>
      <c r="AY5" s="5" t="s">
        <v>1</v>
      </c>
      <c r="AZ5" s="5"/>
      <c r="BA5" s="27"/>
      <c r="BB5" s="27"/>
      <c r="BC5" s="5" t="s">
        <v>1</v>
      </c>
      <c r="BD5" s="5"/>
      <c r="BE5" s="27"/>
      <c r="BF5" s="27"/>
      <c r="BG5" s="5" t="s">
        <v>1</v>
      </c>
      <c r="BH5" s="5"/>
      <c r="BI5" s="27"/>
      <c r="BJ5" s="27"/>
      <c r="BK5" s="5" t="s">
        <v>1</v>
      </c>
      <c r="BL5" s="5"/>
      <c r="BM5" s="27"/>
      <c r="BN5" s="27"/>
      <c r="BO5" s="5" t="s">
        <v>1</v>
      </c>
      <c r="BP5" s="5"/>
      <c r="BR5" s="5"/>
      <c r="BS5" s="6" t="s">
        <v>0</v>
      </c>
      <c r="BT5" s="27"/>
      <c r="BU5" s="27"/>
      <c r="BV5" s="5" t="s">
        <v>1</v>
      </c>
      <c r="BW5" s="5"/>
      <c r="BX5" s="27"/>
      <c r="BY5" s="27"/>
      <c r="BZ5" s="5" t="s">
        <v>1</v>
      </c>
      <c r="CA5" s="5"/>
      <c r="CB5" s="27"/>
      <c r="CC5" s="27"/>
      <c r="CD5" s="5" t="s">
        <v>1</v>
      </c>
      <c r="CE5" s="5"/>
      <c r="CF5" s="27"/>
      <c r="CG5" s="27"/>
      <c r="CH5" s="5" t="s">
        <v>1</v>
      </c>
      <c r="CI5" s="5"/>
      <c r="CJ5" s="27"/>
      <c r="CK5" s="27"/>
      <c r="CL5" s="5" t="s">
        <v>1</v>
      </c>
      <c r="CM5" s="5"/>
      <c r="CO5" s="5"/>
      <c r="CP5" s="6" t="s">
        <v>0</v>
      </c>
      <c r="CQ5" s="27"/>
      <c r="CR5" s="27"/>
      <c r="CS5" s="5" t="s">
        <v>1</v>
      </c>
      <c r="CT5" s="5"/>
      <c r="CU5" s="27"/>
      <c r="CV5" s="27"/>
      <c r="CW5" s="5" t="s">
        <v>1</v>
      </c>
      <c r="CX5" s="5"/>
      <c r="CY5" s="27"/>
      <c r="CZ5" s="27"/>
      <c r="DA5" s="5" t="s">
        <v>1</v>
      </c>
      <c r="DB5" s="5"/>
      <c r="DC5" s="27"/>
      <c r="DD5" s="27"/>
      <c r="DE5" s="5" t="s">
        <v>1</v>
      </c>
      <c r="DF5" s="5"/>
      <c r="DG5" s="27"/>
      <c r="DH5" s="27"/>
      <c r="DI5" s="5" t="s">
        <v>1</v>
      </c>
      <c r="DJ5" s="5"/>
      <c r="DL5" s="5"/>
      <c r="DM5" s="6" t="s">
        <v>0</v>
      </c>
      <c r="DN5" s="27"/>
      <c r="DO5" s="27"/>
      <c r="DP5" s="5" t="s">
        <v>1</v>
      </c>
      <c r="DQ5" s="5"/>
      <c r="DR5" s="27"/>
      <c r="DS5" s="27"/>
      <c r="DT5" s="5" t="s">
        <v>1</v>
      </c>
      <c r="DU5" s="5"/>
      <c r="DV5" s="27"/>
      <c r="DW5" s="27"/>
      <c r="DX5" s="5" t="s">
        <v>1</v>
      </c>
      <c r="DY5" s="5"/>
      <c r="DZ5" s="27"/>
      <c r="EA5" s="27"/>
      <c r="EB5" s="5" t="s">
        <v>1</v>
      </c>
      <c r="EC5" s="5"/>
      <c r="ED5" s="27"/>
      <c r="EE5" s="27"/>
      <c r="EF5" s="5" t="s">
        <v>1</v>
      </c>
      <c r="EG5" s="5"/>
      <c r="EI5" s="5"/>
      <c r="EJ5" s="6" t="s">
        <v>0</v>
      </c>
      <c r="EK5" s="27"/>
      <c r="EL5" s="27"/>
      <c r="EM5" s="5" t="s">
        <v>1</v>
      </c>
      <c r="EN5" s="5"/>
      <c r="EO5" s="27"/>
      <c r="EP5" s="27"/>
      <c r="EQ5" s="27"/>
      <c r="ER5" s="5"/>
      <c r="ES5" s="27"/>
      <c r="ET5" s="27"/>
      <c r="EU5" s="5" t="s">
        <v>1</v>
      </c>
      <c r="EV5" s="5"/>
      <c r="EW5" s="27"/>
      <c r="EX5" s="27"/>
      <c r="EY5" s="5" t="s">
        <v>1</v>
      </c>
      <c r="EZ5" s="5"/>
      <c r="FA5" s="27"/>
      <c r="FB5" s="27"/>
      <c r="FC5" s="5" t="s">
        <v>1</v>
      </c>
      <c r="FD5" s="5"/>
      <c r="FF5" s="5"/>
      <c r="FG5" s="6" t="s">
        <v>0</v>
      </c>
      <c r="FH5" s="27"/>
      <c r="FI5" s="27"/>
      <c r="FJ5" s="5" t="s">
        <v>1</v>
      </c>
      <c r="FK5" s="5"/>
      <c r="FL5" s="27"/>
      <c r="FM5" s="27"/>
      <c r="FN5" s="5" t="s">
        <v>1</v>
      </c>
      <c r="FO5" s="5"/>
      <c r="FP5" s="27"/>
      <c r="FQ5" s="27"/>
      <c r="FR5" s="5" t="s">
        <v>1</v>
      </c>
      <c r="FS5" s="5"/>
      <c r="FT5" s="27"/>
      <c r="FU5" s="27"/>
      <c r="FV5" s="5" t="s">
        <v>1</v>
      </c>
      <c r="FW5" s="5"/>
      <c r="FX5" s="27"/>
      <c r="FY5" s="27"/>
      <c r="FZ5" s="5" t="s">
        <v>1</v>
      </c>
      <c r="GA5" s="5"/>
      <c r="GC5" s="5"/>
      <c r="GD5" s="6" t="s">
        <v>0</v>
      </c>
      <c r="GE5" s="27"/>
      <c r="GF5" s="27"/>
      <c r="GG5" s="5" t="s">
        <v>1</v>
      </c>
      <c r="GH5" s="5"/>
      <c r="GI5" s="27"/>
      <c r="GJ5" s="27"/>
      <c r="GK5" s="5" t="s">
        <v>1</v>
      </c>
      <c r="GL5" s="5"/>
      <c r="GM5" s="27"/>
      <c r="GN5" s="27"/>
      <c r="GO5" s="5" t="s">
        <v>1</v>
      </c>
      <c r="GP5" s="5"/>
      <c r="GQ5" s="27"/>
      <c r="GR5" s="27"/>
      <c r="GS5" s="5" t="s">
        <v>1</v>
      </c>
      <c r="GT5" s="5"/>
      <c r="GU5" s="27"/>
      <c r="GV5" s="27"/>
      <c r="GW5" s="5" t="s">
        <v>1</v>
      </c>
      <c r="GX5" s="5"/>
      <c r="GZ5" s="5"/>
      <c r="HA5" s="6" t="s">
        <v>0</v>
      </c>
      <c r="HB5" s="27"/>
      <c r="HC5" s="27"/>
      <c r="HD5" s="5" t="s">
        <v>1</v>
      </c>
      <c r="HE5" s="5"/>
      <c r="HF5" s="27"/>
      <c r="HG5" s="27"/>
      <c r="HH5" s="5" t="s">
        <v>1</v>
      </c>
      <c r="HI5" s="5"/>
      <c r="HJ5" s="27"/>
      <c r="HK5" s="27"/>
      <c r="HL5" s="5" t="s">
        <v>1</v>
      </c>
      <c r="HM5" s="5"/>
      <c r="HN5" s="27"/>
      <c r="HO5" s="27"/>
      <c r="HP5" s="5" t="s">
        <v>1</v>
      </c>
      <c r="HQ5" s="5"/>
      <c r="HR5" s="27"/>
      <c r="HS5" s="27"/>
      <c r="HT5" s="5" t="s">
        <v>1</v>
      </c>
      <c r="HU5" s="5"/>
      <c r="HW5" s="5"/>
      <c r="HX5" s="6" t="s">
        <v>0</v>
      </c>
      <c r="HY5" s="27"/>
      <c r="HZ5" s="27"/>
      <c r="IA5" s="5" t="s">
        <v>1</v>
      </c>
      <c r="IB5" s="5"/>
      <c r="IC5" s="27"/>
      <c r="ID5" s="27"/>
      <c r="IE5" s="5" t="s">
        <v>1</v>
      </c>
      <c r="IF5" s="5"/>
      <c r="IG5" s="27"/>
      <c r="IH5" s="27"/>
      <c r="II5" s="5" t="s">
        <v>1</v>
      </c>
      <c r="IJ5" s="5"/>
      <c r="IK5" s="27"/>
      <c r="IL5" s="27"/>
      <c r="IM5" s="5" t="s">
        <v>1</v>
      </c>
      <c r="IN5" s="5"/>
      <c r="IO5" s="27"/>
      <c r="IP5" s="27"/>
      <c r="IQ5" s="5" t="s">
        <v>1</v>
      </c>
      <c r="IR5" s="5"/>
      <c r="IT5" s="5"/>
      <c r="IU5" s="6" t="s">
        <v>0</v>
      </c>
      <c r="IV5" s="27"/>
      <c r="IW5" s="27">
        <v>2</v>
      </c>
      <c r="IX5" s="5" t="s">
        <v>1</v>
      </c>
      <c r="IY5" s="5"/>
      <c r="IZ5" s="27"/>
      <c r="JA5" s="27"/>
      <c r="JB5" s="5" t="s">
        <v>1</v>
      </c>
      <c r="JC5" s="5"/>
      <c r="JD5" s="27"/>
      <c r="JE5" s="27"/>
      <c r="JF5" s="5" t="s">
        <v>1</v>
      </c>
      <c r="JG5" s="5"/>
      <c r="JH5" s="27"/>
      <c r="JI5" s="27"/>
      <c r="JJ5" s="5" t="s">
        <v>1</v>
      </c>
      <c r="JK5" s="5"/>
      <c r="JL5" s="27"/>
      <c r="JM5" s="27"/>
      <c r="JN5" s="5" t="s">
        <v>1</v>
      </c>
      <c r="JO5" s="5"/>
      <c r="JQ5" s="5"/>
      <c r="JR5" s="6" t="s">
        <v>0</v>
      </c>
      <c r="JS5" s="27"/>
      <c r="JT5" s="27"/>
      <c r="JU5" s="5" t="s">
        <v>1</v>
      </c>
      <c r="JV5" s="5"/>
      <c r="JW5" s="27"/>
      <c r="JX5" s="27"/>
      <c r="JY5" s="5" t="s">
        <v>1</v>
      </c>
      <c r="JZ5" s="5"/>
      <c r="KA5" s="27"/>
      <c r="KB5" s="27"/>
      <c r="KC5" s="5" t="s">
        <v>1</v>
      </c>
      <c r="KD5" s="5"/>
      <c r="KE5" s="27"/>
      <c r="KF5" s="27"/>
      <c r="KG5" s="5" t="s">
        <v>1</v>
      </c>
      <c r="KH5" s="5"/>
      <c r="KI5" s="27"/>
      <c r="KJ5" s="27"/>
      <c r="KK5" s="5" t="s">
        <v>1</v>
      </c>
      <c r="KL5" s="5"/>
      <c r="KN5" s="5"/>
      <c r="KO5" s="6" t="s">
        <v>0</v>
      </c>
      <c r="KP5" s="27"/>
      <c r="KQ5" s="27"/>
      <c r="KR5" s="5" t="s">
        <v>1</v>
      </c>
      <c r="KS5" s="5"/>
      <c r="KT5" s="27"/>
      <c r="KU5" s="27"/>
      <c r="KV5" s="5" t="s">
        <v>1</v>
      </c>
      <c r="KW5" s="5"/>
    </row>
    <row r="6" spans="1:309">
      <c r="A6" s="7" t="str">
        <f>IF(ISBLANK(Fran1!A6)," ",Fran1!A6)</f>
        <v xml:space="preserve"> </v>
      </c>
      <c r="B6" s="8" t="str">
        <f>IF(ISBLANK(Fran1!B6)," ",Fran1!B6)</f>
        <v xml:space="preserve"> </v>
      </c>
      <c r="C6" s="28"/>
      <c r="D6" s="28"/>
      <c r="E6" s="12" t="str">
        <f t="shared" ref="E6:E35" si="0">IF(OR(AND(ISBLANK(D6),ISBLANK(C6)),AND(ISBLANK(D$5),ISBLANK(C$5)))," ",IF(OR(AND(ISNUMBER(C6),C6&gt;C$5),AND(ISNUMBER(D6),D6&gt;D$5)),"E",IF(OR(AND(C6="abs",D6="abs"),AND(ISBLANK(C6),D6="abs"),AND(ISBLANK(D6),C6="abs")),"abs",IF(OR(AND(D6="abs",C6&gt;C$5),AND(C6="abs",D6&gt;D$5)),"E",IF(OR(C6="abs",ISBLANK(C6)),D6/D$5*100,IF(OR(ISBLANK(D6),D6="abs"),C6/C$5*100,IF(OR(C6&gt;C$5,D6&gt;D$5),"E",(C6+D6)/(C$5+D$5)*100)))))))</f>
        <v xml:space="preserve"> </v>
      </c>
      <c r="F6" s="11" t="str">
        <f t="shared" ref="F6:F35" si="1">IF(OR(AND(ISBLANK(C6),D6="abs"),AND(ISBLANK(D6),C6="abs"),AND(C6="abs",D6="abs")),"abs",IF(E6=" "," ",IF(E6="E"," ",IF(E6&gt;=75,"X",IF(E6&gt;=50,"/",".")))))</f>
        <v xml:space="preserve"> </v>
      </c>
      <c r="G6" s="28"/>
      <c r="H6" s="28"/>
      <c r="I6" s="12" t="str">
        <f t="shared" ref="I6:I35" si="2">IF(OR(AND(ISBLANK(H6),ISBLANK(G6)),AND(ISBLANK(H$5),ISBLANK(G$5)))," ",IF(OR(AND(ISNUMBER(G6),G6&gt;G$5),AND(ISNUMBER(H6),H6&gt;H$5)),"E",IF(OR(AND(G6="abs",H6="abs"),AND(ISBLANK(G6),H6="abs"),AND(ISBLANK(H6),G6="abs")),"abs",IF(OR(AND(H6="abs",G6&gt;G$5),AND(G6="abs",H6&gt;H$5)),"E",IF(OR(G6="abs",ISBLANK(G6)),H6/H$5*100,IF(OR(ISBLANK(H6),H6="abs"),G6/G$5*100,IF(OR(G6&gt;G$5,H6&gt;H$5),"E",(G6+H6)/(G$5+H$5)*100)))))))</f>
        <v xml:space="preserve"> </v>
      </c>
      <c r="J6" s="11" t="str">
        <f t="shared" ref="J6:J35" si="3">IF(OR(AND(ISBLANK(G6),H6="abs"),AND(ISBLANK(H6),G6="abs"),AND(G6="abs",H6="abs")),"abs",IF(I6=" "," ",IF(I6="E"," ",IF(I6&gt;=75,"X",IF(I6&gt;=50,"/",".")))))</f>
        <v xml:space="preserve"> </v>
      </c>
      <c r="K6" s="28"/>
      <c r="L6" s="28"/>
      <c r="M6" s="12" t="str">
        <f t="shared" ref="M6:M35" si="4">IF(OR(AND(ISBLANK(L6),ISBLANK(K6)),AND(ISBLANK(L$5),ISBLANK(K$5)))," ",IF(OR(AND(ISNUMBER(K6),K6&gt;K$5),AND(ISNUMBER(L6),L6&gt;L$5)),"E",IF(OR(AND(K6="abs",L6="abs"),AND(ISBLANK(K6),L6="abs"),AND(ISBLANK(L6),K6="abs")),"abs",IF(OR(AND(L6="abs",K6&gt;K$5),AND(K6="abs",L6&gt;L$5)),"E",IF(OR(K6="abs",ISBLANK(K6)),L6/L$5*100,IF(OR(ISBLANK(L6),L6="abs"),K6/K$5*100,IF(OR(K6&gt;K$5,L6&gt;L$5),"E",(K6+L6)/(K$5+L$5)*100)))))))</f>
        <v xml:space="preserve"> </v>
      </c>
      <c r="N6" s="11" t="str">
        <f t="shared" ref="N6:N35" si="5">IF(OR(AND(ISBLANK(K6),L6="abs"),AND(ISBLANK(L6),K6="abs"),AND(K6="abs",L6="abs")),"abs",IF(M6=" "," ",IF(M6="E"," ",IF(M6&gt;=75,"X",IF(M6&gt;=50,"/",".")))))</f>
        <v xml:space="preserve"> </v>
      </c>
      <c r="O6" s="28"/>
      <c r="P6" s="28"/>
      <c r="Q6" s="12" t="str">
        <f t="shared" ref="Q6:Q35" si="6">IF(OR(AND(ISBLANK(P6),ISBLANK(O6)),AND(ISBLANK(P$5),ISBLANK(O$5)))," ",IF(OR(AND(ISNUMBER(O6),O6&gt;O$5),AND(ISNUMBER(P6),P6&gt;P$5)),"E",IF(OR(AND(O6="abs",P6="abs"),AND(ISBLANK(O6),P6="abs"),AND(ISBLANK(P6),O6="abs")),"abs",IF(OR(AND(P6="abs",O6&gt;O$5),AND(O6="abs",P6&gt;P$5)),"E",IF(OR(O6="abs",ISBLANK(O6)),P6/P$5*100,IF(OR(ISBLANK(P6),P6="abs"),O6/O$5*100,IF(OR(O6&gt;O$5,P6&gt;P$5),"E",(O6+P6)/(O$5+P$5)*100)))))))</f>
        <v xml:space="preserve"> </v>
      </c>
      <c r="R6" s="11" t="str">
        <f t="shared" ref="R6:R35" si="7">IF(OR(AND(ISBLANK(O6),P6="abs"),AND(ISBLANK(P6),O6="abs"),AND(O6="abs",P6="abs")),"abs",IF(Q6=" "," ",IF(Q6="E"," ",IF(Q6&gt;=75,"X",IF(Q6&gt;=50,"/",".")))))</f>
        <v xml:space="preserve"> </v>
      </c>
      <c r="S6" s="28"/>
      <c r="T6" s="28"/>
      <c r="U6" s="12" t="str">
        <f t="shared" ref="U6:U35" si="8">IF(OR(AND(ISBLANK(T6),ISBLANK(S6)),AND(ISBLANK(T$5),ISBLANK(S$5)))," ",IF(OR(AND(ISNUMBER(S6),S6&gt;S$5),AND(ISNUMBER(T6),T6&gt;T$5)),"E",IF(OR(AND(S6="abs",T6="abs"),AND(ISBLANK(S6),T6="abs"),AND(ISBLANK(T6),S6="abs")),"abs",IF(OR(AND(T6="abs",S6&gt;S$5),AND(S6="abs",T6&gt;T$5)),"E",IF(OR(S6="abs",ISBLANK(S6)),T6/T$5*100,IF(OR(ISBLANK(T6),T6="abs"),S6/S$5*100,IF(OR(S6&gt;S$5,T6&gt;T$5),"E",(S6+T6)/(S$5+T$5)*100)))))))</f>
        <v xml:space="preserve"> </v>
      </c>
      <c r="V6" s="11" t="str">
        <f t="shared" ref="V6:V35" si="9">IF(OR(AND(ISBLANK(S6),T6="abs"),AND(ISBLANK(T6),S6="abs"),AND(S6="abs",T6="abs")),"abs",IF(U6=" "," ",IF(U6="E"," ",IF(U6&gt;=75,"X",IF(U6&gt;=50,"/",".")))))</f>
        <v xml:space="preserve"> </v>
      </c>
      <c r="W6" s="107"/>
      <c r="X6" s="7" t="str">
        <f>IF(ISBLANK(Fran1!A6)," ",Fran1!A6)</f>
        <v xml:space="preserve"> </v>
      </c>
      <c r="Y6" s="8" t="str">
        <f>IF(ISBLANK(Fran1!B6)," ",Fran1!B6)</f>
        <v xml:space="preserve"> </v>
      </c>
      <c r="Z6" s="28"/>
      <c r="AA6" s="28"/>
      <c r="AB6" s="12" t="str">
        <f t="shared" ref="AB6:AB35" si="10">IF(OR(AND(ISBLANK(AA6),ISBLANK(Z6)),AND(ISBLANK(AA$5),ISBLANK(Z$5)))," ",IF(OR(AND(ISNUMBER(Z6),Z6&gt;Z$5),AND(ISNUMBER(AA6),AA6&gt;AA$5)),"E",IF(OR(AND(Z6="abs",AA6="abs"),AND(ISBLANK(Z6),AA6="abs"),AND(ISBLANK(AA6),Z6="abs")),"abs",IF(OR(AND(AA6="abs",Z6&gt;Z$5),AND(Z6="abs",AA6&gt;AA$5)),"E",IF(OR(Z6="abs",ISBLANK(Z6)),AA6/AA$5*100,IF(OR(ISBLANK(AA6),AA6="abs"),Z6/Z$5*100,IF(OR(Z6&gt;Z$5,AA6&gt;AA$5),"E",(Z6+AA6)/(Z$5+AA$5)*100)))))))</f>
        <v xml:space="preserve"> </v>
      </c>
      <c r="AC6" s="11" t="str">
        <f t="shared" ref="AC6:AC35" si="11">IF(OR(AND(ISBLANK(Z6),AA6="abs"),AND(ISBLANK(AA6),Z6="abs"),AND(Z6="abs",AA6="abs")),"abs",IF(AB6=" "," ",IF(AB6="E"," ",IF(AB6&gt;=75,"X",IF(AB6&gt;=50,"/",".")))))</f>
        <v xml:space="preserve"> </v>
      </c>
      <c r="AD6" s="28"/>
      <c r="AE6" s="28"/>
      <c r="AF6" s="12" t="str">
        <f t="shared" ref="AF6:AF35" si="12">IF(OR(AND(ISBLANK(AE6),ISBLANK(AD6)),AND(ISBLANK(AE$5),ISBLANK(AD$5)))," ",IF(OR(AND(ISNUMBER(AD6),AD6&gt;AD$5),AND(ISNUMBER(AE6),AE6&gt;AE$5)),"E",IF(OR(AND(AD6="abs",AE6="abs"),AND(ISBLANK(AD6),AE6="abs"),AND(ISBLANK(AE6),AD6="abs")),"abs",IF(OR(AND(AE6="abs",AD6&gt;AD$5),AND(AD6="abs",AE6&gt;AE$5)),"E",IF(OR(AD6="abs",ISBLANK(AD6)),AE6/AE$5*100,IF(OR(ISBLANK(AE6),AE6="abs"),AD6/AD$5*100,IF(OR(AD6&gt;AD$5,AE6&gt;AE$5),"E",(AD6+AE6)/(AD$5+AE$5)*100)))))))</f>
        <v xml:space="preserve"> </v>
      </c>
      <c r="AG6" s="11" t="str">
        <f t="shared" ref="AG6:AG35" si="13">IF(OR(AND(ISBLANK(AD6),AE6="abs"),AND(ISBLANK(AE6),AD6="abs"),AND(AD6="abs",AE6="abs")),"abs",IF(AF6=" "," ",IF(AF6="E"," ",IF(AF6&gt;=75,"X",IF(AF6&gt;=50,"/",".")))))</f>
        <v xml:space="preserve"> </v>
      </c>
      <c r="AH6" s="28"/>
      <c r="AI6" s="28"/>
      <c r="AJ6" s="12" t="str">
        <f t="shared" ref="AJ6:AJ35" si="14">IF(OR(AND(ISBLANK(AI6),ISBLANK(AH6)),AND(ISBLANK(AI$5),ISBLANK(AH$5)))," ",IF(OR(AND(ISNUMBER(AH6),AH6&gt;AH$5),AND(ISNUMBER(AI6),AI6&gt;AI$5)),"E",IF(OR(AND(AH6="abs",AI6="abs"),AND(ISBLANK(AH6),AI6="abs"),AND(ISBLANK(AI6),AH6="abs")),"abs",IF(OR(AND(AI6="abs",AH6&gt;AH$5),AND(AH6="abs",AI6&gt;AI$5)),"E",IF(OR(AH6="abs",ISBLANK(AH6)),AI6/AI$5*100,IF(OR(ISBLANK(AI6),AI6="abs"),AH6/AH$5*100,IF(OR(AH6&gt;AH$5,AI6&gt;AI$5),"E",(AH6+AI6)/(AH$5+AI$5)*100)))))))</f>
        <v xml:space="preserve"> </v>
      </c>
      <c r="AK6" s="11" t="str">
        <f t="shared" ref="AK6:AK35" si="15">IF(OR(AND(ISBLANK(AH6),AI6="abs"),AND(ISBLANK(AI6),AH6="abs"),AND(AH6="abs",AI6="abs")),"abs",IF(AJ6=" "," ",IF(AJ6="E"," ",IF(AJ6&gt;=75,"X",IF(AJ6&gt;=50,"/",".")))))</f>
        <v xml:space="preserve"> </v>
      </c>
      <c r="AL6" s="28"/>
      <c r="AM6" s="28"/>
      <c r="AN6" s="12" t="str">
        <f t="shared" ref="AN6:AN35" si="16">IF(OR(AND(ISBLANK(AM6),ISBLANK(AL6)),AND(ISBLANK(AM$5),ISBLANK(AL$5)))," ",IF(OR(AND(ISNUMBER(AL6),AL6&gt;AL$5),AND(ISNUMBER(AM6),AM6&gt;AM$5)),"E",IF(OR(AND(AL6="abs",AM6="abs"),AND(ISBLANK(AL6),AM6="abs"),AND(ISBLANK(AM6),AL6="abs")),"abs",IF(OR(AND(AM6="abs",AL6&gt;AL$5),AND(AL6="abs",AM6&gt;AM$5)),"E",IF(OR(AL6="abs",ISBLANK(AL6)),AM6/AM$5*100,IF(OR(ISBLANK(AM6),AM6="abs"),AL6/AL$5*100,IF(OR(AL6&gt;AL$5,AM6&gt;AM$5),"E",(AL6+AM6)/(AL$5+AM$5)*100)))))))</f>
        <v xml:space="preserve"> </v>
      </c>
      <c r="AO6" s="11" t="str">
        <f t="shared" ref="AO6:AO35" si="17">IF(OR(AND(ISBLANK(AL6),AM6="abs"),AND(ISBLANK(AM6),AL6="abs"),AND(AL6="abs",AM6="abs")),"abs",IF(AN6=" "," ",IF(AN6="E"," ",IF(AN6&gt;=75,"X",IF(AN6&gt;=50,"/",".")))))</f>
        <v xml:space="preserve"> </v>
      </c>
      <c r="AP6" s="28"/>
      <c r="AQ6" s="28"/>
      <c r="AR6" s="12" t="str">
        <f t="shared" ref="AR6:AR35" si="18">IF(OR(AND(ISBLANK(AQ6),ISBLANK(AP6)),AND(ISBLANK(AQ$5),ISBLANK(AP$5)))," ",IF(OR(AND(ISNUMBER(AP6),AP6&gt;AP$5),AND(ISNUMBER(AQ6),AQ6&gt;AQ$5)),"E",IF(OR(AND(AP6="abs",AQ6="abs"),AND(ISBLANK(AP6),AQ6="abs"),AND(ISBLANK(AQ6),AP6="abs")),"abs",IF(OR(AND(AQ6="abs",AP6&gt;AP$5),AND(AP6="abs",AQ6&gt;AQ$5)),"E",IF(OR(AP6="abs",ISBLANK(AP6)),AQ6/AQ$5*100,IF(OR(ISBLANK(AQ6),AQ6="abs"),AP6/AP$5*100,IF(OR(AP6&gt;AP$5,AQ6&gt;AQ$5),"E",(AP6+AQ6)/(AP$5+AQ$5)*100)))))))</f>
        <v xml:space="preserve"> </v>
      </c>
      <c r="AS6" s="11" t="str">
        <f t="shared" ref="AS6:AS35" si="19">IF(OR(AND(ISBLANK(AP6),AQ6="abs"),AND(ISBLANK(AQ6),AP6="abs"),AND(AP6="abs",AQ6="abs")),"abs",IF(AR6=" "," ",IF(AR6="E"," ",IF(AR6&gt;=75,"X",IF(AR6&gt;=50,"/",".")))))</f>
        <v xml:space="preserve"> </v>
      </c>
      <c r="AU6" s="7" t="str">
        <f>IF(ISBLANK(Fran1!A6)," ",Fran1!A6)</f>
        <v xml:space="preserve"> </v>
      </c>
      <c r="AV6" s="8" t="str">
        <f>IF(ISBLANK(Fran1!B6)," ",Fran1!B6)</f>
        <v xml:space="preserve"> </v>
      </c>
      <c r="AW6" s="28"/>
      <c r="AX6" s="28"/>
      <c r="AY6" s="12" t="str">
        <f t="shared" ref="AY6:AY35" si="20">IF(OR(AND(ISBLANK(AX6),ISBLANK(AW6)),AND(ISBLANK(AX$5),ISBLANK(AW$5)))," ",IF(OR(AND(ISNUMBER(AW6),AW6&gt;AW$5),AND(ISNUMBER(AX6),AX6&gt;AX$5)),"E",IF(OR(AND(AW6="abs",AX6="abs"),AND(ISBLANK(AW6),AX6="abs"),AND(ISBLANK(AX6),AW6="abs")),"abs",IF(OR(AND(AX6="abs",AW6&gt;AW$5),AND(AW6="abs",AX6&gt;AX$5)),"E",IF(OR(AW6="abs",ISBLANK(AW6)),AX6/AX$5*100,IF(OR(ISBLANK(AX6),AX6="abs"),AW6/AW$5*100,IF(OR(AW6&gt;AW$5,AX6&gt;AX$5),"E",(AW6+AX6)/(AW$5+AX$5)*100)))))))</f>
        <v xml:space="preserve"> </v>
      </c>
      <c r="AZ6" s="11" t="str">
        <f t="shared" ref="AZ6:AZ35" si="21">IF(OR(AND(ISBLANK(AW6),AX6="abs"),AND(ISBLANK(AX6),AW6="abs"),AND(AW6="abs",AX6="abs")),"abs",IF(AY6=" "," ",IF(AY6="E"," ",IF(AY6&gt;=75,"X",IF(AY6&gt;=50,"/",".")))))</f>
        <v xml:space="preserve"> </v>
      </c>
      <c r="BA6" s="28"/>
      <c r="BB6" s="28"/>
      <c r="BC6" s="12" t="str">
        <f t="shared" ref="BC6:BC35" si="22">IF(OR(AND(ISBLANK(BB6),ISBLANK(BA6)),AND(ISBLANK(BB$5),ISBLANK(BA$5)))," ",IF(OR(AND(ISNUMBER(BA6),BA6&gt;BA$5),AND(ISNUMBER(BB6),BB6&gt;BB$5)),"E",IF(OR(AND(BA6="abs",BB6="abs"),AND(ISBLANK(BA6),BB6="abs"),AND(ISBLANK(BB6),BA6="abs")),"abs",IF(OR(AND(BB6="abs",BA6&gt;BA$5),AND(BA6="abs",BB6&gt;BB$5)),"E",IF(OR(BA6="abs",ISBLANK(BA6)),BB6/BB$5*100,IF(OR(ISBLANK(BB6),BB6="abs"),BA6/BA$5*100,IF(OR(BA6&gt;BA$5,BB6&gt;BB$5),"E",(BA6+BB6)/(BA$5+BB$5)*100)))))))</f>
        <v xml:space="preserve"> </v>
      </c>
      <c r="BD6" s="11" t="str">
        <f t="shared" ref="BD6:BD35" si="23">IF(OR(AND(ISBLANK(BA6),BB6="abs"),AND(ISBLANK(BB6),BA6="abs"),AND(BA6="abs",BB6="abs")),"abs",IF(BC6=" "," ",IF(BC6="E"," ",IF(BC6&gt;=75,"X",IF(BC6&gt;=50,"/",".")))))</f>
        <v xml:space="preserve"> </v>
      </c>
      <c r="BE6" s="28"/>
      <c r="BF6" s="28"/>
      <c r="BG6" s="12" t="str">
        <f t="shared" ref="BG6:BG35" si="24">IF(OR(AND(ISBLANK(BF6),ISBLANK(BE6)),AND(ISBLANK(BF$5),ISBLANK(BE$5)))," ",IF(OR(AND(ISNUMBER(BE6),BE6&gt;BE$5),AND(ISNUMBER(BF6),BF6&gt;BF$5)),"E",IF(OR(AND(BE6="abs",BF6="abs"),AND(ISBLANK(BE6),BF6="abs"),AND(ISBLANK(BF6),BE6="abs")),"abs",IF(OR(AND(BF6="abs",BE6&gt;BE$5),AND(BE6="abs",BF6&gt;BF$5)),"E",IF(OR(BE6="abs",ISBLANK(BE6)),BF6/BF$5*100,IF(OR(ISBLANK(BF6),BF6="abs"),BE6/BE$5*100,IF(OR(BE6&gt;BE$5,BF6&gt;BF$5),"E",(BE6+BF6)/(BE$5+BF$5)*100)))))))</f>
        <v xml:space="preserve"> </v>
      </c>
      <c r="BH6" s="11" t="str">
        <f t="shared" ref="BH6:BH35" si="25">IF(OR(AND(ISBLANK(BE6),BF6="abs"),AND(ISBLANK(BF6),BE6="abs"),AND(BE6="abs",BF6="abs")),"abs",IF(BG6=" "," ",IF(BG6="E"," ",IF(BG6&gt;=75,"X",IF(BG6&gt;=50,"/",".")))))</f>
        <v xml:space="preserve"> </v>
      </c>
      <c r="BI6" s="28"/>
      <c r="BJ6" s="28"/>
      <c r="BK6" s="12" t="str">
        <f t="shared" ref="BK6:BK35" si="26">IF(OR(AND(ISBLANK(BJ6),ISBLANK(BI6)),AND(ISBLANK(BJ$5),ISBLANK(BI$5)))," ",IF(OR(AND(ISNUMBER(BI6),BI6&gt;BI$5),AND(ISNUMBER(BJ6),BJ6&gt;BJ$5)),"E",IF(OR(AND(BI6="abs",BJ6="abs"),AND(ISBLANK(BI6),BJ6="abs"),AND(ISBLANK(BJ6),BI6="abs")),"abs",IF(OR(AND(BJ6="abs",BI6&gt;BI$5),AND(BI6="abs",BJ6&gt;BJ$5)),"E",IF(OR(BI6="abs",ISBLANK(BI6)),BJ6/BJ$5*100,IF(OR(ISBLANK(BJ6),BJ6="abs"),BI6/BI$5*100,IF(OR(BI6&gt;BI$5,BJ6&gt;BJ$5),"E",(BI6+BJ6)/(BI$5+BJ$5)*100)))))))</f>
        <v xml:space="preserve"> </v>
      </c>
      <c r="BL6" s="11" t="str">
        <f t="shared" ref="BL6:BL35" si="27">IF(OR(AND(ISBLANK(BI6),BJ6="abs"),AND(ISBLANK(BJ6),BI6="abs"),AND(BI6="abs",BJ6="abs")),"abs",IF(BK6=" "," ",IF(BK6="E"," ",IF(BK6&gt;=75,"X",IF(BK6&gt;=50,"/",".")))))</f>
        <v xml:space="preserve"> </v>
      </c>
      <c r="BM6" s="28"/>
      <c r="BN6" s="28"/>
      <c r="BO6" s="12" t="str">
        <f t="shared" ref="BO6:BO35" si="28">IF(OR(AND(ISBLANK(BN6),ISBLANK(BM6)),AND(ISBLANK(BN$5),ISBLANK(BM$5)))," ",IF(OR(AND(ISNUMBER(BM6),BM6&gt;BM$5),AND(ISNUMBER(BN6),BN6&gt;BN$5)),"E",IF(OR(AND(BM6="abs",BN6="abs"),AND(ISBLANK(BM6),BN6="abs"),AND(ISBLANK(BN6),BM6="abs")),"abs",IF(OR(AND(BN6="abs",BM6&gt;BM$5),AND(BM6="abs",BN6&gt;BN$5)),"E",IF(OR(BM6="abs",ISBLANK(BM6)),BN6/BN$5*100,IF(OR(ISBLANK(BN6),BN6="abs"),BM6/BM$5*100,IF(OR(BM6&gt;BM$5,BN6&gt;BN$5),"E",(BM6+BN6)/(BM$5+BN$5)*100)))))))</f>
        <v xml:space="preserve"> </v>
      </c>
      <c r="BP6" s="11" t="str">
        <f t="shared" ref="BP6:BP35" si="29">IF(OR(AND(ISBLANK(BM6),BN6="abs"),AND(ISBLANK(BN6),BM6="abs"),AND(BM6="abs",BN6="abs")),"abs",IF(BO6=" "," ",IF(BO6="E"," ",IF(BO6&gt;=75,"X",IF(BO6&gt;=50,"/",".")))))</f>
        <v xml:space="preserve"> </v>
      </c>
      <c r="BR6" s="7" t="str">
        <f>IF(ISBLANK(Fran1!A6)," ",Fran1!A6)</f>
        <v xml:space="preserve"> </v>
      </c>
      <c r="BS6" s="8" t="str">
        <f>IF(ISBLANK(Fran1!B6)," ",Fran1!B6)</f>
        <v xml:space="preserve"> </v>
      </c>
      <c r="BT6" s="28"/>
      <c r="BU6" s="28"/>
      <c r="BV6" s="12" t="str">
        <f t="shared" ref="BV6:BV35" si="30">IF(OR(AND(ISBLANK(BU6),ISBLANK(BT6)),AND(ISBLANK(BU$5),ISBLANK(BT$5)))," ",IF(OR(AND(ISNUMBER(BT6),BT6&gt;BT$5),AND(ISNUMBER(BU6),BU6&gt;BU$5)),"E",IF(OR(AND(BT6="abs",BU6="abs"),AND(ISBLANK(BT6),BU6="abs"),AND(ISBLANK(BU6),BT6="abs")),"abs",IF(OR(AND(BU6="abs",BT6&gt;BT$5),AND(BT6="abs",BU6&gt;BU$5)),"E",IF(OR(BT6="abs",ISBLANK(BT6)),BU6/BU$5*100,IF(OR(ISBLANK(BU6),BU6="abs"),BT6/BT$5*100,IF(OR(BT6&gt;BT$5,BU6&gt;BU$5),"E",(BT6+BU6)/(BT$5+BU$5)*100)))))))</f>
        <v xml:space="preserve"> </v>
      </c>
      <c r="BW6" s="11" t="str">
        <f t="shared" ref="BW6:BW35" si="31">IF(OR(AND(ISBLANK(BT6),BU6="abs"),AND(ISBLANK(BU6),BT6="abs"),AND(BT6="abs",BU6="abs")),"abs",IF(BV6=" "," ",IF(BV6="E"," ",IF(BV6&gt;=75,"X",IF(BV6&gt;=50,"/",".")))))</f>
        <v xml:space="preserve"> </v>
      </c>
      <c r="BX6" s="28"/>
      <c r="BY6" s="28"/>
      <c r="BZ6" s="12" t="str">
        <f t="shared" ref="BZ6:BZ35" si="32">IF(OR(AND(ISBLANK(BY6),ISBLANK(BX6)),AND(ISBLANK(BY$5),ISBLANK(BX$5)))," ",IF(OR(AND(ISNUMBER(BX6),BX6&gt;BX$5),AND(ISNUMBER(BY6),BY6&gt;BY$5)),"E",IF(OR(AND(BX6="abs",BY6="abs"),AND(ISBLANK(BX6),BY6="abs"),AND(ISBLANK(BY6),BX6="abs")),"abs",IF(OR(AND(BY6="abs",BX6&gt;BX$5),AND(BX6="abs",BY6&gt;BY$5)),"E",IF(OR(BX6="abs",ISBLANK(BX6)),BY6/BY$5*100,IF(OR(ISBLANK(BY6),BY6="abs"),BX6/BX$5*100,IF(OR(BX6&gt;BX$5,BY6&gt;BY$5),"E",(BX6+BY6)/(BX$5+BY$5)*100)))))))</f>
        <v xml:space="preserve"> </v>
      </c>
      <c r="CA6" s="11" t="str">
        <f t="shared" ref="CA6:CA35" si="33">IF(OR(AND(ISBLANK(BX6),BY6="abs"),AND(ISBLANK(BY6),BX6="abs"),AND(BX6="abs",BY6="abs")),"abs",IF(BZ6=" "," ",IF(BZ6="E"," ",IF(BZ6&gt;=75,"X",IF(BZ6&gt;=50,"/",".")))))</f>
        <v xml:space="preserve"> </v>
      </c>
      <c r="CB6" s="28"/>
      <c r="CC6" s="28"/>
      <c r="CD6" s="12" t="str">
        <f t="shared" ref="CD6:CD35" si="34">IF(OR(AND(ISBLANK(CC6),ISBLANK(CB6)),AND(ISBLANK(CC$5),ISBLANK(CB$5)))," ",IF(OR(AND(ISNUMBER(CB6),CB6&gt;CB$5),AND(ISNUMBER(CC6),CC6&gt;CC$5)),"E",IF(OR(AND(CB6="abs",CC6="abs"),AND(ISBLANK(CB6),CC6="abs"),AND(ISBLANK(CC6),CB6="abs")),"abs",IF(OR(AND(CC6="abs",CB6&gt;CB$5),AND(CB6="abs",CC6&gt;CC$5)),"E",IF(OR(CB6="abs",ISBLANK(CB6)),CC6/CC$5*100,IF(OR(ISBLANK(CC6),CC6="abs"),CB6/CB$5*100,IF(OR(CB6&gt;CB$5,CC6&gt;CC$5),"E",(CB6+CC6)/(CB$5+CC$5)*100)))))))</f>
        <v xml:space="preserve"> </v>
      </c>
      <c r="CE6" s="11" t="str">
        <f t="shared" ref="CE6:CE35" si="35">IF(OR(AND(ISBLANK(CB6),CC6="abs"),AND(ISBLANK(CC6),CB6="abs"),AND(CB6="abs",CC6="abs")),"abs",IF(CD6=" "," ",IF(CD6="E"," ",IF(CD6&gt;=75,"X",IF(CD6&gt;=50,"/",".")))))</f>
        <v xml:space="preserve"> </v>
      </c>
      <c r="CF6" s="28"/>
      <c r="CG6" s="28"/>
      <c r="CH6" s="12" t="str">
        <f t="shared" ref="CH6:CH35" si="36">IF(OR(AND(ISBLANK(CG6),ISBLANK(CF6)),AND(ISBLANK(CG$5),ISBLANK(CF$5)))," ",IF(OR(AND(ISNUMBER(CF6),CF6&gt;CF$5),AND(ISNUMBER(CG6),CG6&gt;CG$5)),"E",IF(OR(AND(CF6="abs",CG6="abs"),AND(ISBLANK(CF6),CG6="abs"),AND(ISBLANK(CG6),CF6="abs")),"abs",IF(OR(AND(CG6="abs",CF6&gt;CF$5),AND(CF6="abs",CG6&gt;CG$5)),"E",IF(OR(CF6="abs",ISBLANK(CF6)),CG6/CG$5*100,IF(OR(ISBLANK(CG6),CG6="abs"),CF6/CF$5*100,IF(OR(CF6&gt;CF$5,CG6&gt;CG$5),"E",(CF6+CG6)/(CF$5+CG$5)*100)))))))</f>
        <v xml:space="preserve"> </v>
      </c>
      <c r="CI6" s="11" t="str">
        <f t="shared" ref="CI6:CI35" si="37">IF(OR(AND(ISBLANK(CF6),CG6="abs"),AND(ISBLANK(CG6),CF6="abs"),AND(CF6="abs",CG6="abs")),"abs",IF(CH6=" "," ",IF(CH6="E"," ",IF(CH6&gt;=75,"X",IF(CH6&gt;=50,"/",".")))))</f>
        <v xml:space="preserve"> </v>
      </c>
      <c r="CJ6" s="28"/>
      <c r="CK6" s="28"/>
      <c r="CL6" s="12" t="str">
        <f t="shared" ref="CL6:CL35" si="38">IF(OR(AND(ISBLANK(CK6),ISBLANK(CJ6)),AND(ISBLANK(CK$5),ISBLANK(CJ$5)))," ",IF(OR(AND(ISNUMBER(CJ6),CJ6&gt;CJ$5),AND(ISNUMBER(CK6),CK6&gt;CK$5)),"E",IF(OR(AND(CJ6="abs",CK6="abs"),AND(ISBLANK(CJ6),CK6="abs"),AND(ISBLANK(CK6),CJ6="abs")),"abs",IF(OR(AND(CK6="abs",CJ6&gt;CJ$5),AND(CJ6="abs",CK6&gt;CK$5)),"E",IF(OR(CJ6="abs",ISBLANK(CJ6)),CK6/CK$5*100,IF(OR(ISBLANK(CK6),CK6="abs"),CJ6/CJ$5*100,IF(OR(CJ6&gt;CJ$5,CK6&gt;CK$5),"E",(CJ6+CK6)/(CJ$5+CK$5)*100)))))))</f>
        <v xml:space="preserve"> </v>
      </c>
      <c r="CM6" s="11" t="str">
        <f t="shared" ref="CM6:CM35" si="39">IF(OR(AND(ISBLANK(CJ6),CK6="abs"),AND(ISBLANK(CK6),CJ6="abs"),AND(CJ6="abs",CK6="abs")),"abs",IF(CL6=" "," ",IF(CL6="E"," ",IF(CL6&gt;=75,"X",IF(CL6&gt;=50,"/",".")))))</f>
        <v xml:space="preserve"> </v>
      </c>
      <c r="CO6" s="7" t="str">
        <f>IF(ISBLANK(Fran1!A6)," ",Fran1!A6)</f>
        <v xml:space="preserve"> </v>
      </c>
      <c r="CP6" s="8" t="str">
        <f>IF(ISBLANK(Fran1!B6)," ",Fran1!B6)</f>
        <v xml:space="preserve"> </v>
      </c>
      <c r="CQ6" s="28"/>
      <c r="CR6" s="28"/>
      <c r="CS6" s="12" t="str">
        <f t="shared" ref="CS6:CS35" si="40">IF(OR(AND(ISBLANK(CR6),ISBLANK(CQ6)),AND(ISBLANK(CR$5),ISBLANK(CQ$5)))," ",IF(OR(AND(ISNUMBER(CQ6),CQ6&gt;CQ$5),AND(ISNUMBER(CR6),CR6&gt;CR$5)),"E",IF(OR(AND(CQ6="abs",CR6="abs"),AND(ISBLANK(CQ6),CR6="abs"),AND(ISBLANK(CR6),CQ6="abs")),"abs",IF(OR(AND(CR6="abs",CQ6&gt;CQ$5),AND(CQ6="abs",CR6&gt;CR$5)),"E",IF(OR(CQ6="abs",ISBLANK(CQ6)),CR6/CR$5*100,IF(OR(ISBLANK(CR6),CR6="abs"),CQ6/CQ$5*100,IF(OR(CQ6&gt;CQ$5,CR6&gt;CR$5),"E",(CQ6+CR6)/(CQ$5+CR$5)*100)))))))</f>
        <v xml:space="preserve"> </v>
      </c>
      <c r="CT6" s="11" t="str">
        <f t="shared" ref="CT6:CT35" si="41">IF(OR(AND(ISBLANK(CQ6),CR6="abs"),AND(ISBLANK(CR6),CQ6="abs"),AND(CQ6="abs",CR6="abs")),"abs",IF(CS6=" "," ",IF(CS6="E"," ",IF(CS6&gt;=75,"X",IF(CS6&gt;=50,"/",".")))))</f>
        <v xml:space="preserve"> </v>
      </c>
      <c r="CU6" s="28"/>
      <c r="CV6" s="28"/>
      <c r="CW6" s="12" t="str">
        <f t="shared" ref="CW6:CW35" si="42">IF(OR(AND(ISBLANK(CV6),ISBLANK(CU6)),AND(ISBLANK(CV$5),ISBLANK(CU$5)))," ",IF(OR(AND(ISNUMBER(CU6),CU6&gt;CU$5),AND(ISNUMBER(CV6),CV6&gt;CV$5)),"E",IF(OR(AND(CU6="abs",CV6="abs"),AND(ISBLANK(CU6),CV6="abs"),AND(ISBLANK(CV6),CU6="abs")),"abs",IF(OR(AND(CV6="abs",CU6&gt;CU$5),AND(CU6="abs",CV6&gt;CV$5)),"E",IF(OR(CU6="abs",ISBLANK(CU6)),CV6/CV$5*100,IF(OR(ISBLANK(CV6),CV6="abs"),CU6/CU$5*100,IF(OR(CU6&gt;CU$5,CV6&gt;CV$5),"E",(CU6+CV6)/(CU$5+CV$5)*100)))))))</f>
        <v xml:space="preserve"> </v>
      </c>
      <c r="CX6" s="11" t="str">
        <f t="shared" ref="CX6:CX35" si="43">IF(OR(AND(ISBLANK(CU6),CV6="abs"),AND(ISBLANK(CV6),CU6="abs"),AND(CU6="abs",CV6="abs")),"abs",IF(CW6=" "," ",IF(CW6="E"," ",IF(CW6&gt;=75,"X",IF(CW6&gt;=50,"/",".")))))</f>
        <v xml:space="preserve"> </v>
      </c>
      <c r="CY6" s="28"/>
      <c r="CZ6" s="28"/>
      <c r="DA6" s="12" t="str">
        <f t="shared" ref="DA6:DA35" si="44">IF(OR(AND(ISBLANK(CZ6),ISBLANK(CY6)),AND(ISBLANK(CZ$5),ISBLANK(CY$5)))," ",IF(OR(AND(ISNUMBER(CY6),CY6&gt;CY$5),AND(ISNUMBER(CZ6),CZ6&gt;CZ$5)),"E",IF(OR(AND(CY6="abs",CZ6="abs"),AND(ISBLANK(CY6),CZ6="abs"),AND(ISBLANK(CZ6),CY6="abs")),"abs",IF(OR(AND(CZ6="abs",CY6&gt;CY$5),AND(CY6="abs",CZ6&gt;CZ$5)),"E",IF(OR(CY6="abs",ISBLANK(CY6)),CZ6/CZ$5*100,IF(OR(ISBLANK(CZ6),CZ6="abs"),CY6/CY$5*100,IF(OR(CY6&gt;CY$5,CZ6&gt;CZ$5),"E",(CY6+CZ6)/(CY$5+CZ$5)*100)))))))</f>
        <v xml:space="preserve"> </v>
      </c>
      <c r="DB6" s="11" t="str">
        <f t="shared" ref="DB6:DB35" si="45">IF(OR(AND(ISBLANK(CY6),CZ6="abs"),AND(ISBLANK(CZ6),CY6="abs"),AND(CY6="abs",CZ6="abs")),"abs",IF(DA6=" "," ",IF(DA6="E"," ",IF(DA6&gt;=75,"X",IF(DA6&gt;=50,"/",".")))))</f>
        <v xml:space="preserve"> </v>
      </c>
      <c r="DC6" s="28"/>
      <c r="DD6" s="28"/>
      <c r="DE6" s="12" t="str">
        <f t="shared" ref="DE6:DE35" si="46">IF(OR(AND(ISBLANK(DD6),ISBLANK(DC6)),AND(ISBLANK(DD$5),ISBLANK(DC$5)))," ",IF(OR(AND(ISNUMBER(DC6),DC6&gt;DC$5),AND(ISNUMBER(DD6),DD6&gt;DD$5)),"E",IF(OR(AND(DC6="abs",DD6="abs"),AND(ISBLANK(DC6),DD6="abs"),AND(ISBLANK(DD6),DC6="abs")),"abs",IF(OR(AND(DD6="abs",DC6&gt;DC$5),AND(DC6="abs",DD6&gt;DD$5)),"E",IF(OR(DC6="abs",ISBLANK(DC6)),DD6/DD$5*100,IF(OR(ISBLANK(DD6),DD6="abs"),DC6/DC$5*100,IF(OR(DC6&gt;DC$5,DD6&gt;DD$5),"E",(DC6+DD6)/(DC$5+DD$5)*100)))))))</f>
        <v xml:space="preserve"> </v>
      </c>
      <c r="DF6" s="11" t="str">
        <f t="shared" ref="DF6:DF35" si="47">IF(OR(AND(ISBLANK(DC6),DD6="abs"),AND(ISBLANK(DD6),DC6="abs"),AND(DC6="abs",DD6="abs")),"abs",IF(DE6=" "," ",IF(DE6="E"," ",IF(DE6&gt;=75,"X",IF(DE6&gt;=50,"/",".")))))</f>
        <v xml:space="preserve"> </v>
      </c>
      <c r="DG6" s="28"/>
      <c r="DH6" s="28"/>
      <c r="DI6" s="12" t="str">
        <f t="shared" ref="DI6:DI35" si="48">IF(OR(AND(ISBLANK(DH6),ISBLANK(DG6)),AND(ISBLANK(DH$5),ISBLANK(DG$5)))," ",IF(OR(AND(ISNUMBER(DG6),DG6&gt;DG$5),AND(ISNUMBER(DH6),DH6&gt;DH$5)),"E",IF(OR(AND(DG6="abs",DH6="abs"),AND(ISBLANK(DG6),DH6="abs"),AND(ISBLANK(DH6),DG6="abs")),"abs",IF(OR(AND(DH6="abs",DG6&gt;DG$5),AND(DG6="abs",DH6&gt;DH$5)),"E",IF(OR(DG6="abs",ISBLANK(DG6)),DH6/DH$5*100,IF(OR(ISBLANK(DH6),DH6="abs"),DG6/DG$5*100,IF(OR(DG6&gt;DG$5,DH6&gt;DH$5),"E",(DG6+DH6)/(DG$5+DH$5)*100)))))))</f>
        <v xml:space="preserve"> </v>
      </c>
      <c r="DJ6" s="11" t="str">
        <f t="shared" ref="DJ6:DJ35" si="49">IF(OR(AND(ISBLANK(DG6),DH6="abs"),AND(ISBLANK(DH6),DG6="abs"),AND(DG6="abs",DH6="abs")),"abs",IF(DI6=" "," ",IF(DI6="E"," ",IF(DI6&gt;=75,"X",IF(DI6&gt;=50,"/",".")))))</f>
        <v xml:space="preserve"> </v>
      </c>
      <c r="DL6" s="7" t="str">
        <f>IF(ISBLANK(Fran1!A6)," ",Fran1!A6)</f>
        <v xml:space="preserve"> </v>
      </c>
      <c r="DM6" s="8" t="str">
        <f>IF(ISBLANK(Fran1!B6)," ",Fran1!B6)</f>
        <v xml:space="preserve"> </v>
      </c>
      <c r="DN6" s="28"/>
      <c r="DO6" s="28"/>
      <c r="DP6" s="12" t="str">
        <f t="shared" ref="DP6:DP35" si="50">IF(OR(AND(ISBLANK(DO6),ISBLANK(DN6)),AND(ISBLANK(DO$5),ISBLANK(DN$5)))," ",IF(OR(AND(ISNUMBER(DN6),DN6&gt;DN$5),AND(ISNUMBER(DO6),DO6&gt;DO$5)),"E",IF(OR(AND(DN6="abs",DO6="abs"),AND(ISBLANK(DN6),DO6="abs"),AND(ISBLANK(DO6),DN6="abs")),"abs",IF(OR(AND(DO6="abs",DN6&gt;DN$5),AND(DN6="abs",DO6&gt;DO$5)),"E",IF(OR(DN6="abs",ISBLANK(DN6)),DO6/DO$5*100,IF(OR(ISBLANK(DO6),DO6="abs"),DN6/DN$5*100,IF(OR(DN6&gt;DN$5,DO6&gt;DO$5),"E",(DN6+DO6)/(DN$5+DO$5)*100)))))))</f>
        <v xml:space="preserve"> </v>
      </c>
      <c r="DQ6" s="11" t="str">
        <f t="shared" ref="DQ6:DQ35" si="51">IF(OR(AND(ISBLANK(DN6),DO6="abs"),AND(ISBLANK(DO6),DN6="abs"),AND(DN6="abs",DO6="abs")),"abs",IF(DP6=" "," ",IF(DP6="E"," ",IF(DP6&gt;=75,"X",IF(DP6&gt;=50,"/",".")))))</f>
        <v xml:space="preserve"> </v>
      </c>
      <c r="DR6" s="28"/>
      <c r="DS6" s="28"/>
      <c r="DT6" s="12" t="str">
        <f t="shared" ref="DT6:DT35" si="52">IF(OR(AND(ISBLANK(DS6),ISBLANK(DR6)),AND(ISBLANK(DS$5),ISBLANK(DR$5)))," ",IF(OR(AND(ISNUMBER(DR6),DR6&gt;DR$5),AND(ISNUMBER(DS6),DS6&gt;DS$5)),"E",IF(OR(AND(DR6="abs",DS6="abs"),AND(ISBLANK(DR6),DS6="abs"),AND(ISBLANK(DS6),DR6="abs")),"abs",IF(OR(AND(DS6="abs",DR6&gt;DR$5),AND(DR6="abs",DS6&gt;DS$5)),"E",IF(OR(DR6="abs",ISBLANK(DR6)),DS6/DS$5*100,IF(OR(ISBLANK(DS6),DS6="abs"),DR6/DR$5*100,IF(OR(DR6&gt;DR$5,DS6&gt;DS$5),"E",(DR6+DS6)/(DR$5+DS$5)*100)))))))</f>
        <v xml:space="preserve"> </v>
      </c>
      <c r="DU6" s="11" t="str">
        <f t="shared" ref="DU6:DU35" si="53">IF(OR(AND(ISBLANK(DR6),DS6="abs"),AND(ISBLANK(DS6),DR6="abs"),AND(DR6="abs",DS6="abs")),"abs",IF(DT6=" "," ",IF(DT6="E"," ",IF(DT6&gt;=75,"X",IF(DT6&gt;=50,"/",".")))))</f>
        <v xml:space="preserve"> </v>
      </c>
      <c r="DV6" s="28"/>
      <c r="DW6" s="28"/>
      <c r="DX6" s="12" t="str">
        <f t="shared" ref="DX6:DX35" si="54">IF(OR(AND(ISBLANK(DW6),ISBLANK(DV6)),AND(ISBLANK(DW$5),ISBLANK(DV$5)))," ",IF(OR(AND(ISNUMBER(DV6),DV6&gt;DV$5),AND(ISNUMBER(DW6),DW6&gt;DW$5)),"E",IF(OR(AND(DV6="abs",DW6="abs"),AND(ISBLANK(DV6),DW6="abs"),AND(ISBLANK(DW6),DV6="abs")),"abs",IF(OR(AND(DW6="abs",DV6&gt;DV$5),AND(DV6="abs",DW6&gt;DW$5)),"E",IF(OR(DV6="abs",ISBLANK(DV6)),DW6/DW$5*100,IF(OR(ISBLANK(DW6),DW6="abs"),DV6/DV$5*100,IF(OR(DV6&gt;DV$5,DW6&gt;DW$5),"E",(DV6+DW6)/(DV$5+DW$5)*100)))))))</f>
        <v xml:space="preserve"> </v>
      </c>
      <c r="DY6" s="11" t="str">
        <f t="shared" ref="DY6:DY35" si="55">IF(OR(AND(ISBLANK(DV6),DW6="abs"),AND(ISBLANK(DW6),DV6="abs"),AND(DV6="abs",DW6="abs")),"abs",IF(DX6=" "," ",IF(DX6="E"," ",IF(DX6&gt;=75,"X",IF(DX6&gt;=50,"/",".")))))</f>
        <v xml:space="preserve"> </v>
      </c>
      <c r="DZ6" s="28"/>
      <c r="EA6" s="28"/>
      <c r="EB6" s="12" t="str">
        <f t="shared" ref="EB6:EB35" si="56">IF(OR(AND(ISBLANK(EA6),ISBLANK(DZ6)),AND(ISBLANK(EA$5),ISBLANK(DZ$5)))," ",IF(OR(AND(ISNUMBER(DZ6),DZ6&gt;DZ$5),AND(ISNUMBER(EA6),EA6&gt;EA$5)),"E",IF(OR(AND(DZ6="abs",EA6="abs"),AND(ISBLANK(DZ6),EA6="abs"),AND(ISBLANK(EA6),DZ6="abs")),"abs",IF(OR(AND(EA6="abs",DZ6&gt;DZ$5),AND(DZ6="abs",EA6&gt;EA$5)),"E",IF(OR(DZ6="abs",ISBLANK(DZ6)),EA6/EA$5*100,IF(OR(ISBLANK(EA6),EA6="abs"),DZ6/DZ$5*100,IF(OR(DZ6&gt;DZ$5,EA6&gt;EA$5),"E",(DZ6+EA6)/(DZ$5+EA$5)*100)))))))</f>
        <v xml:space="preserve"> </v>
      </c>
      <c r="EC6" s="11" t="str">
        <f t="shared" ref="EC6:EC35" si="57">IF(OR(AND(ISBLANK(DZ6),EA6="abs"),AND(ISBLANK(EA6),DZ6="abs"),AND(DZ6="abs",EA6="abs")),"abs",IF(EB6=" "," ",IF(EB6="E"," ",IF(EB6&gt;=75,"X",IF(EB6&gt;=50,"/",".")))))</f>
        <v xml:space="preserve"> </v>
      </c>
      <c r="ED6" s="28"/>
      <c r="EE6" s="28"/>
      <c r="EF6" s="12" t="str">
        <f t="shared" ref="EF6:EF35" si="58">IF(OR(AND(ISBLANK(EE6),ISBLANK(ED6)),AND(ISBLANK(EE$5),ISBLANK(ED$5)))," ",IF(OR(AND(ISNUMBER(ED6),ED6&gt;ED$5),AND(ISNUMBER(EE6),EE6&gt;EE$5)),"E",IF(OR(AND(ED6="abs",EE6="abs"),AND(ISBLANK(ED6),EE6="abs"),AND(ISBLANK(EE6),ED6="abs")),"abs",IF(OR(AND(EE6="abs",ED6&gt;ED$5),AND(ED6="abs",EE6&gt;EE$5)),"E",IF(OR(ED6="abs",ISBLANK(ED6)),EE6/EE$5*100,IF(OR(ISBLANK(EE6),EE6="abs"),ED6/ED$5*100,IF(OR(ED6&gt;ED$5,EE6&gt;EE$5),"E",(ED6+EE6)/(ED$5+EE$5)*100)))))))</f>
        <v xml:space="preserve"> </v>
      </c>
      <c r="EG6" s="11" t="str">
        <f t="shared" ref="EG6:EG35" si="59">IF(OR(AND(ISBLANK(ED6),EE6="abs"),AND(ISBLANK(EE6),ED6="abs"),AND(ED6="abs",EE6="abs")),"abs",IF(EF6=" "," ",IF(EF6="E"," ",IF(EF6&gt;=75,"X",IF(EF6&gt;=50,"/",".")))))</f>
        <v xml:space="preserve"> </v>
      </c>
      <c r="EI6" s="7" t="str">
        <f>IF(ISBLANK(Fran1!$A6)," ",Fran1!$A6)</f>
        <v xml:space="preserve"> </v>
      </c>
      <c r="EJ6" s="8" t="str">
        <f>IF(ISBLANK(Fran1!$B6)," ",Fran1!$B6)</f>
        <v xml:space="preserve"> </v>
      </c>
      <c r="EK6" s="28"/>
      <c r="EL6" s="28"/>
      <c r="EM6" s="12" t="str">
        <f t="shared" ref="EM6:EM35" si="60">IF(OR(AND(ISBLANK(EL6),ISBLANK(EK6)),AND(ISBLANK(EL$5),ISBLANK(EK$5)))," ",IF(OR(AND(ISNUMBER(EK6),EK6&gt;EK$5),AND(ISNUMBER(EL6),EL6&gt;EL$5)),"E",IF(OR(AND(EK6="abs",EL6="abs"),AND(ISBLANK(EK6),EL6="abs"),AND(ISBLANK(EL6),EK6="abs")),"abs",IF(OR(AND(EL6="abs",EK6&gt;EK$5),AND(EK6="abs",EL6&gt;EL$5)),"E",IF(OR(EK6="abs",ISBLANK(EK6)),EL6/EL$5*100,IF(OR(ISBLANK(EL6),EL6="abs"),EK6/EK$5*100,IF(OR(EK6&gt;EK$5,EL6&gt;EL$5),"E",(EK6+EL6)/(EK$5+EL$5)*100)))))))</f>
        <v xml:space="preserve"> </v>
      </c>
      <c r="EN6" s="11" t="str">
        <f t="shared" ref="EN6:EN35" si="61">IF(OR(AND(ISBLANK(EK6),EL6="abs"),AND(ISBLANK(EL6),EK6="abs"),AND(EK6="abs",EL6="abs")),"abs",IF(EM6=" "," ",IF(EM6="E"," ",IF(EM6&gt;=75,"X",IF(EM6&gt;=50,"/",".")))))</f>
        <v xml:space="preserve"> </v>
      </c>
      <c r="EO6" s="28"/>
      <c r="EP6" s="28"/>
      <c r="EQ6" s="12" t="str">
        <f t="shared" ref="EQ6:EQ19" si="62">IF(OR(AND(ISBLANK(EP6),ISBLANK(EO6)),AND(ISBLANK(EP$5),ISBLANK(EO$5)))," ",IF(OR(AND(ISNUMBER(EO6),EO6&gt;EO$5),AND(ISNUMBER(EP6),EP6&gt;EP$5)),"E",IF(OR(AND(EO6="abs",EP6="abs"),AND(ISBLANK(EO6),EP6="abs"),AND(ISBLANK(EP6),EO6="abs")),"abs",IF(OR(AND(EP6="abs",EO6&gt;EO$5),AND(EO6="abs",EP6&gt;EP$5)),"E",IF(OR(EO6="abs",ISBLANK(EO6)),EP6/EP$5*100,IF(OR(ISBLANK(EP6),EP6="abs"),EO6/EO$5*100,IF(OR(EO6&gt;EO$5,EP6&gt;EP$5),"E",(EO6+EP6)/(EO$5+EP$5)*100)))))))</f>
        <v xml:space="preserve"> </v>
      </c>
      <c r="ER6" s="11" t="str">
        <f t="shared" ref="ER6:ER19" si="63">IF(OR(AND(ISBLANK(EO6),EP6="abs"),AND(ISBLANK(EP6),EO6="abs"),AND(EO6="abs",EP6="abs")),"abs",IF(EQ6=" "," ",IF(EQ6="E"," ",IF(EQ6&gt;=75,"X",IF(EQ6&gt;=50,"/",".")))))</f>
        <v xml:space="preserve"> </v>
      </c>
      <c r="ES6" s="28"/>
      <c r="ET6" s="28"/>
      <c r="EU6" s="12" t="str">
        <f t="shared" ref="EU6:EU35" si="64">IF(OR(AND(ISBLANK(ET6),ISBLANK(ES6)),AND(ISBLANK(ET$5),ISBLANK(ES$5)))," ",IF(OR(AND(ISNUMBER(ES6),ES6&gt;ES$5),AND(ISNUMBER(ET6),ET6&gt;ET$5)),"E",IF(OR(AND(ES6="abs",ET6="abs"),AND(ISBLANK(ES6),ET6="abs"),AND(ISBLANK(ET6),ES6="abs")),"abs",IF(OR(AND(ET6="abs",ES6&gt;ES$5),AND(ES6="abs",ET6&gt;ET$5)),"E",IF(OR(ES6="abs",ISBLANK(ES6)),ET6/ET$5*100,IF(OR(ISBLANK(ET6),ET6="abs"),ES6/ES$5*100,IF(OR(ES6&gt;ES$5,ET6&gt;ET$5),"E",(ES6+ET6)/(ES$5+ET$5)*100)))))))</f>
        <v xml:space="preserve"> </v>
      </c>
      <c r="EV6" s="11" t="str">
        <f t="shared" ref="EV6:EV35" si="65">IF(OR(AND(ISBLANK(ES6),ET6="abs"),AND(ISBLANK(ET6),ES6="abs"),AND(ES6="abs",ET6="abs")),"abs",IF(EU6=" "," ",IF(EU6="E"," ",IF(EU6&gt;=75,"X",IF(EU6&gt;=50,"/",".")))))</f>
        <v xml:space="preserve"> </v>
      </c>
      <c r="EW6" s="28"/>
      <c r="EX6" s="28"/>
      <c r="EY6" s="12" t="str">
        <f t="shared" ref="EY6:EY35" si="66">IF(OR(AND(ISBLANK(EX6),ISBLANK(EW6)),AND(ISBLANK(EX$5),ISBLANK(EW$5)))," ",IF(OR(AND(ISNUMBER(EW6),EW6&gt;EW$5),AND(ISNUMBER(EX6),EX6&gt;EX$5)),"E",IF(OR(AND(EW6="abs",EX6="abs"),AND(ISBLANK(EW6),EX6="abs"),AND(ISBLANK(EX6),EW6="abs")),"abs",IF(OR(AND(EX6="abs",EW6&gt;EW$5),AND(EW6="abs",EX6&gt;EX$5)),"E",IF(OR(EW6="abs",ISBLANK(EW6)),EX6/EX$5*100,IF(OR(ISBLANK(EX6),EX6="abs"),EW6/EW$5*100,IF(OR(EW6&gt;EW$5,EX6&gt;EX$5),"E",(EW6+EX6)/(EW$5+EX$5)*100)))))))</f>
        <v xml:space="preserve"> </v>
      </c>
      <c r="EZ6" s="11" t="str">
        <f t="shared" ref="EZ6:EZ35" si="67">IF(OR(AND(ISBLANK(EW6),EX6="abs"),AND(ISBLANK(EX6),EW6="abs"),AND(EW6="abs",EX6="abs")),"abs",IF(EY6=" "," ",IF(EY6="E"," ",IF(EY6&gt;=75,"X",IF(EY6&gt;=50,"/",".")))))</f>
        <v xml:space="preserve"> </v>
      </c>
      <c r="FA6" s="28"/>
      <c r="FB6" s="28"/>
      <c r="FC6" s="12" t="str">
        <f t="shared" ref="FC6:FC35" si="68">IF(OR(AND(ISBLANK(FB6),ISBLANK(FA6)),AND(ISBLANK(FB$5),ISBLANK(FA$5)))," ",IF(OR(AND(ISNUMBER(FA6),FA6&gt;FA$5),AND(ISNUMBER(FB6),FB6&gt;FB$5)),"E",IF(OR(AND(FA6="abs",FB6="abs"),AND(ISBLANK(FA6),FB6="abs"),AND(ISBLANK(FB6),FA6="abs")),"abs",IF(OR(AND(FB6="abs",FA6&gt;FA$5),AND(FA6="abs",FB6&gt;FB$5)),"E",IF(OR(FA6="abs",ISBLANK(FA6)),FB6/FB$5*100,IF(OR(ISBLANK(FB6),FB6="abs"),FA6/FA$5*100,IF(OR(FA6&gt;FA$5,FB6&gt;FB$5),"E",(FA6+FB6)/(FA$5+FB$5)*100)))))))</f>
        <v xml:space="preserve"> </v>
      </c>
      <c r="FD6" s="11" t="str">
        <f t="shared" ref="FD6:FD35" si="69">IF(OR(AND(ISBLANK(FA6),FB6="abs"),AND(ISBLANK(FB6),FA6="abs"),AND(FA6="abs",FB6="abs")),"abs",IF(FC6=" "," ",IF(FC6="E"," ",IF(FC6&gt;=75,"X",IF(FC6&gt;=50,"/",".")))))</f>
        <v xml:space="preserve"> </v>
      </c>
      <c r="FF6" s="7" t="str">
        <f>IF(ISBLANK(Fran1!$A6)," ",Fran1!$A6)</f>
        <v xml:space="preserve"> </v>
      </c>
      <c r="FG6" s="8" t="str">
        <f>IF(ISBLANK(Fran1!$B6)," ",Fran1!$B6)</f>
        <v xml:space="preserve"> </v>
      </c>
      <c r="FH6" s="28"/>
      <c r="FI6" s="28"/>
      <c r="FJ6" s="12" t="str">
        <f t="shared" ref="FJ6:FJ35" si="70">IF(OR(AND(ISBLANK(FI6),ISBLANK(FH6)),AND(ISBLANK(FI$5),ISBLANK(FH$5)))," ",IF(OR(AND(ISNUMBER(FH6),FH6&gt;FH$5),AND(ISNUMBER(FI6),FI6&gt;FI$5)),"E",IF(OR(AND(FH6="abs",FI6="abs"),AND(ISBLANK(FH6),FI6="abs"),AND(ISBLANK(FI6),FH6="abs")),"abs",IF(OR(AND(FI6="abs",FH6&gt;FH$5),AND(FH6="abs",FI6&gt;FI$5)),"E",IF(OR(FH6="abs",ISBLANK(FH6)),FI6/FI$5*100,IF(OR(ISBLANK(FI6),FI6="abs"),FH6/FH$5*100,IF(OR(FH6&gt;FH$5,FI6&gt;FI$5),"E",(FH6+FI6)/(FH$5+FI$5)*100)))))))</f>
        <v xml:space="preserve"> </v>
      </c>
      <c r="FK6" s="11" t="str">
        <f t="shared" ref="FK6:FK35" si="71">IF(OR(AND(ISBLANK(FH6),FI6="abs"),AND(ISBLANK(FI6),FH6="abs"),AND(FH6="abs",FI6="abs")),"abs",IF(FJ6=" "," ",IF(FJ6="E"," ",IF(FJ6&gt;=75,"X",IF(FJ6&gt;=50,"/",".")))))</f>
        <v xml:space="preserve"> </v>
      </c>
      <c r="FL6" s="28"/>
      <c r="FM6" s="28"/>
      <c r="FN6" s="12" t="str">
        <f t="shared" ref="FN6:FN35" si="72">IF(OR(AND(ISBLANK(FM6),ISBLANK(FL6)),AND(ISBLANK(FM$5),ISBLANK(FL$5)))," ",IF(OR(AND(ISNUMBER(FL6),FL6&gt;FL$5),AND(ISNUMBER(FM6),FM6&gt;FM$5)),"E",IF(OR(AND(FL6="abs",FM6="abs"),AND(ISBLANK(FL6),FM6="abs"),AND(ISBLANK(FM6),FL6="abs")),"abs",IF(OR(AND(FM6="abs",FL6&gt;FL$5),AND(FL6="abs",FM6&gt;FM$5)),"E",IF(OR(FL6="abs",ISBLANK(FL6)),FM6/FM$5*100,IF(OR(ISBLANK(FM6),FM6="abs"),FL6/FL$5*100,IF(OR(FL6&gt;FL$5,FM6&gt;FM$5),"E",(FL6+FM6)/(FL$5+FM$5)*100)))))))</f>
        <v xml:space="preserve"> </v>
      </c>
      <c r="FO6" s="11" t="str">
        <f t="shared" ref="FO6:FO35" si="73">IF(OR(AND(ISBLANK(FL6),FM6="abs"),AND(ISBLANK(FM6),FL6="abs"),AND(FL6="abs",FM6="abs")),"abs",IF(FN6=" "," ",IF(FN6="E"," ",IF(FN6&gt;=75,"X",IF(FN6&gt;=50,"/",".")))))</f>
        <v xml:space="preserve"> </v>
      </c>
      <c r="FP6" s="28"/>
      <c r="FQ6" s="28"/>
      <c r="FR6" s="12" t="str">
        <f t="shared" ref="FR6:FR35" si="74">IF(OR(AND(ISBLANK(FQ6),ISBLANK(FP6)),AND(ISBLANK(FQ$5),ISBLANK(FP$5)))," ",IF(OR(AND(ISNUMBER(FP6),FP6&gt;FP$5),AND(ISNUMBER(FQ6),FQ6&gt;FQ$5)),"E",IF(OR(AND(FP6="abs",FQ6="abs"),AND(ISBLANK(FP6),FQ6="abs"),AND(ISBLANK(FQ6),FP6="abs")),"abs",IF(OR(AND(FQ6="abs",FP6&gt;FP$5),AND(FP6="abs",FQ6&gt;FQ$5)),"E",IF(OR(FP6="abs",ISBLANK(FP6)),FQ6/FQ$5*100,IF(OR(ISBLANK(FQ6),FQ6="abs"),FP6/FP$5*100,IF(OR(FP6&gt;FP$5,FQ6&gt;FQ$5),"E",(FP6+FQ6)/(FP$5+FQ$5)*100)))))))</f>
        <v xml:space="preserve"> </v>
      </c>
      <c r="FS6" s="11" t="str">
        <f t="shared" ref="FS6:FS35" si="75">IF(OR(AND(ISBLANK(FP6),FQ6="abs"),AND(ISBLANK(FQ6),FP6="abs"),AND(FP6="abs",FQ6="abs")),"abs",IF(FR6=" "," ",IF(FR6="E"," ",IF(FR6&gt;=75,"X",IF(FR6&gt;=50,"/",".")))))</f>
        <v xml:space="preserve"> </v>
      </c>
      <c r="FT6" s="28"/>
      <c r="FU6" s="28"/>
      <c r="FV6" s="12" t="str">
        <f t="shared" ref="FV6:FV35" si="76">IF(OR(AND(ISBLANK(FU6),ISBLANK(FT6)),AND(ISBLANK(FU$5),ISBLANK(FT$5)))," ",IF(OR(AND(ISNUMBER(FT6),FT6&gt;FT$5),AND(ISNUMBER(FU6),FU6&gt;FU$5)),"E",IF(OR(AND(FT6="abs",FU6="abs"),AND(ISBLANK(FT6),FU6="abs"),AND(ISBLANK(FU6),FT6="abs")),"abs",IF(OR(AND(FU6="abs",FT6&gt;FT$5),AND(FT6="abs",FU6&gt;FU$5)),"E",IF(OR(FT6="abs",ISBLANK(FT6)),FU6/FU$5*100,IF(OR(ISBLANK(FU6),FU6="abs"),FT6/FT$5*100,IF(OR(FT6&gt;FT$5,FU6&gt;FU$5),"E",(FT6+FU6)/(FT$5+FU$5)*100)))))))</f>
        <v xml:space="preserve"> </v>
      </c>
      <c r="FW6" s="11" t="str">
        <f t="shared" ref="FW6:FW35" si="77">IF(OR(AND(ISBLANK(FT6),FU6="abs"),AND(ISBLANK(FU6),FT6="abs"),AND(FT6="abs",FU6="abs")),"abs",IF(FV6=" "," ",IF(FV6="E"," ",IF(FV6&gt;=75,"X",IF(FV6&gt;=50,"/",".")))))</f>
        <v xml:space="preserve"> </v>
      </c>
      <c r="FX6" s="28"/>
      <c r="FY6" s="28"/>
      <c r="FZ6" s="12" t="str">
        <f t="shared" ref="FZ6:FZ35" si="78">IF(OR(AND(ISBLANK(FY6),ISBLANK(FX6)),AND(ISBLANK(FY$5),ISBLANK(FX$5)))," ",IF(OR(AND(ISNUMBER(FX6),FX6&gt;FX$5),AND(ISNUMBER(FY6),FY6&gt;FY$5)),"E",IF(OR(AND(FX6="abs",FY6="abs"),AND(ISBLANK(FX6),FY6="abs"),AND(ISBLANK(FY6),FX6="abs")),"abs",IF(OR(AND(FY6="abs",FX6&gt;FX$5),AND(FX6="abs",FY6&gt;FY$5)),"E",IF(OR(FX6="abs",ISBLANK(FX6)),FY6/FY$5*100,IF(OR(ISBLANK(FY6),FY6="abs"),FX6/FX$5*100,IF(OR(FX6&gt;FX$5,FY6&gt;FY$5),"E",(FX6+FY6)/(FX$5+FY$5)*100)))))))</f>
        <v xml:space="preserve"> </v>
      </c>
      <c r="GA6" s="11" t="str">
        <f t="shared" ref="GA6:GA35" si="79">IF(OR(AND(ISBLANK(FX6),FY6="abs"),AND(ISBLANK(FY6),FX6="abs"),AND(FX6="abs",FY6="abs")),"abs",IF(FZ6=" "," ",IF(FZ6="E"," ",IF(FZ6&gt;=75,"X",IF(FZ6&gt;=50,"/",".")))))</f>
        <v xml:space="preserve"> </v>
      </c>
      <c r="GC6" s="7" t="str">
        <f>IF(ISBLANK(Fran1!A6)," ",Fran1!A6)</f>
        <v xml:space="preserve"> </v>
      </c>
      <c r="GD6" s="8" t="str">
        <f>IF(ISBLANK(Fran1!B6)," ",Fran1!B6)</f>
        <v xml:space="preserve"> </v>
      </c>
      <c r="GE6" s="28"/>
      <c r="GF6" s="28"/>
      <c r="GG6" s="12" t="str">
        <f t="shared" ref="GG6:GG35" si="80">IF(OR(AND(ISBLANK(GF6),ISBLANK(GE6)),AND(ISBLANK(GF$5),ISBLANK(GE$5)))," ",IF(OR(AND(ISNUMBER(GE6),GE6&gt;GE$5),AND(ISNUMBER(GF6),GF6&gt;GF$5)),"E",IF(OR(AND(GE6="abs",GF6="abs"),AND(ISBLANK(GE6),GF6="abs"),AND(ISBLANK(GF6),GE6="abs")),"abs",IF(OR(AND(GF6="abs",GE6&gt;GE$5),AND(GE6="abs",GF6&gt;GF$5)),"E",IF(OR(GE6="abs",ISBLANK(GE6)),GF6/GF$5*100,IF(OR(ISBLANK(GF6),GF6="abs"),GE6/GE$5*100,IF(OR(GE6&gt;GE$5,GF6&gt;GF$5),"E",(GE6+GF6)/(GE$5+GF$5)*100)))))))</f>
        <v xml:space="preserve"> </v>
      </c>
      <c r="GH6" s="11" t="str">
        <f t="shared" ref="GH6:GH35" si="81">IF(OR(AND(ISBLANK(GE6),GF6="abs"),AND(ISBLANK(GF6),GE6="abs"),AND(GE6="abs",GF6="abs")),"abs",IF(GG6=" "," ",IF(GG6="E"," ",IF(GG6&gt;=75,"X",IF(GG6&gt;=50,"/",".")))))</f>
        <v xml:space="preserve"> </v>
      </c>
      <c r="GI6" s="28"/>
      <c r="GJ6" s="28"/>
      <c r="GK6" s="12" t="str">
        <f t="shared" ref="GK6:GK35" si="82">IF(OR(AND(ISBLANK(GJ6),ISBLANK(GI6)),AND(ISBLANK(GJ$5),ISBLANK(GI$5)))," ",IF(OR(AND(ISNUMBER(GI6),GI6&gt;GI$5),AND(ISNUMBER(GJ6),GJ6&gt;GJ$5)),"E",IF(OR(AND(GI6="abs",GJ6="abs"),AND(ISBLANK(GI6),GJ6="abs"),AND(ISBLANK(GJ6),GI6="abs")),"abs",IF(OR(AND(GJ6="abs",GI6&gt;GI$5),AND(GI6="abs",GJ6&gt;GJ$5)),"E",IF(OR(GI6="abs",ISBLANK(GI6)),GJ6/GJ$5*100,IF(OR(ISBLANK(GJ6),GJ6="abs"),GI6/GI$5*100,IF(OR(GI6&gt;GI$5,GJ6&gt;GJ$5),"E",(GI6+GJ6)/(GI$5+GJ$5)*100)))))))</f>
        <v xml:space="preserve"> </v>
      </c>
      <c r="GL6" s="11" t="str">
        <f t="shared" ref="GL6:GL35" si="83">IF(OR(AND(ISBLANK(GI6),GJ6="abs"),AND(ISBLANK(GJ6),GI6="abs"),AND(GI6="abs",GJ6="abs")),"abs",IF(GK6=" "," ",IF(GK6="E"," ",IF(GK6&gt;=75,"X",IF(GK6&gt;=50,"/",".")))))</f>
        <v xml:space="preserve"> </v>
      </c>
      <c r="GM6" s="28"/>
      <c r="GN6" s="28"/>
      <c r="GO6" s="12" t="str">
        <f t="shared" ref="GO6:GO35" si="84">IF(OR(AND(ISBLANK(GN6),ISBLANK(GM6)),AND(ISBLANK(GN$5),ISBLANK(GM$5)))," ",IF(OR(AND(ISNUMBER(GM6),GM6&gt;GM$5),AND(ISNUMBER(GN6),GN6&gt;GN$5)),"E",IF(OR(AND(GM6="abs",GN6="abs"),AND(ISBLANK(GM6),GN6="abs"),AND(ISBLANK(GN6),GM6="abs")),"abs",IF(OR(AND(GN6="abs",GM6&gt;GM$5),AND(GM6="abs",GN6&gt;GN$5)),"E",IF(OR(GM6="abs",ISBLANK(GM6)),GN6/GN$5*100,IF(OR(ISBLANK(GN6),GN6="abs"),GM6/GM$5*100,IF(OR(GM6&gt;GM$5,GN6&gt;GN$5),"E",(GM6+GN6)/(GM$5+GN$5)*100)))))))</f>
        <v xml:space="preserve"> </v>
      </c>
      <c r="GP6" s="11" t="str">
        <f t="shared" ref="GP6:GP35" si="85">IF(OR(AND(ISBLANK(GM6),GN6="abs"),AND(ISBLANK(GN6),GM6="abs"),AND(GM6="abs",GN6="abs")),"abs",IF(GO6=" "," ",IF(GO6="E"," ",IF(GO6&gt;=75,"X",IF(GO6&gt;=50,"/",".")))))</f>
        <v xml:space="preserve"> </v>
      </c>
      <c r="GQ6" s="28"/>
      <c r="GR6" s="28"/>
      <c r="GS6" s="12" t="str">
        <f t="shared" ref="GS6:GS35" si="86">IF(OR(AND(ISBLANK(GR6),ISBLANK(GQ6)),AND(ISBLANK(GR$5),ISBLANK(GQ$5)))," ",IF(OR(AND(ISNUMBER(GQ6),GQ6&gt;GQ$5),AND(ISNUMBER(GR6),GR6&gt;GR$5)),"E",IF(OR(AND(GQ6="abs",GR6="abs"),AND(ISBLANK(GQ6),GR6="abs"),AND(ISBLANK(GR6),GQ6="abs")),"abs",IF(OR(AND(GR6="abs",GQ6&gt;GQ$5),AND(GQ6="abs",GR6&gt;GR$5)),"E",IF(OR(GQ6="abs",ISBLANK(GQ6)),GR6/GR$5*100,IF(OR(ISBLANK(GR6),GR6="abs"),GQ6/GQ$5*100,IF(OR(GQ6&gt;GQ$5,GR6&gt;GR$5),"E",(GQ6+GR6)/(GQ$5+GR$5)*100)))))))</f>
        <v xml:space="preserve"> </v>
      </c>
      <c r="GT6" s="11" t="str">
        <f t="shared" ref="GT6:GT35" si="87">IF(OR(AND(ISBLANK(GQ6),GR6="abs"),AND(ISBLANK(GR6),GQ6="abs"),AND(GQ6="abs",GR6="abs")),"abs",IF(GS6=" "," ",IF(GS6="E"," ",IF(GS6&gt;=75,"X",IF(GS6&gt;=50,"/",".")))))</f>
        <v xml:space="preserve"> </v>
      </c>
      <c r="GU6" s="28"/>
      <c r="GV6" s="28"/>
      <c r="GW6" s="12" t="str">
        <f t="shared" ref="GW6:GW35" si="88">IF(OR(AND(ISBLANK(GV6),ISBLANK(GU6)),AND(ISBLANK(GV$5),ISBLANK(GU$5)))," ",IF(OR(AND(ISNUMBER(GU6),GU6&gt;GU$5),AND(ISNUMBER(GV6),GV6&gt;GV$5)),"E",IF(OR(AND(GU6="abs",GV6="abs"),AND(ISBLANK(GU6),GV6="abs"),AND(ISBLANK(GV6),GU6="abs")),"abs",IF(OR(AND(GV6="abs",GU6&gt;GU$5),AND(GU6="abs",GV6&gt;GV$5)),"E",IF(OR(GU6="abs",ISBLANK(GU6)),GV6/GV$5*100,IF(OR(ISBLANK(GV6),GV6="abs"),GU6/GU$5*100,IF(OR(GU6&gt;GU$5,GV6&gt;GV$5),"E",(GU6+GV6)/(GU$5+GV$5)*100)))))))</f>
        <v xml:space="preserve"> </v>
      </c>
      <c r="GX6" s="11" t="str">
        <f t="shared" ref="GX6:GX35" si="89">IF(OR(AND(ISBLANK(GU6),GV6="abs"),AND(ISBLANK(GV6),GU6="abs"),AND(GU6="abs",GV6="abs")),"abs",IF(GW6=" "," ",IF(GW6="E"," ",IF(GW6&gt;=75,"X",IF(GW6&gt;=50,"/",".")))))</f>
        <v xml:space="preserve"> </v>
      </c>
      <c r="GZ6" s="7" t="str">
        <f>IF(ISBLANK(Fran1!A6)," ",Fran1!A6)</f>
        <v xml:space="preserve"> </v>
      </c>
      <c r="HA6" s="8" t="str">
        <f>IF(ISBLANK(Fran1!B6)," ",Fran1!B6)</f>
        <v xml:space="preserve"> </v>
      </c>
      <c r="HB6" s="28"/>
      <c r="HC6" s="28"/>
      <c r="HD6" s="12" t="str">
        <f t="shared" ref="HD6:HD35" si="90">IF(OR(AND(ISBLANK(HC6),ISBLANK(HB6)),AND(ISBLANK(HC$5),ISBLANK(HB$5)))," ",IF(OR(AND(ISNUMBER(HB6),HB6&gt;HB$5),AND(ISNUMBER(HC6),HC6&gt;HC$5)),"E",IF(OR(AND(HB6="abs",HC6="abs"),AND(ISBLANK(HB6),HC6="abs"),AND(ISBLANK(HC6),HB6="abs")),"abs",IF(OR(AND(HC6="abs",HB6&gt;HB$5),AND(HB6="abs",HC6&gt;HC$5)),"E",IF(OR(HB6="abs",ISBLANK(HB6)),HC6/HC$5*100,IF(OR(ISBLANK(HC6),HC6="abs"),HB6/HB$5*100,IF(OR(HB6&gt;HB$5,HC6&gt;HC$5),"E",(HB6+HC6)/(HB$5+HC$5)*100)))))))</f>
        <v xml:space="preserve"> </v>
      </c>
      <c r="HE6" s="11" t="str">
        <f t="shared" ref="HE6:HE35" si="91">IF(OR(AND(ISBLANK(HB6),HC6="abs"),AND(ISBLANK(HC6),HB6="abs"),AND(HB6="abs",HC6="abs")),"abs",IF(HD6=" "," ",IF(HD6="E"," ",IF(HD6&gt;=75,"X",IF(HD6&gt;=50,"/",".")))))</f>
        <v xml:space="preserve"> </v>
      </c>
      <c r="HF6" s="28"/>
      <c r="HG6" s="28"/>
      <c r="HH6" s="12" t="str">
        <f t="shared" ref="HH6:HH35" si="92">IF(OR(AND(ISBLANK(HG6),ISBLANK(HF6)),AND(ISBLANK(HG$5),ISBLANK(HF$5)))," ",IF(OR(AND(ISNUMBER(HF6),HF6&gt;HF$5),AND(ISNUMBER(HG6),HG6&gt;HG$5)),"E",IF(OR(AND(HF6="abs",HG6="abs"),AND(ISBLANK(HF6),HG6="abs"),AND(ISBLANK(HG6),HF6="abs")),"abs",IF(OR(AND(HG6="abs",HF6&gt;HF$5),AND(HF6="abs",HG6&gt;HG$5)),"E",IF(OR(HF6="abs",ISBLANK(HF6)),HG6/HG$5*100,IF(OR(ISBLANK(HG6),HG6="abs"),HF6/HF$5*100,IF(OR(HF6&gt;HF$5,HG6&gt;HG$5),"E",(HF6+HG6)/(HF$5+HG$5)*100)))))))</f>
        <v xml:space="preserve"> </v>
      </c>
      <c r="HI6" s="11" t="str">
        <f t="shared" ref="HI6:HI35" si="93">IF(OR(AND(ISBLANK(HF6),HG6="abs"),AND(ISBLANK(HG6),HF6="abs"),AND(HF6="abs",HG6="abs")),"abs",IF(HH6=" "," ",IF(HH6="E"," ",IF(HH6&gt;=75,"X",IF(HH6&gt;=50,"/",".")))))</f>
        <v xml:space="preserve"> </v>
      </c>
      <c r="HJ6" s="28"/>
      <c r="HK6" s="28"/>
      <c r="HL6" s="12" t="str">
        <f t="shared" ref="HL6:HL35" si="94">IF(OR(AND(ISBLANK(HK6),ISBLANK(HJ6)),AND(ISBLANK(HK$5),ISBLANK(HJ$5)))," ",IF(OR(AND(ISNUMBER(HJ6),HJ6&gt;HJ$5),AND(ISNUMBER(HK6),HK6&gt;HK$5)),"E",IF(OR(AND(HJ6="abs",HK6="abs"),AND(ISBLANK(HJ6),HK6="abs"),AND(ISBLANK(HK6),HJ6="abs")),"abs",IF(OR(AND(HK6="abs",HJ6&gt;HJ$5),AND(HJ6="abs",HK6&gt;HK$5)),"E",IF(OR(HJ6="abs",ISBLANK(HJ6)),HK6/HK$5*100,IF(OR(ISBLANK(HK6),HK6="abs"),HJ6/HJ$5*100,IF(OR(HJ6&gt;HJ$5,HK6&gt;HK$5),"E",(HJ6+HK6)/(HJ$5+HK$5)*100)))))))</f>
        <v xml:space="preserve"> </v>
      </c>
      <c r="HM6" s="11" t="str">
        <f t="shared" ref="HM6:HM35" si="95">IF(OR(AND(ISBLANK(HJ6),HK6="abs"),AND(ISBLANK(HK6),HJ6="abs"),AND(HJ6="abs",HK6="abs")),"abs",IF(HL6=" "," ",IF(HL6="E"," ",IF(HL6&gt;=75,"X",IF(HL6&gt;=50,"/",".")))))</f>
        <v xml:space="preserve"> </v>
      </c>
      <c r="HN6" s="28"/>
      <c r="HO6" s="28"/>
      <c r="HP6" s="12" t="str">
        <f t="shared" ref="HP6:HP35" si="96">IF(OR(AND(ISBLANK(HO6),ISBLANK(HN6)),AND(ISBLANK(HO$5),ISBLANK(HN$5)))," ",IF(OR(AND(ISNUMBER(HN6),HN6&gt;HN$5),AND(ISNUMBER(HO6),HO6&gt;HO$5)),"E",IF(OR(AND(HN6="abs",HO6="abs"),AND(ISBLANK(HN6),HO6="abs"),AND(ISBLANK(HO6),HN6="abs")),"abs",IF(OR(AND(HO6="abs",HN6&gt;HN$5),AND(HN6="abs",HO6&gt;HO$5)),"E",IF(OR(HN6="abs",ISBLANK(HN6)),HO6/HO$5*100,IF(OR(ISBLANK(HO6),HO6="abs"),HN6/HN$5*100,IF(OR(HN6&gt;HN$5,HO6&gt;HO$5),"E",(HN6+HO6)/(HN$5+HO$5)*100)))))))</f>
        <v xml:space="preserve"> </v>
      </c>
      <c r="HQ6" s="11" t="str">
        <f t="shared" ref="HQ6:HQ35" si="97">IF(OR(AND(ISBLANK(HN6),HO6="abs"),AND(ISBLANK(HO6),HN6="abs"),AND(HN6="abs",HO6="abs")),"abs",IF(HP6=" "," ",IF(HP6="E"," ",IF(HP6&gt;=75,"X",IF(HP6&gt;=50,"/",".")))))</f>
        <v xml:space="preserve"> </v>
      </c>
      <c r="HR6" s="28"/>
      <c r="HS6" s="28"/>
      <c r="HT6" s="12" t="str">
        <f t="shared" ref="HT6:HT35" si="98">IF(OR(AND(ISBLANK(HS6),ISBLANK(HR6)),AND(ISBLANK(HS$5),ISBLANK(HR$5)))," ",IF(OR(AND(ISNUMBER(HR6),HR6&gt;HR$5),AND(ISNUMBER(HS6),HS6&gt;HS$5)),"E",IF(OR(AND(HR6="abs",HS6="abs"),AND(ISBLANK(HR6),HS6="abs"),AND(ISBLANK(HS6),HR6="abs")),"abs",IF(OR(AND(HS6="abs",HR6&gt;HR$5),AND(HR6="abs",HS6&gt;HS$5)),"E",IF(OR(HR6="abs",ISBLANK(HR6)),HS6/HS$5*100,IF(OR(ISBLANK(HS6),HS6="abs"),HR6/HR$5*100,IF(OR(HR6&gt;HR$5,HS6&gt;HS$5),"E",(HR6+HS6)/(HR$5+HS$5)*100)))))))</f>
        <v xml:space="preserve"> </v>
      </c>
      <c r="HU6" s="11" t="str">
        <f t="shared" ref="HU6:HU35" si="99">IF(OR(AND(ISBLANK(HR6),HS6="abs"),AND(ISBLANK(HS6),HR6="abs"),AND(HR6="abs",HS6="abs")),"abs",IF(HT6=" "," ",IF(HT6="E"," ",IF(HT6&gt;=75,"X",IF(HT6&gt;=50,"/",".")))))</f>
        <v xml:space="preserve"> </v>
      </c>
      <c r="HW6" s="7" t="str">
        <f>IF(ISBLANK(Fran1!$A6)," ",Fran1!$A6)</f>
        <v xml:space="preserve"> </v>
      </c>
      <c r="HX6" s="8" t="str">
        <f>IF(ISBLANK(Fran1!$B6)," ",Fran1!$B6)</f>
        <v xml:space="preserve"> </v>
      </c>
      <c r="HY6" s="28"/>
      <c r="HZ6" s="28"/>
      <c r="IA6" s="12" t="str">
        <f t="shared" ref="IA6:IA35" si="100">IF(OR(AND(ISBLANK(HZ6),ISBLANK(HY6)),AND(ISBLANK(HZ$5),ISBLANK(HY$5)))," ",IF(OR(AND(ISNUMBER(HY6),HY6&gt;HY$5),AND(ISNUMBER(HZ6),HZ6&gt;HZ$5)),"E",IF(OR(AND(HY6="abs",HZ6="abs"),AND(ISBLANK(HY6),HZ6="abs"),AND(ISBLANK(HZ6),HY6="abs")),"abs",IF(OR(AND(HZ6="abs",HY6&gt;HY$5),AND(HY6="abs",HZ6&gt;HZ$5)),"E",IF(OR(HY6="abs",ISBLANK(HY6)),HZ6/HZ$5*100,IF(OR(ISBLANK(HZ6),HZ6="abs"),HY6/HY$5*100,IF(OR(HY6&gt;HY$5,HZ6&gt;HZ$5),"E",(HY6+HZ6)/(HY$5+HZ$5)*100)))))))</f>
        <v xml:space="preserve"> </v>
      </c>
      <c r="IB6" s="11" t="str">
        <f t="shared" ref="IB6:IB35" si="101">IF(OR(AND(ISBLANK(HY6),HZ6="abs"),AND(ISBLANK(HZ6),HY6="abs"),AND(HY6="abs",HZ6="abs")),"abs",IF(IA6=" "," ",IF(IA6="E"," ",IF(IA6&gt;=75,"X",IF(IA6&gt;=50,"/",".")))))</f>
        <v xml:space="preserve"> </v>
      </c>
      <c r="IC6" s="28"/>
      <c r="ID6" s="28"/>
      <c r="IE6" s="12" t="str">
        <f t="shared" ref="IE6:IE35" si="102">IF(OR(AND(ISBLANK(ID6),ISBLANK(IC6)),AND(ISBLANK(ID$5),ISBLANK(IC$5)))," ",IF(OR(AND(ISNUMBER(IC6),IC6&gt;IC$5),AND(ISNUMBER(ID6),ID6&gt;ID$5)),"E",IF(OR(AND(IC6="abs",ID6="abs"),AND(ISBLANK(IC6),ID6="abs"),AND(ISBLANK(ID6),IC6="abs")),"abs",IF(OR(AND(ID6="abs",IC6&gt;IC$5),AND(IC6="abs",ID6&gt;ID$5)),"E",IF(OR(IC6="abs",ISBLANK(IC6)),ID6/ID$5*100,IF(OR(ISBLANK(ID6),ID6="abs"),IC6/IC$5*100,IF(OR(IC6&gt;IC$5,ID6&gt;ID$5),"E",(IC6+ID6)/(IC$5+ID$5)*100)))))))</f>
        <v xml:space="preserve"> </v>
      </c>
      <c r="IF6" s="11" t="str">
        <f t="shared" ref="IF6:IF35" si="103">IF(OR(AND(ISBLANK(IC6),ID6="abs"),AND(ISBLANK(ID6),IC6="abs"),AND(IC6="abs",ID6="abs")),"abs",IF(IE6=" "," ",IF(IE6="E"," ",IF(IE6&gt;=75,"X",IF(IE6&gt;=50,"/",".")))))</f>
        <v xml:space="preserve"> </v>
      </c>
      <c r="IG6" s="28"/>
      <c r="IH6" s="28"/>
      <c r="II6" s="12" t="str">
        <f t="shared" ref="II6:II35" si="104">IF(OR(AND(ISBLANK(IH6),ISBLANK(IG6)),AND(ISBLANK(IH$5),ISBLANK(IG$5)))," ",IF(OR(AND(ISNUMBER(IG6),IG6&gt;IG$5),AND(ISNUMBER(IH6),IH6&gt;IH$5)),"E",IF(OR(AND(IG6="abs",IH6="abs"),AND(ISBLANK(IG6),IH6="abs"),AND(ISBLANK(IH6),IG6="abs")),"abs",IF(OR(AND(IH6="abs",IG6&gt;IG$5),AND(IG6="abs",IH6&gt;IH$5)),"E",IF(OR(IG6="abs",ISBLANK(IG6)),IH6/IH$5*100,IF(OR(ISBLANK(IH6),IH6="abs"),IG6/IG$5*100,IF(OR(IG6&gt;IG$5,IH6&gt;IH$5),"E",(IG6+IH6)/(IG$5+IH$5)*100)))))))</f>
        <v xml:space="preserve"> </v>
      </c>
      <c r="IJ6" s="11" t="str">
        <f t="shared" ref="IJ6:IJ35" si="105">IF(OR(AND(ISBLANK(IG6),IH6="abs"),AND(ISBLANK(IH6),IG6="abs"),AND(IG6="abs",IH6="abs")),"abs",IF(II6=" "," ",IF(II6="E"," ",IF(II6&gt;=75,"X",IF(II6&gt;=50,"/",".")))))</f>
        <v xml:space="preserve"> </v>
      </c>
      <c r="IK6" s="28"/>
      <c r="IL6" s="28"/>
      <c r="IM6" s="12" t="str">
        <f t="shared" ref="IM6:IM35" si="106">IF(OR(AND(ISBLANK(IL6),ISBLANK(IK6)),AND(ISBLANK(IL$5),ISBLANK(IK$5)))," ",IF(OR(AND(ISNUMBER(IK6),IK6&gt;IK$5),AND(ISNUMBER(IL6),IL6&gt;IL$5)),"E",IF(OR(AND(IK6="abs",IL6="abs"),AND(ISBLANK(IK6),IL6="abs"),AND(ISBLANK(IL6),IK6="abs")),"abs",IF(OR(AND(IL6="abs",IK6&gt;IK$5),AND(IK6="abs",IL6&gt;IL$5)),"E",IF(OR(IK6="abs",ISBLANK(IK6)),IL6/IL$5*100,IF(OR(ISBLANK(IL6),IL6="abs"),IK6/IK$5*100,IF(OR(IK6&gt;IK$5,IL6&gt;IL$5),"E",(IK6+IL6)/(IK$5+IL$5)*100)))))))</f>
        <v xml:space="preserve"> </v>
      </c>
      <c r="IN6" s="11" t="str">
        <f t="shared" ref="IN6:IN35" si="107">IF(OR(AND(ISBLANK(IK6),IL6="abs"),AND(ISBLANK(IL6),IK6="abs"),AND(IK6="abs",IL6="abs")),"abs",IF(IM6=" "," ",IF(IM6="E"," ",IF(IM6&gt;=75,"X",IF(IM6&gt;=50,"/",".")))))</f>
        <v xml:space="preserve"> </v>
      </c>
      <c r="IO6" s="28"/>
      <c r="IP6" s="28"/>
      <c r="IQ6" s="12" t="str">
        <f t="shared" ref="IQ6:IQ35" si="108">IF(OR(AND(ISBLANK(IP6),ISBLANK(IO6)),AND(ISBLANK(IP$5),ISBLANK(IO$5)))," ",IF(OR(AND(ISNUMBER(IO6),IO6&gt;IO$5),AND(ISNUMBER(IP6),IP6&gt;IP$5)),"E",IF(OR(AND(IO6="abs",IP6="abs"),AND(ISBLANK(IO6),IP6="abs"),AND(ISBLANK(IP6),IO6="abs")),"abs",IF(OR(AND(IP6="abs",IO6&gt;IO$5),AND(IO6="abs",IP6&gt;IP$5)),"E",IF(OR(IO6="abs",ISBLANK(IO6)),IP6/IP$5*100,IF(OR(ISBLANK(IP6),IP6="abs"),IO6/IO$5*100,IF(OR(IO6&gt;IO$5,IP6&gt;IP$5),"E",(IO6+IP6)/(IO$5+IP$5)*100)))))))</f>
        <v xml:space="preserve"> </v>
      </c>
      <c r="IR6" s="11" t="str">
        <f t="shared" ref="IR6:IR35" si="109">IF(OR(AND(ISBLANK(IO6),IP6="abs"),AND(ISBLANK(IP6),IO6="abs"),AND(IO6="abs",IP6="abs")),"abs",IF(IQ6=" "," ",IF(IQ6="E"," ",IF(IQ6&gt;=75,"X",IF(IQ6&gt;=50,"/",".")))))</f>
        <v xml:space="preserve"> </v>
      </c>
      <c r="IS6" s="107"/>
      <c r="IT6" s="7" t="str">
        <f>IF(ISBLANK(Fran1!$A6)," ",Fran1!$A6)</f>
        <v xml:space="preserve"> </v>
      </c>
      <c r="IU6" s="8" t="str">
        <f>IF(ISBLANK(Fran1!$B6)," ",Fran1!$B6)</f>
        <v xml:space="preserve"> </v>
      </c>
      <c r="IV6" s="28"/>
      <c r="IW6" s="28"/>
      <c r="IX6" s="12" t="str">
        <f t="shared" ref="IX6:IX35" si="110">IF(OR(AND(ISBLANK(IW6),ISBLANK(IV6)),AND(ISBLANK(IW$5),ISBLANK(IV$5)))," ",IF(OR(AND(ISNUMBER(IV6),IV6&gt;IV$5),AND(ISNUMBER(IW6),IW6&gt;IW$5)),"E",IF(OR(AND(IV6="abs",IW6="abs"),AND(ISBLANK(IV6),IW6="abs"),AND(ISBLANK(IW6),IV6="abs")),"abs",IF(OR(AND(IW6="abs",IV6&gt;IV$5),AND(IV6="abs",IW6&gt;IW$5)),"E",IF(OR(IV6="abs",ISBLANK(IV6)),IW6/IW$5*100,IF(OR(ISBLANK(IW6),IW6="abs"),IV6/IV$5*100,IF(OR(IV6&gt;IV$5,IW6&gt;IW$5),"E",(IV6+IW6)/(IV$5+IW$5)*100)))))))</f>
        <v xml:space="preserve"> </v>
      </c>
      <c r="IY6" s="11" t="str">
        <f t="shared" ref="IY6:IY35" si="111">IF(OR(AND(ISBLANK(IV6),IW6="abs"),AND(ISBLANK(IW6),IV6="abs"),AND(IV6="abs",IW6="abs")),"abs",IF(IX6=" "," ",IF(IX6="E"," ",IF(IX6&gt;=75,"X",IF(IX6&gt;=50,"/",".")))))</f>
        <v xml:space="preserve"> </v>
      </c>
      <c r="IZ6" s="28"/>
      <c r="JA6" s="28"/>
      <c r="JB6" s="12" t="str">
        <f t="shared" ref="JB6:JB35" si="112">IF(OR(AND(ISBLANK(JA6),ISBLANK(IZ6)),AND(ISBLANK(JA$5),ISBLANK(IZ$5)))," ",IF(OR(AND(ISNUMBER(IZ6),IZ6&gt;IZ$5),AND(ISNUMBER(JA6),JA6&gt;JA$5)),"E",IF(OR(AND(IZ6="abs",JA6="abs"),AND(ISBLANK(IZ6),JA6="abs"),AND(ISBLANK(JA6),IZ6="abs")),"abs",IF(OR(AND(JA6="abs",IZ6&gt;IZ$5),AND(IZ6="abs",JA6&gt;JA$5)),"E",IF(OR(IZ6="abs",ISBLANK(IZ6)),JA6/JA$5*100,IF(OR(ISBLANK(JA6),JA6="abs"),IZ6/IZ$5*100,IF(OR(IZ6&gt;IZ$5,JA6&gt;JA$5),"E",(IZ6+JA6)/(IZ$5+JA$5)*100)))))))</f>
        <v xml:space="preserve"> </v>
      </c>
      <c r="JC6" s="11" t="str">
        <f t="shared" ref="JC6:JC35" si="113">IF(OR(AND(ISBLANK(IZ6),JA6="abs"),AND(ISBLANK(JA6),IZ6="abs"),AND(IZ6="abs",JA6="abs")),"abs",IF(JB6=" "," ",IF(JB6="E"," ",IF(JB6&gt;=75,"X",IF(JB6&gt;=50,"/",".")))))</f>
        <v xml:space="preserve"> </v>
      </c>
      <c r="JD6" s="28"/>
      <c r="JE6" s="28"/>
      <c r="JF6" s="12" t="str">
        <f t="shared" ref="JF6:JF35" si="114">IF(OR(AND(ISBLANK(JE6),ISBLANK(JD6)),AND(ISBLANK(JE$5),ISBLANK(JD$5)))," ",IF(OR(AND(ISNUMBER(JD6),JD6&gt;JD$5),AND(ISNUMBER(JE6),JE6&gt;JE$5)),"E",IF(OR(AND(JD6="abs",JE6="abs"),AND(ISBLANK(JD6),JE6="abs"),AND(ISBLANK(JE6),JD6="abs")),"abs",IF(OR(AND(JE6="abs",JD6&gt;JD$5),AND(JD6="abs",JE6&gt;JE$5)),"E",IF(OR(JD6="abs",ISBLANK(JD6)),JE6/JE$5*100,IF(OR(ISBLANK(JE6),JE6="abs"),JD6/JD$5*100,IF(OR(JD6&gt;JD$5,JE6&gt;JE$5),"E",(JD6+JE6)/(JD$5+JE$5)*100)))))))</f>
        <v xml:space="preserve"> </v>
      </c>
      <c r="JG6" s="11" t="str">
        <f t="shared" ref="JG6:JG35" si="115">IF(OR(AND(ISBLANK(JD6),JE6="abs"),AND(ISBLANK(JE6),JD6="abs"),AND(JD6="abs",JE6="abs")),"abs",IF(JF6=" "," ",IF(JF6="E"," ",IF(JF6&gt;=75,"X",IF(JF6&gt;=50,"/",".")))))</f>
        <v xml:space="preserve"> </v>
      </c>
      <c r="JH6" s="28"/>
      <c r="JI6" s="28"/>
      <c r="JJ6" s="12" t="str">
        <f t="shared" ref="JJ6:JJ35" si="116">IF(OR(AND(ISBLANK(JI6),ISBLANK(JH6)),AND(ISBLANK(JI$5),ISBLANK(JH$5)))," ",IF(OR(AND(ISNUMBER(JH6),JH6&gt;JH$5),AND(ISNUMBER(JI6),JI6&gt;JI$5)),"E",IF(OR(AND(JH6="abs",JI6="abs"),AND(ISBLANK(JH6),JI6="abs"),AND(ISBLANK(JI6),JH6="abs")),"abs",IF(OR(AND(JI6="abs",JH6&gt;JH$5),AND(JH6="abs",JI6&gt;JI$5)),"E",IF(OR(JH6="abs",ISBLANK(JH6)),JI6/JI$5*100,IF(OR(ISBLANK(JI6),JI6="abs"),JH6/JH$5*100,IF(OR(JH6&gt;JH$5,JI6&gt;JI$5),"E",(JH6+JI6)/(JH$5+JI$5)*100)))))))</f>
        <v xml:space="preserve"> </v>
      </c>
      <c r="JK6" s="11" t="str">
        <f t="shared" ref="JK6:JK35" si="117">IF(OR(AND(ISBLANK(JH6),JI6="abs"),AND(ISBLANK(JI6),JH6="abs"),AND(JH6="abs",JI6="abs")),"abs",IF(JJ6=" "," ",IF(JJ6="E"," ",IF(JJ6&gt;=75,"X",IF(JJ6&gt;=50,"/",".")))))</f>
        <v xml:space="preserve"> </v>
      </c>
      <c r="JL6" s="28"/>
      <c r="JM6" s="28"/>
      <c r="JN6" s="12" t="str">
        <f t="shared" ref="JN6:JN35" si="118">IF(OR(AND(ISBLANK(JM6),ISBLANK(JL6)),AND(ISBLANK(JM$5),ISBLANK(JL$5)))," ",IF(OR(AND(ISNUMBER(JL6),JL6&gt;JL$5),AND(ISNUMBER(JM6),JM6&gt;JM$5)),"E",IF(OR(AND(JL6="abs",JM6="abs"),AND(ISBLANK(JL6),JM6="abs"),AND(ISBLANK(JM6),JL6="abs")),"abs",IF(OR(AND(JM6="abs",JL6&gt;JL$5),AND(JL6="abs",JM6&gt;JM$5)),"E",IF(OR(JL6="abs",ISBLANK(JL6)),JM6/JM$5*100,IF(OR(ISBLANK(JM6),JM6="abs"),JL6/JL$5*100,IF(OR(JL6&gt;JL$5,JM6&gt;JM$5),"E",(JL6+JM6)/(JL$5+JM$5)*100)))))))</f>
        <v xml:space="preserve"> </v>
      </c>
      <c r="JO6" s="11" t="str">
        <f t="shared" ref="JO6:JO35" si="119">IF(OR(AND(ISBLANK(JL6),JM6="abs"),AND(ISBLANK(JM6),JL6="abs"),AND(JL6="abs",JM6="abs")),"abs",IF(JN6=" "," ",IF(JN6="E"," ",IF(JN6&gt;=75,"X",IF(JN6&gt;=50,"/",".")))))</f>
        <v xml:space="preserve"> </v>
      </c>
      <c r="JQ6" s="7" t="str">
        <f>IF(ISBLANK(Fran1!$A6)," ",Fran1!$A6)</f>
        <v xml:space="preserve"> </v>
      </c>
      <c r="JR6" s="8" t="str">
        <f>IF(ISBLANK(Fran1!$B6)," ",Fran1!$B6)</f>
        <v xml:space="preserve"> </v>
      </c>
      <c r="JS6" s="28"/>
      <c r="JT6" s="28"/>
      <c r="JU6" s="12" t="str">
        <f t="shared" ref="JU6:JU35" si="120">IF(OR(AND(ISBLANK(JT6),ISBLANK(JS6)),AND(ISBLANK(JT$5),ISBLANK(JS$5)))," ",IF(OR(AND(ISNUMBER(JS6),JS6&gt;JS$5),AND(ISNUMBER(JT6),JT6&gt;JT$5)),"E",IF(OR(AND(JS6="abs",JT6="abs"),AND(ISBLANK(JS6),JT6="abs"),AND(ISBLANK(JT6),JS6="abs")),"abs",IF(OR(AND(JT6="abs",JS6&gt;JS$5),AND(JS6="abs",JT6&gt;JT$5)),"E",IF(OR(JS6="abs",ISBLANK(JS6)),JT6/JT$5*100,IF(OR(ISBLANK(JT6),JT6="abs"),JS6/JS$5*100,IF(OR(JS6&gt;JS$5,JT6&gt;JT$5),"E",(JS6+JT6)/(JS$5+JT$5)*100)))))))</f>
        <v xml:space="preserve"> </v>
      </c>
      <c r="JV6" s="11" t="str">
        <f t="shared" ref="JV6:JV35" si="121">IF(OR(AND(ISBLANK(JS6),JT6="abs"),AND(ISBLANK(JT6),JS6="abs"),AND(JS6="abs",JT6="abs")),"abs",IF(JU6=" "," ",IF(JU6="E"," ",IF(JU6&gt;=75,"X",IF(JU6&gt;=50,"/",".")))))</f>
        <v xml:space="preserve"> </v>
      </c>
      <c r="JW6" s="28"/>
      <c r="JX6" s="28"/>
      <c r="JY6" s="12" t="str">
        <f t="shared" ref="JY6:JY35" si="122">IF(OR(AND(ISBLANK(JX6),ISBLANK(JW6)),AND(ISBLANK(JX$5),ISBLANK(JW$5)))," ",IF(OR(AND(ISNUMBER(JW6),JW6&gt;JW$5),AND(ISNUMBER(JX6),JX6&gt;JX$5)),"E",IF(OR(AND(JW6="abs",JX6="abs"),AND(ISBLANK(JW6),JX6="abs"),AND(ISBLANK(JX6),JW6="abs")),"abs",IF(OR(AND(JX6="abs",JW6&gt;JW$5),AND(JW6="abs",JX6&gt;JX$5)),"E",IF(OR(JW6="abs",ISBLANK(JW6)),JX6/JX$5*100,IF(OR(ISBLANK(JX6),JX6="abs"),JW6/JW$5*100,IF(OR(JW6&gt;JW$5,JX6&gt;JX$5),"E",(JW6+JX6)/(JW$5+JX$5)*100)))))))</f>
        <v xml:space="preserve"> </v>
      </c>
      <c r="JZ6" s="11" t="str">
        <f t="shared" ref="JZ6:JZ35" si="123">IF(OR(AND(ISBLANK(JW6),JX6="abs"),AND(ISBLANK(JX6),JW6="abs"),AND(JW6="abs",JX6="abs")),"abs",IF(JY6=" "," ",IF(JY6="E"," ",IF(JY6&gt;=75,"X",IF(JY6&gt;=50,"/",".")))))</f>
        <v xml:space="preserve"> </v>
      </c>
      <c r="KA6" s="28"/>
      <c r="KB6" s="28"/>
      <c r="KC6" s="12" t="str">
        <f t="shared" ref="KC6:KC35" si="124">IF(OR(AND(ISBLANK(KB6),ISBLANK(KA6)),AND(ISBLANK(KB$5),ISBLANK(KA$5)))," ",IF(OR(AND(ISNUMBER(KA6),KA6&gt;KA$5),AND(ISNUMBER(KB6),KB6&gt;KB$5)),"E",IF(OR(AND(KA6="abs",KB6="abs"),AND(ISBLANK(KA6),KB6="abs"),AND(ISBLANK(KB6),KA6="abs")),"abs",IF(OR(AND(KB6="abs",KA6&gt;KA$5),AND(KA6="abs",KB6&gt;KB$5)),"E",IF(OR(KA6="abs",ISBLANK(KA6)),KB6/KB$5*100,IF(OR(ISBLANK(KB6),KB6="abs"),KA6/KA$5*100,IF(OR(KA6&gt;KA$5,KB6&gt;KB$5),"E",(KA6+KB6)/(KA$5+KB$5)*100)))))))</f>
        <v xml:space="preserve"> </v>
      </c>
      <c r="KD6" s="11" t="str">
        <f t="shared" ref="KD6:KD35" si="125">IF(OR(AND(ISBLANK(KA6),KB6="abs"),AND(ISBLANK(KB6),KA6="abs"),AND(KA6="abs",KB6="abs")),"abs",IF(KC6=" "," ",IF(KC6="E"," ",IF(KC6&gt;=75,"X",IF(KC6&gt;=50,"/",".")))))</f>
        <v xml:space="preserve"> </v>
      </c>
      <c r="KE6" s="28"/>
      <c r="KF6" s="28"/>
      <c r="KG6" s="12" t="str">
        <f t="shared" ref="KG6:KG35" si="126">IF(OR(AND(ISBLANK(KF6),ISBLANK(KE6)),AND(ISBLANK(KF$5),ISBLANK(KE$5)))," ",IF(OR(AND(ISNUMBER(KE6),KE6&gt;KE$5),AND(ISNUMBER(KF6),KF6&gt;KF$5)),"E",IF(OR(AND(KE6="abs",KF6="abs"),AND(ISBLANK(KE6),KF6="abs"),AND(ISBLANK(KF6),KE6="abs")),"abs",IF(OR(AND(KF6="abs",KE6&gt;KE$5),AND(KE6="abs",KF6&gt;KF$5)),"E",IF(OR(KE6="abs",ISBLANK(KE6)),KF6/KF$5*100,IF(OR(ISBLANK(KF6),KF6="abs"),KE6/KE$5*100,IF(OR(KE6&gt;KE$5,KF6&gt;KF$5),"E",(KE6+KF6)/(KE$5+KF$5)*100)))))))</f>
        <v xml:space="preserve"> </v>
      </c>
      <c r="KH6" s="11" t="str">
        <f t="shared" ref="KH6:KH35" si="127">IF(OR(AND(ISBLANK(KE6),KF6="abs"),AND(ISBLANK(KF6),KE6="abs"),AND(KE6="abs",KF6="abs")),"abs",IF(KG6=" "," ",IF(KG6="E"," ",IF(KG6&gt;=75,"X",IF(KG6&gt;=50,"/",".")))))</f>
        <v xml:space="preserve"> </v>
      </c>
      <c r="KI6" s="28"/>
      <c r="KJ6" s="28"/>
      <c r="KK6" s="12" t="str">
        <f t="shared" ref="KK6:KK35" si="128">IF(OR(AND(ISBLANK(KJ6),ISBLANK(KI6)),AND(ISBLANK(KJ$5),ISBLANK(KI$5)))," ",IF(OR(AND(ISNUMBER(KI6),KI6&gt;KI$5),AND(ISNUMBER(KJ6),KJ6&gt;KJ$5)),"E",IF(OR(AND(KI6="abs",KJ6="abs"),AND(ISBLANK(KI6),KJ6="abs"),AND(ISBLANK(KJ6),KI6="abs")),"abs",IF(OR(AND(KJ6="abs",KI6&gt;KI$5),AND(KI6="abs",KJ6&gt;KJ$5)),"E",IF(OR(KI6="abs",ISBLANK(KI6)),KJ6/KJ$5*100,IF(OR(ISBLANK(KJ6),KJ6="abs"),KI6/KI$5*100,IF(OR(KI6&gt;KI$5,KJ6&gt;KJ$5),"E",(KI6+KJ6)/(KI$5+KJ$5)*100)))))))</f>
        <v xml:space="preserve"> </v>
      </c>
      <c r="KL6" s="11" t="str">
        <f t="shared" ref="KL6:KL35" si="129">IF(OR(AND(ISBLANK(KI6),KJ6="abs"),AND(ISBLANK(KJ6),KI6="abs"),AND(KI6="abs",KJ6="abs")),"abs",IF(KK6=" "," ",IF(KK6="E"," ",IF(KK6&gt;=75,"X",IF(KK6&gt;=50,"/",".")))))</f>
        <v xml:space="preserve"> </v>
      </c>
      <c r="KN6" s="7" t="str">
        <f>IF(ISBLANK(Fran1!$A6)," ",Fran1!$A6)</f>
        <v xml:space="preserve"> </v>
      </c>
      <c r="KO6" s="8" t="str">
        <f>IF(ISBLANK(Fran1!$B6)," ",Fran1!$B6)</f>
        <v xml:space="preserve"> </v>
      </c>
      <c r="KP6" s="28"/>
      <c r="KQ6" s="28"/>
      <c r="KR6" s="12" t="str">
        <f t="shared" ref="KR6:KR35" si="130">IF(OR(AND(ISBLANK(KQ6),ISBLANK(KP6)),AND(ISBLANK(KQ$5),ISBLANK(KP$5)))," ",IF(OR(AND(ISNUMBER(KP6),KP6&gt;KP$5),AND(ISNUMBER(KQ6),KQ6&gt;KQ$5)),"E",IF(OR(AND(KP6="abs",KQ6="abs"),AND(ISBLANK(KP6),KQ6="abs"),AND(ISBLANK(KQ6),KP6="abs")),"abs",IF(OR(AND(KQ6="abs",KP6&gt;KP$5),AND(KP6="abs",KQ6&gt;KQ$5)),"E",IF(OR(KP6="abs",ISBLANK(KP6)),KQ6/KQ$5*100,IF(OR(ISBLANK(KQ6),KQ6="abs"),KP6/KP$5*100,IF(OR(KP6&gt;KP$5,KQ6&gt;KQ$5),"E",(KP6+KQ6)/(KP$5+KQ$5)*100)))))))</f>
        <v xml:space="preserve"> </v>
      </c>
      <c r="KS6" s="11" t="str">
        <f t="shared" ref="KS6:KS35" si="131">IF(OR(AND(ISBLANK(KP6),KQ6="abs"),AND(ISBLANK(KQ6),KP6="abs"),AND(KP6="abs",KQ6="abs")),"abs",IF(KR6=" "," ",IF(KR6="E"," ",IF(KR6&gt;=75,"X",IF(KR6&gt;=50,"/",".")))))</f>
        <v xml:space="preserve"> </v>
      </c>
      <c r="KT6" s="28"/>
      <c r="KU6" s="28"/>
      <c r="KV6" s="12" t="str">
        <f t="shared" ref="KV6:KV35" si="132">IF(OR(AND(ISBLANK(KU6),ISBLANK(KT6)),AND(ISBLANK(KU$5),ISBLANK(KT$5)))," ",IF(OR(AND(ISNUMBER(KT6),KT6&gt;KT$5),AND(ISNUMBER(KU6),KU6&gt;KU$5)),"E",IF(OR(AND(KT6="abs",KU6="abs"),AND(ISBLANK(KT6),KU6="abs"),AND(ISBLANK(KU6),KT6="abs")),"abs",IF(OR(AND(KU6="abs",KT6&gt;KT$5),AND(KT6="abs",KU6&gt;KU$5)),"E",IF(OR(KT6="abs",ISBLANK(KT6)),KU6/KU$5*100,IF(OR(ISBLANK(KU6),KU6="abs"),KT6/KT$5*100,IF(OR(KT6&gt;KT$5,KU6&gt;KU$5),"E",(KT6+KU6)/(KT$5+KU$5)*100)))))))</f>
        <v xml:space="preserve"> </v>
      </c>
      <c r="KW6" s="11" t="str">
        <f t="shared" ref="KW6:KW35" si="133">IF(OR(AND(ISBLANK(KT6),KU6="abs"),AND(ISBLANK(KU6),KT6="abs"),AND(KT6="abs",KU6="abs")),"abs",IF(KV6=" "," ",IF(KV6="E"," ",IF(KV6&gt;=75,"X",IF(KV6&gt;=50,"/",".")))))</f>
        <v xml:space="preserve"> </v>
      </c>
    </row>
    <row r="7" spans="1:309">
      <c r="A7" s="9" t="str">
        <f>IF(ISBLANK(Fran1!A7)," ",Fran1!A7)</f>
        <v xml:space="preserve"> </v>
      </c>
      <c r="B7" s="10" t="str">
        <f>IF(ISBLANK(Fran1!B7)," ",Fran1!B7)</f>
        <v xml:space="preserve"> </v>
      </c>
      <c r="C7" s="29"/>
      <c r="D7" s="29"/>
      <c r="E7" s="2" t="str">
        <f t="shared" si="0"/>
        <v xml:space="preserve"> </v>
      </c>
      <c r="F7" s="3" t="str">
        <f t="shared" si="1"/>
        <v xml:space="preserve"> </v>
      </c>
      <c r="G7" s="29"/>
      <c r="H7" s="29"/>
      <c r="I7" s="2" t="str">
        <f t="shared" si="2"/>
        <v xml:space="preserve"> </v>
      </c>
      <c r="J7" s="3" t="str">
        <f t="shared" si="3"/>
        <v xml:space="preserve"> </v>
      </c>
      <c r="K7" s="29"/>
      <c r="L7" s="29"/>
      <c r="M7" s="2" t="str">
        <f t="shared" si="4"/>
        <v xml:space="preserve"> </v>
      </c>
      <c r="N7" s="3" t="str">
        <f t="shared" si="5"/>
        <v xml:space="preserve"> </v>
      </c>
      <c r="O7" s="29"/>
      <c r="P7" s="29"/>
      <c r="Q7" s="2" t="str">
        <f t="shared" si="6"/>
        <v xml:space="preserve"> </v>
      </c>
      <c r="R7" s="3" t="str">
        <f t="shared" si="7"/>
        <v xml:space="preserve"> </v>
      </c>
      <c r="S7" s="29"/>
      <c r="T7" s="29"/>
      <c r="U7" s="2" t="str">
        <f t="shared" si="8"/>
        <v xml:space="preserve"> </v>
      </c>
      <c r="V7" s="3" t="str">
        <f t="shared" si="9"/>
        <v xml:space="preserve"> </v>
      </c>
      <c r="W7" s="107"/>
      <c r="X7" s="9" t="str">
        <f>IF(ISBLANK(Fran1!A7)," ",Fran1!A7)</f>
        <v xml:space="preserve"> </v>
      </c>
      <c r="Y7" s="10" t="str">
        <f>IF(ISBLANK(Fran1!B7)," ",Fran1!B7)</f>
        <v xml:space="preserve"> </v>
      </c>
      <c r="Z7" s="29"/>
      <c r="AA7" s="29"/>
      <c r="AB7" s="2" t="str">
        <f t="shared" si="10"/>
        <v xml:space="preserve"> </v>
      </c>
      <c r="AC7" s="3" t="str">
        <f t="shared" si="11"/>
        <v xml:space="preserve"> </v>
      </c>
      <c r="AD7" s="29"/>
      <c r="AE7" s="29"/>
      <c r="AF7" s="2" t="str">
        <f t="shared" si="12"/>
        <v xml:space="preserve"> </v>
      </c>
      <c r="AG7" s="3" t="str">
        <f t="shared" si="13"/>
        <v xml:space="preserve"> </v>
      </c>
      <c r="AH7" s="29"/>
      <c r="AI7" s="29"/>
      <c r="AJ7" s="2" t="str">
        <f t="shared" si="14"/>
        <v xml:space="preserve"> </v>
      </c>
      <c r="AK7" s="3" t="str">
        <f t="shared" si="15"/>
        <v xml:space="preserve"> </v>
      </c>
      <c r="AL7" s="29"/>
      <c r="AM7" s="29"/>
      <c r="AN7" s="2" t="str">
        <f t="shared" si="16"/>
        <v xml:space="preserve"> </v>
      </c>
      <c r="AO7" s="3" t="str">
        <f t="shared" si="17"/>
        <v xml:space="preserve"> </v>
      </c>
      <c r="AP7" s="29"/>
      <c r="AQ7" s="29"/>
      <c r="AR7" s="2" t="str">
        <f t="shared" si="18"/>
        <v xml:space="preserve"> </v>
      </c>
      <c r="AS7" s="3" t="str">
        <f t="shared" si="19"/>
        <v xml:space="preserve"> </v>
      </c>
      <c r="AU7" s="9" t="str">
        <f>IF(ISBLANK(Fran1!A7)," ",Fran1!A7)</f>
        <v xml:space="preserve"> </v>
      </c>
      <c r="AV7" s="10" t="str">
        <f>IF(ISBLANK(Fran1!B7)," ",Fran1!B7)</f>
        <v xml:space="preserve"> </v>
      </c>
      <c r="AW7" s="29"/>
      <c r="AX7" s="29"/>
      <c r="AY7" s="2" t="str">
        <f t="shared" si="20"/>
        <v xml:space="preserve"> </v>
      </c>
      <c r="AZ7" s="3" t="str">
        <f t="shared" si="21"/>
        <v xml:space="preserve"> </v>
      </c>
      <c r="BA7" s="29"/>
      <c r="BB7" s="29"/>
      <c r="BC7" s="2" t="str">
        <f t="shared" si="22"/>
        <v xml:space="preserve"> </v>
      </c>
      <c r="BD7" s="3" t="str">
        <f t="shared" si="23"/>
        <v xml:space="preserve"> </v>
      </c>
      <c r="BE7" s="29"/>
      <c r="BF7" s="29"/>
      <c r="BG7" s="2" t="str">
        <f t="shared" si="24"/>
        <v xml:space="preserve"> </v>
      </c>
      <c r="BH7" s="3" t="str">
        <f t="shared" si="25"/>
        <v xml:space="preserve"> </v>
      </c>
      <c r="BI7" s="29"/>
      <c r="BJ7" s="29"/>
      <c r="BK7" s="2" t="str">
        <f t="shared" si="26"/>
        <v xml:space="preserve"> </v>
      </c>
      <c r="BL7" s="3" t="str">
        <f t="shared" si="27"/>
        <v xml:space="preserve"> </v>
      </c>
      <c r="BM7" s="29"/>
      <c r="BN7" s="29"/>
      <c r="BO7" s="2" t="str">
        <f t="shared" si="28"/>
        <v xml:space="preserve"> </v>
      </c>
      <c r="BP7" s="3" t="str">
        <f t="shared" si="29"/>
        <v xml:space="preserve"> </v>
      </c>
      <c r="BR7" s="9" t="str">
        <f>IF(ISBLANK(Fran1!A7)," ",Fran1!A7)</f>
        <v xml:space="preserve"> </v>
      </c>
      <c r="BS7" s="10" t="str">
        <f>IF(ISBLANK(Fran1!B7)," ",Fran1!B7)</f>
        <v xml:space="preserve"> </v>
      </c>
      <c r="BT7" s="29"/>
      <c r="BU7" s="29"/>
      <c r="BV7" s="2" t="str">
        <f t="shared" si="30"/>
        <v xml:space="preserve"> </v>
      </c>
      <c r="BW7" s="3" t="str">
        <f t="shared" si="31"/>
        <v xml:space="preserve"> </v>
      </c>
      <c r="BX7" s="29"/>
      <c r="BY7" s="29"/>
      <c r="BZ7" s="2" t="str">
        <f t="shared" si="32"/>
        <v xml:space="preserve"> </v>
      </c>
      <c r="CA7" s="3" t="str">
        <f t="shared" si="33"/>
        <v xml:space="preserve"> </v>
      </c>
      <c r="CB7" s="29"/>
      <c r="CC7" s="29"/>
      <c r="CD7" s="2" t="str">
        <f t="shared" si="34"/>
        <v xml:space="preserve"> </v>
      </c>
      <c r="CE7" s="3" t="str">
        <f t="shared" si="35"/>
        <v xml:space="preserve"> </v>
      </c>
      <c r="CF7" s="29"/>
      <c r="CG7" s="29"/>
      <c r="CH7" s="2" t="str">
        <f t="shared" si="36"/>
        <v xml:space="preserve"> </v>
      </c>
      <c r="CI7" s="3" t="str">
        <f t="shared" si="37"/>
        <v xml:space="preserve"> </v>
      </c>
      <c r="CJ7" s="29"/>
      <c r="CK7" s="29"/>
      <c r="CL7" s="2" t="str">
        <f t="shared" si="38"/>
        <v xml:space="preserve"> </v>
      </c>
      <c r="CM7" s="3" t="str">
        <f t="shared" si="39"/>
        <v xml:space="preserve"> </v>
      </c>
      <c r="CO7" s="9" t="str">
        <f>IF(ISBLANK(Fran1!A7)," ",Fran1!A7)</f>
        <v xml:space="preserve"> </v>
      </c>
      <c r="CP7" s="10" t="str">
        <f>IF(ISBLANK(Fran1!B7)," ",Fran1!B7)</f>
        <v xml:space="preserve"> </v>
      </c>
      <c r="CQ7" s="29"/>
      <c r="CR7" s="29"/>
      <c r="CS7" s="2" t="str">
        <f t="shared" si="40"/>
        <v xml:space="preserve"> </v>
      </c>
      <c r="CT7" s="3" t="str">
        <f t="shared" si="41"/>
        <v xml:space="preserve"> </v>
      </c>
      <c r="CU7" s="29"/>
      <c r="CV7" s="29"/>
      <c r="CW7" s="2" t="str">
        <f t="shared" si="42"/>
        <v xml:space="preserve"> </v>
      </c>
      <c r="CX7" s="3" t="str">
        <f t="shared" si="43"/>
        <v xml:space="preserve"> </v>
      </c>
      <c r="CY7" s="29"/>
      <c r="CZ7" s="29"/>
      <c r="DA7" s="2" t="str">
        <f t="shared" si="44"/>
        <v xml:space="preserve"> </v>
      </c>
      <c r="DB7" s="3" t="str">
        <f t="shared" si="45"/>
        <v xml:space="preserve"> </v>
      </c>
      <c r="DC7" s="29"/>
      <c r="DD7" s="29"/>
      <c r="DE7" s="2" t="str">
        <f t="shared" si="46"/>
        <v xml:space="preserve"> </v>
      </c>
      <c r="DF7" s="3" t="str">
        <f t="shared" si="47"/>
        <v xml:space="preserve"> </v>
      </c>
      <c r="DG7" s="29"/>
      <c r="DH7" s="29"/>
      <c r="DI7" s="2" t="str">
        <f t="shared" si="48"/>
        <v xml:space="preserve"> </v>
      </c>
      <c r="DJ7" s="3" t="str">
        <f t="shared" si="49"/>
        <v xml:space="preserve"> </v>
      </c>
      <c r="DL7" s="9" t="str">
        <f>IF(ISBLANK(Fran1!A7)," ",Fran1!A7)</f>
        <v xml:space="preserve"> </v>
      </c>
      <c r="DM7" s="10" t="str">
        <f>IF(ISBLANK(Fran1!B7)," ",Fran1!B7)</f>
        <v xml:space="preserve"> </v>
      </c>
      <c r="DN7" s="29"/>
      <c r="DO7" s="29"/>
      <c r="DP7" s="2" t="str">
        <f t="shared" si="50"/>
        <v xml:space="preserve"> </v>
      </c>
      <c r="DQ7" s="3" t="str">
        <f t="shared" si="51"/>
        <v xml:space="preserve"> </v>
      </c>
      <c r="DR7" s="29"/>
      <c r="DS7" s="29"/>
      <c r="DT7" s="2" t="str">
        <f t="shared" si="52"/>
        <v xml:space="preserve"> </v>
      </c>
      <c r="DU7" s="3" t="str">
        <f t="shared" si="53"/>
        <v xml:space="preserve"> </v>
      </c>
      <c r="DV7" s="29"/>
      <c r="DW7" s="29"/>
      <c r="DX7" s="2" t="str">
        <f t="shared" si="54"/>
        <v xml:space="preserve"> </v>
      </c>
      <c r="DY7" s="3" t="str">
        <f t="shared" si="55"/>
        <v xml:space="preserve"> </v>
      </c>
      <c r="DZ7" s="29"/>
      <c r="EA7" s="29"/>
      <c r="EB7" s="2" t="str">
        <f t="shared" si="56"/>
        <v xml:space="preserve"> </v>
      </c>
      <c r="EC7" s="3" t="str">
        <f t="shared" si="57"/>
        <v xml:space="preserve"> </v>
      </c>
      <c r="ED7" s="29"/>
      <c r="EE7" s="29"/>
      <c r="EF7" s="2" t="str">
        <f t="shared" si="58"/>
        <v xml:space="preserve"> </v>
      </c>
      <c r="EG7" s="3" t="str">
        <f t="shared" si="59"/>
        <v xml:space="preserve"> </v>
      </c>
      <c r="EI7" s="9" t="str">
        <f>IF(ISBLANK(Fran1!$A7)," ",Fran1!$A7)</f>
        <v xml:space="preserve"> </v>
      </c>
      <c r="EJ7" s="10" t="str">
        <f>IF(ISBLANK(Fran1!$B7)," ",Fran1!$B7)</f>
        <v xml:space="preserve"> </v>
      </c>
      <c r="EK7" s="29"/>
      <c r="EL7" s="29"/>
      <c r="EM7" s="2" t="str">
        <f t="shared" si="60"/>
        <v xml:space="preserve"> </v>
      </c>
      <c r="EN7" s="3" t="str">
        <f t="shared" si="61"/>
        <v xml:space="preserve"> </v>
      </c>
      <c r="EO7" s="29"/>
      <c r="EP7" s="29"/>
      <c r="EQ7" s="2" t="str">
        <f t="shared" si="62"/>
        <v xml:space="preserve"> </v>
      </c>
      <c r="ER7" s="3" t="str">
        <f t="shared" si="63"/>
        <v xml:space="preserve"> </v>
      </c>
      <c r="ES7" s="29"/>
      <c r="ET7" s="29"/>
      <c r="EU7" s="2" t="str">
        <f t="shared" si="64"/>
        <v xml:space="preserve"> </v>
      </c>
      <c r="EV7" s="3" t="str">
        <f t="shared" si="65"/>
        <v xml:space="preserve"> </v>
      </c>
      <c r="EW7" s="29"/>
      <c r="EX7" s="29"/>
      <c r="EY7" s="2" t="str">
        <f t="shared" si="66"/>
        <v xml:space="preserve"> </v>
      </c>
      <c r="EZ7" s="3" t="str">
        <f t="shared" si="67"/>
        <v xml:space="preserve"> </v>
      </c>
      <c r="FA7" s="29"/>
      <c r="FB7" s="29"/>
      <c r="FC7" s="2" t="str">
        <f t="shared" si="68"/>
        <v xml:space="preserve"> </v>
      </c>
      <c r="FD7" s="3" t="str">
        <f t="shared" si="69"/>
        <v xml:space="preserve"> </v>
      </c>
      <c r="FF7" s="9" t="str">
        <f>IF(ISBLANK(Fran1!$A7)," ",Fran1!$A7)</f>
        <v xml:space="preserve"> </v>
      </c>
      <c r="FG7" s="10" t="str">
        <f>IF(ISBLANK(Fran1!$B7)," ",Fran1!$B7)</f>
        <v xml:space="preserve"> </v>
      </c>
      <c r="FH7" s="29"/>
      <c r="FI7" s="29"/>
      <c r="FJ7" s="2" t="str">
        <f t="shared" si="70"/>
        <v xml:space="preserve"> </v>
      </c>
      <c r="FK7" s="3" t="str">
        <f t="shared" si="71"/>
        <v xml:space="preserve"> </v>
      </c>
      <c r="FL7" s="29"/>
      <c r="FM7" s="29"/>
      <c r="FN7" s="2" t="str">
        <f t="shared" si="72"/>
        <v xml:space="preserve"> </v>
      </c>
      <c r="FO7" s="3" t="str">
        <f t="shared" si="73"/>
        <v xml:space="preserve"> </v>
      </c>
      <c r="FP7" s="29"/>
      <c r="FQ7" s="29"/>
      <c r="FR7" s="2" t="str">
        <f t="shared" si="74"/>
        <v xml:space="preserve"> </v>
      </c>
      <c r="FS7" s="3" t="str">
        <f t="shared" si="75"/>
        <v xml:space="preserve"> </v>
      </c>
      <c r="FT7" s="29"/>
      <c r="FU7" s="29"/>
      <c r="FV7" s="2" t="str">
        <f t="shared" si="76"/>
        <v xml:space="preserve"> </v>
      </c>
      <c r="FW7" s="3" t="str">
        <f t="shared" si="77"/>
        <v xml:space="preserve"> </v>
      </c>
      <c r="FX7" s="29"/>
      <c r="FY7" s="29"/>
      <c r="FZ7" s="2" t="str">
        <f t="shared" si="78"/>
        <v xml:space="preserve"> </v>
      </c>
      <c r="GA7" s="3" t="str">
        <f t="shared" si="79"/>
        <v xml:space="preserve"> </v>
      </c>
      <c r="GC7" s="9" t="str">
        <f>IF(ISBLANK(Fran1!A7)," ",Fran1!A7)</f>
        <v xml:space="preserve"> </v>
      </c>
      <c r="GD7" s="10" t="str">
        <f>IF(ISBLANK(Fran1!B7)," ",Fran1!B7)</f>
        <v xml:space="preserve"> </v>
      </c>
      <c r="GE7" s="29"/>
      <c r="GF7" s="29"/>
      <c r="GG7" s="2" t="str">
        <f t="shared" si="80"/>
        <v xml:space="preserve"> </v>
      </c>
      <c r="GH7" s="3" t="str">
        <f t="shared" si="81"/>
        <v xml:space="preserve"> </v>
      </c>
      <c r="GI7" s="29"/>
      <c r="GJ7" s="29"/>
      <c r="GK7" s="2" t="str">
        <f t="shared" si="82"/>
        <v xml:space="preserve"> </v>
      </c>
      <c r="GL7" s="3" t="str">
        <f t="shared" si="83"/>
        <v xml:space="preserve"> </v>
      </c>
      <c r="GM7" s="29"/>
      <c r="GN7" s="29"/>
      <c r="GO7" s="2" t="str">
        <f t="shared" si="84"/>
        <v xml:space="preserve"> </v>
      </c>
      <c r="GP7" s="3" t="str">
        <f t="shared" si="85"/>
        <v xml:space="preserve"> </v>
      </c>
      <c r="GQ7" s="29"/>
      <c r="GR7" s="29"/>
      <c r="GS7" s="2" t="str">
        <f t="shared" si="86"/>
        <v xml:space="preserve"> </v>
      </c>
      <c r="GT7" s="3" t="str">
        <f t="shared" si="87"/>
        <v xml:space="preserve"> </v>
      </c>
      <c r="GU7" s="29"/>
      <c r="GV7" s="29"/>
      <c r="GW7" s="2" t="str">
        <f t="shared" si="88"/>
        <v xml:space="preserve"> </v>
      </c>
      <c r="GX7" s="3" t="str">
        <f t="shared" si="89"/>
        <v xml:space="preserve"> </v>
      </c>
      <c r="GZ7" s="9" t="str">
        <f>IF(ISBLANK(Fran1!A7)," ",Fran1!A7)</f>
        <v xml:space="preserve"> </v>
      </c>
      <c r="HA7" s="10" t="str">
        <f>IF(ISBLANK(Fran1!B7)," ",Fran1!B7)</f>
        <v xml:space="preserve"> </v>
      </c>
      <c r="HB7" s="29"/>
      <c r="HC7" s="29"/>
      <c r="HD7" s="2" t="str">
        <f t="shared" si="90"/>
        <v xml:space="preserve"> </v>
      </c>
      <c r="HE7" s="3" t="str">
        <f t="shared" si="91"/>
        <v xml:space="preserve"> </v>
      </c>
      <c r="HF7" s="29"/>
      <c r="HG7" s="29"/>
      <c r="HH7" s="2" t="str">
        <f t="shared" si="92"/>
        <v xml:space="preserve"> </v>
      </c>
      <c r="HI7" s="3" t="str">
        <f t="shared" si="93"/>
        <v xml:space="preserve"> </v>
      </c>
      <c r="HJ7" s="29"/>
      <c r="HK7" s="29"/>
      <c r="HL7" s="2" t="str">
        <f t="shared" si="94"/>
        <v xml:space="preserve"> </v>
      </c>
      <c r="HM7" s="3" t="str">
        <f t="shared" si="95"/>
        <v xml:space="preserve"> </v>
      </c>
      <c r="HN7" s="29"/>
      <c r="HO7" s="29"/>
      <c r="HP7" s="2" t="str">
        <f t="shared" si="96"/>
        <v xml:space="preserve"> </v>
      </c>
      <c r="HQ7" s="3" t="str">
        <f t="shared" si="97"/>
        <v xml:space="preserve"> </v>
      </c>
      <c r="HR7" s="29"/>
      <c r="HS7" s="29"/>
      <c r="HT7" s="2" t="str">
        <f t="shared" si="98"/>
        <v xml:space="preserve"> </v>
      </c>
      <c r="HU7" s="3" t="str">
        <f t="shared" si="99"/>
        <v xml:space="preserve"> </v>
      </c>
      <c r="HW7" s="9" t="str">
        <f>IF(ISBLANK(Fran1!$A7)," ",Fran1!$A7)</f>
        <v xml:space="preserve"> </v>
      </c>
      <c r="HX7" s="10" t="str">
        <f>IF(ISBLANK(Fran1!$B7)," ",Fran1!$B7)</f>
        <v xml:space="preserve"> </v>
      </c>
      <c r="HY7" s="29"/>
      <c r="HZ7" s="29"/>
      <c r="IA7" s="2" t="str">
        <f t="shared" si="100"/>
        <v xml:space="preserve"> </v>
      </c>
      <c r="IB7" s="3" t="str">
        <f t="shared" si="101"/>
        <v xml:space="preserve"> </v>
      </c>
      <c r="IC7" s="29"/>
      <c r="ID7" s="29"/>
      <c r="IE7" s="2" t="str">
        <f t="shared" si="102"/>
        <v xml:space="preserve"> </v>
      </c>
      <c r="IF7" s="3" t="str">
        <f t="shared" si="103"/>
        <v xml:space="preserve"> </v>
      </c>
      <c r="IG7" s="29"/>
      <c r="IH7" s="29"/>
      <c r="II7" s="2" t="str">
        <f t="shared" si="104"/>
        <v xml:space="preserve"> </v>
      </c>
      <c r="IJ7" s="3" t="str">
        <f t="shared" si="105"/>
        <v xml:space="preserve"> </v>
      </c>
      <c r="IK7" s="29"/>
      <c r="IL7" s="29"/>
      <c r="IM7" s="2" t="str">
        <f t="shared" si="106"/>
        <v xml:space="preserve"> </v>
      </c>
      <c r="IN7" s="3" t="str">
        <f t="shared" si="107"/>
        <v xml:space="preserve"> </v>
      </c>
      <c r="IO7" s="29"/>
      <c r="IP7" s="29"/>
      <c r="IQ7" s="2" t="str">
        <f t="shared" si="108"/>
        <v xml:space="preserve"> </v>
      </c>
      <c r="IR7" s="3" t="str">
        <f t="shared" si="109"/>
        <v xml:space="preserve"> </v>
      </c>
      <c r="IS7" s="107"/>
      <c r="IT7" s="9" t="str">
        <f>IF(ISBLANK(Fran1!$A7)," ",Fran1!$A7)</f>
        <v xml:space="preserve"> </v>
      </c>
      <c r="IU7" s="10" t="str">
        <f>IF(ISBLANK(Fran1!$B7)," ",Fran1!$B7)</f>
        <v xml:space="preserve"> </v>
      </c>
      <c r="IV7" s="29"/>
      <c r="IW7" s="29"/>
      <c r="IX7" s="2" t="str">
        <f t="shared" si="110"/>
        <v xml:space="preserve"> </v>
      </c>
      <c r="IY7" s="3" t="str">
        <f t="shared" si="111"/>
        <v xml:space="preserve"> </v>
      </c>
      <c r="IZ7" s="29"/>
      <c r="JA7" s="29"/>
      <c r="JB7" s="2" t="str">
        <f t="shared" si="112"/>
        <v xml:space="preserve"> </v>
      </c>
      <c r="JC7" s="3" t="str">
        <f t="shared" si="113"/>
        <v xml:space="preserve"> </v>
      </c>
      <c r="JD7" s="29"/>
      <c r="JE7" s="29"/>
      <c r="JF7" s="2" t="str">
        <f t="shared" si="114"/>
        <v xml:space="preserve"> </v>
      </c>
      <c r="JG7" s="3" t="str">
        <f t="shared" si="115"/>
        <v xml:space="preserve"> </v>
      </c>
      <c r="JH7" s="29"/>
      <c r="JI7" s="29"/>
      <c r="JJ7" s="2" t="str">
        <f t="shared" si="116"/>
        <v xml:space="preserve"> </v>
      </c>
      <c r="JK7" s="3" t="str">
        <f t="shared" si="117"/>
        <v xml:space="preserve"> </v>
      </c>
      <c r="JL7" s="29"/>
      <c r="JM7" s="29"/>
      <c r="JN7" s="2" t="str">
        <f t="shared" si="118"/>
        <v xml:space="preserve"> </v>
      </c>
      <c r="JO7" s="3" t="str">
        <f t="shared" si="119"/>
        <v xml:space="preserve"> </v>
      </c>
      <c r="JQ7" s="9" t="str">
        <f>IF(ISBLANK(Fran1!$A7)," ",Fran1!$A7)</f>
        <v xml:space="preserve"> </v>
      </c>
      <c r="JR7" s="10" t="str">
        <f>IF(ISBLANK(Fran1!$B7)," ",Fran1!$B7)</f>
        <v xml:space="preserve"> </v>
      </c>
      <c r="JS7" s="29"/>
      <c r="JT7" s="29"/>
      <c r="JU7" s="2" t="str">
        <f t="shared" si="120"/>
        <v xml:space="preserve"> </v>
      </c>
      <c r="JV7" s="3" t="str">
        <f t="shared" si="121"/>
        <v xml:space="preserve"> </v>
      </c>
      <c r="JW7" s="29"/>
      <c r="JX7" s="29"/>
      <c r="JY7" s="2" t="str">
        <f t="shared" si="122"/>
        <v xml:space="preserve"> </v>
      </c>
      <c r="JZ7" s="3" t="str">
        <f t="shared" si="123"/>
        <v xml:space="preserve"> </v>
      </c>
      <c r="KA7" s="29"/>
      <c r="KB7" s="29"/>
      <c r="KC7" s="2" t="str">
        <f t="shared" si="124"/>
        <v xml:space="preserve"> </v>
      </c>
      <c r="KD7" s="3" t="str">
        <f t="shared" si="125"/>
        <v xml:space="preserve"> </v>
      </c>
      <c r="KE7" s="29"/>
      <c r="KF7" s="29"/>
      <c r="KG7" s="2" t="str">
        <f t="shared" si="126"/>
        <v xml:space="preserve"> </v>
      </c>
      <c r="KH7" s="3" t="str">
        <f t="shared" si="127"/>
        <v xml:space="preserve"> </v>
      </c>
      <c r="KI7" s="29"/>
      <c r="KJ7" s="29"/>
      <c r="KK7" s="2" t="str">
        <f t="shared" si="128"/>
        <v xml:space="preserve"> </v>
      </c>
      <c r="KL7" s="3" t="str">
        <f t="shared" si="129"/>
        <v xml:space="preserve"> </v>
      </c>
      <c r="KN7" s="9" t="str">
        <f>IF(ISBLANK(Fran1!$A7)," ",Fran1!$A7)</f>
        <v xml:space="preserve"> </v>
      </c>
      <c r="KO7" s="10" t="str">
        <f>IF(ISBLANK(Fran1!$B7)," ",Fran1!$B7)</f>
        <v xml:space="preserve"> </v>
      </c>
      <c r="KP7" s="29"/>
      <c r="KQ7" s="29"/>
      <c r="KR7" s="2" t="str">
        <f t="shared" si="130"/>
        <v xml:space="preserve"> </v>
      </c>
      <c r="KS7" s="3" t="str">
        <f t="shared" si="131"/>
        <v xml:space="preserve"> </v>
      </c>
      <c r="KT7" s="29"/>
      <c r="KU7" s="29"/>
      <c r="KV7" s="2" t="str">
        <f t="shared" si="132"/>
        <v xml:space="preserve"> </v>
      </c>
      <c r="KW7" s="3" t="str">
        <f t="shared" si="133"/>
        <v xml:space="preserve"> </v>
      </c>
    </row>
    <row r="8" spans="1:309">
      <c r="A8" s="7" t="str">
        <f>IF(ISBLANK(Fran1!A8)," ",Fran1!A8)</f>
        <v xml:space="preserve"> </v>
      </c>
      <c r="B8" s="8" t="str">
        <f>IF(ISBLANK(Fran1!B8)," ",Fran1!B8)</f>
        <v xml:space="preserve"> </v>
      </c>
      <c r="C8" s="28"/>
      <c r="D8" s="28"/>
      <c r="E8" s="12" t="str">
        <f t="shared" si="0"/>
        <v xml:space="preserve"> </v>
      </c>
      <c r="F8" s="11" t="str">
        <f t="shared" si="1"/>
        <v xml:space="preserve"> </v>
      </c>
      <c r="G8" s="28"/>
      <c r="H8" s="28"/>
      <c r="I8" s="12" t="str">
        <f t="shared" si="2"/>
        <v xml:space="preserve"> </v>
      </c>
      <c r="J8" s="11" t="str">
        <f t="shared" si="3"/>
        <v xml:space="preserve"> </v>
      </c>
      <c r="K8" s="28"/>
      <c r="L8" s="28"/>
      <c r="M8" s="12" t="str">
        <f t="shared" si="4"/>
        <v xml:space="preserve"> </v>
      </c>
      <c r="N8" s="11" t="str">
        <f t="shared" si="5"/>
        <v xml:space="preserve"> </v>
      </c>
      <c r="O8" s="28"/>
      <c r="P8" s="28"/>
      <c r="Q8" s="12" t="str">
        <f t="shared" si="6"/>
        <v xml:space="preserve"> </v>
      </c>
      <c r="R8" s="11" t="str">
        <f t="shared" si="7"/>
        <v xml:space="preserve"> </v>
      </c>
      <c r="S8" s="28"/>
      <c r="T8" s="28"/>
      <c r="U8" s="12" t="str">
        <f t="shared" si="8"/>
        <v xml:space="preserve"> </v>
      </c>
      <c r="V8" s="11" t="str">
        <f t="shared" si="9"/>
        <v xml:space="preserve"> </v>
      </c>
      <c r="W8" s="107"/>
      <c r="X8" s="7" t="str">
        <f>IF(ISBLANK(Fran1!A8)," ",Fran1!A8)</f>
        <v xml:space="preserve"> </v>
      </c>
      <c r="Y8" s="8" t="str">
        <f>IF(ISBLANK(Fran1!B8)," ",Fran1!B8)</f>
        <v xml:space="preserve"> </v>
      </c>
      <c r="Z8" s="28"/>
      <c r="AA8" s="28"/>
      <c r="AB8" s="12" t="str">
        <f t="shared" si="10"/>
        <v xml:space="preserve"> </v>
      </c>
      <c r="AC8" s="11" t="str">
        <f t="shared" si="11"/>
        <v xml:space="preserve"> </v>
      </c>
      <c r="AD8" s="28"/>
      <c r="AE8" s="28"/>
      <c r="AF8" s="12" t="str">
        <f t="shared" si="12"/>
        <v xml:space="preserve"> </v>
      </c>
      <c r="AG8" s="11" t="str">
        <f t="shared" si="13"/>
        <v xml:space="preserve"> </v>
      </c>
      <c r="AH8" s="28"/>
      <c r="AI8" s="28"/>
      <c r="AJ8" s="12" t="str">
        <f t="shared" si="14"/>
        <v xml:space="preserve"> </v>
      </c>
      <c r="AK8" s="11" t="str">
        <f t="shared" si="15"/>
        <v xml:space="preserve"> </v>
      </c>
      <c r="AL8" s="28"/>
      <c r="AM8" s="28"/>
      <c r="AN8" s="12" t="str">
        <f t="shared" si="16"/>
        <v xml:space="preserve"> </v>
      </c>
      <c r="AO8" s="11" t="str">
        <f t="shared" si="17"/>
        <v xml:space="preserve"> </v>
      </c>
      <c r="AP8" s="28"/>
      <c r="AQ8" s="28"/>
      <c r="AR8" s="12" t="str">
        <f t="shared" si="18"/>
        <v xml:space="preserve"> </v>
      </c>
      <c r="AS8" s="11" t="str">
        <f t="shared" si="19"/>
        <v xml:space="preserve"> </v>
      </c>
      <c r="AU8" s="7" t="str">
        <f>IF(ISBLANK(Fran1!A8)," ",Fran1!A8)</f>
        <v xml:space="preserve"> </v>
      </c>
      <c r="AV8" s="8" t="str">
        <f>IF(ISBLANK(Fran1!B8)," ",Fran1!B8)</f>
        <v xml:space="preserve"> </v>
      </c>
      <c r="AW8" s="28"/>
      <c r="AX8" s="28"/>
      <c r="AY8" s="12" t="str">
        <f t="shared" si="20"/>
        <v xml:space="preserve"> </v>
      </c>
      <c r="AZ8" s="11" t="str">
        <f t="shared" si="21"/>
        <v xml:space="preserve"> </v>
      </c>
      <c r="BA8" s="28"/>
      <c r="BB8" s="28"/>
      <c r="BC8" s="12" t="str">
        <f t="shared" si="22"/>
        <v xml:space="preserve"> </v>
      </c>
      <c r="BD8" s="11" t="str">
        <f t="shared" si="23"/>
        <v xml:space="preserve"> </v>
      </c>
      <c r="BE8" s="28"/>
      <c r="BF8" s="28"/>
      <c r="BG8" s="12" t="str">
        <f t="shared" si="24"/>
        <v xml:space="preserve"> </v>
      </c>
      <c r="BH8" s="11" t="str">
        <f t="shared" si="25"/>
        <v xml:space="preserve"> </v>
      </c>
      <c r="BI8" s="28"/>
      <c r="BJ8" s="28"/>
      <c r="BK8" s="12" t="str">
        <f t="shared" si="26"/>
        <v xml:space="preserve"> </v>
      </c>
      <c r="BL8" s="11" t="str">
        <f t="shared" si="27"/>
        <v xml:space="preserve"> </v>
      </c>
      <c r="BM8" s="28"/>
      <c r="BN8" s="28"/>
      <c r="BO8" s="12" t="str">
        <f t="shared" si="28"/>
        <v xml:space="preserve"> </v>
      </c>
      <c r="BP8" s="11" t="str">
        <f t="shared" si="29"/>
        <v xml:space="preserve"> </v>
      </c>
      <c r="BR8" s="7" t="str">
        <f>IF(ISBLANK(Fran1!A8)," ",Fran1!A8)</f>
        <v xml:space="preserve"> </v>
      </c>
      <c r="BS8" s="8" t="str">
        <f>IF(ISBLANK(Fran1!B8)," ",Fran1!B8)</f>
        <v xml:space="preserve"> </v>
      </c>
      <c r="BT8" s="28"/>
      <c r="BU8" s="28"/>
      <c r="BV8" s="12" t="str">
        <f t="shared" si="30"/>
        <v xml:space="preserve"> </v>
      </c>
      <c r="BW8" s="11" t="str">
        <f t="shared" si="31"/>
        <v xml:space="preserve"> </v>
      </c>
      <c r="BX8" s="28"/>
      <c r="BY8" s="28"/>
      <c r="BZ8" s="12" t="str">
        <f t="shared" si="32"/>
        <v xml:space="preserve"> </v>
      </c>
      <c r="CA8" s="11" t="str">
        <f t="shared" si="33"/>
        <v xml:space="preserve"> </v>
      </c>
      <c r="CB8" s="28"/>
      <c r="CC8" s="28"/>
      <c r="CD8" s="12" t="str">
        <f t="shared" si="34"/>
        <v xml:space="preserve"> </v>
      </c>
      <c r="CE8" s="11" t="str">
        <f t="shared" si="35"/>
        <v xml:space="preserve"> </v>
      </c>
      <c r="CF8" s="28"/>
      <c r="CG8" s="28"/>
      <c r="CH8" s="12" t="str">
        <f t="shared" si="36"/>
        <v xml:space="preserve"> </v>
      </c>
      <c r="CI8" s="11" t="str">
        <f t="shared" si="37"/>
        <v xml:space="preserve"> </v>
      </c>
      <c r="CJ8" s="28"/>
      <c r="CK8" s="28"/>
      <c r="CL8" s="12" t="str">
        <f t="shared" si="38"/>
        <v xml:space="preserve"> </v>
      </c>
      <c r="CM8" s="11" t="str">
        <f t="shared" si="39"/>
        <v xml:space="preserve"> </v>
      </c>
      <c r="CO8" s="7" t="str">
        <f>IF(ISBLANK(Fran1!A8)," ",Fran1!A8)</f>
        <v xml:space="preserve"> </v>
      </c>
      <c r="CP8" s="8" t="str">
        <f>IF(ISBLANK(Fran1!B8)," ",Fran1!B8)</f>
        <v xml:space="preserve"> </v>
      </c>
      <c r="CQ8" s="28"/>
      <c r="CR8" s="28"/>
      <c r="CS8" s="12" t="str">
        <f t="shared" si="40"/>
        <v xml:space="preserve"> </v>
      </c>
      <c r="CT8" s="11" t="str">
        <f t="shared" si="41"/>
        <v xml:space="preserve"> </v>
      </c>
      <c r="CU8" s="28"/>
      <c r="CV8" s="28"/>
      <c r="CW8" s="12" t="str">
        <f t="shared" si="42"/>
        <v xml:space="preserve"> </v>
      </c>
      <c r="CX8" s="11" t="str">
        <f t="shared" si="43"/>
        <v xml:space="preserve"> </v>
      </c>
      <c r="CY8" s="28"/>
      <c r="CZ8" s="28"/>
      <c r="DA8" s="12" t="str">
        <f t="shared" si="44"/>
        <v xml:space="preserve"> </v>
      </c>
      <c r="DB8" s="11" t="str">
        <f t="shared" si="45"/>
        <v xml:space="preserve"> </v>
      </c>
      <c r="DC8" s="28"/>
      <c r="DD8" s="28"/>
      <c r="DE8" s="12" t="str">
        <f t="shared" si="46"/>
        <v xml:space="preserve"> </v>
      </c>
      <c r="DF8" s="11" t="str">
        <f t="shared" si="47"/>
        <v xml:space="preserve"> </v>
      </c>
      <c r="DG8" s="28"/>
      <c r="DH8" s="28"/>
      <c r="DI8" s="12" t="str">
        <f t="shared" si="48"/>
        <v xml:space="preserve"> </v>
      </c>
      <c r="DJ8" s="11" t="str">
        <f t="shared" si="49"/>
        <v xml:space="preserve"> </v>
      </c>
      <c r="DL8" s="7" t="str">
        <f>IF(ISBLANK(Fran1!A8)," ",Fran1!A8)</f>
        <v xml:space="preserve"> </v>
      </c>
      <c r="DM8" s="8" t="str">
        <f>IF(ISBLANK(Fran1!B8)," ",Fran1!B8)</f>
        <v xml:space="preserve"> </v>
      </c>
      <c r="DN8" s="28"/>
      <c r="DO8" s="28"/>
      <c r="DP8" s="12" t="str">
        <f t="shared" si="50"/>
        <v xml:space="preserve"> </v>
      </c>
      <c r="DQ8" s="11" t="str">
        <f t="shared" si="51"/>
        <v xml:space="preserve"> </v>
      </c>
      <c r="DR8" s="28"/>
      <c r="DS8" s="28"/>
      <c r="DT8" s="12" t="str">
        <f t="shared" si="52"/>
        <v xml:space="preserve"> </v>
      </c>
      <c r="DU8" s="11" t="str">
        <f t="shared" si="53"/>
        <v xml:space="preserve"> </v>
      </c>
      <c r="DV8" s="28"/>
      <c r="DW8" s="28"/>
      <c r="DX8" s="12" t="str">
        <f t="shared" si="54"/>
        <v xml:space="preserve"> </v>
      </c>
      <c r="DY8" s="11" t="str">
        <f t="shared" si="55"/>
        <v xml:space="preserve"> </v>
      </c>
      <c r="DZ8" s="28"/>
      <c r="EA8" s="28"/>
      <c r="EB8" s="12" t="str">
        <f t="shared" si="56"/>
        <v xml:space="preserve"> </v>
      </c>
      <c r="EC8" s="11" t="str">
        <f t="shared" si="57"/>
        <v xml:space="preserve"> </v>
      </c>
      <c r="ED8" s="28"/>
      <c r="EE8" s="28"/>
      <c r="EF8" s="12" t="str">
        <f t="shared" si="58"/>
        <v xml:space="preserve"> </v>
      </c>
      <c r="EG8" s="11" t="str">
        <f t="shared" si="59"/>
        <v xml:space="preserve"> </v>
      </c>
      <c r="EI8" s="7" t="str">
        <f>IF(ISBLANK(Fran1!$A8)," ",Fran1!$A8)</f>
        <v xml:space="preserve"> </v>
      </c>
      <c r="EJ8" s="8" t="str">
        <f>IF(ISBLANK(Fran1!$B8)," ",Fran1!$B8)</f>
        <v xml:space="preserve"> </v>
      </c>
      <c r="EK8" s="28"/>
      <c r="EL8" s="28"/>
      <c r="EM8" s="12" t="str">
        <f t="shared" si="60"/>
        <v xml:space="preserve"> </v>
      </c>
      <c r="EN8" s="11" t="str">
        <f t="shared" si="61"/>
        <v xml:space="preserve"> </v>
      </c>
      <c r="EO8" s="28"/>
      <c r="EP8" s="28"/>
      <c r="EQ8" s="12" t="str">
        <f t="shared" si="62"/>
        <v xml:space="preserve"> </v>
      </c>
      <c r="ER8" s="11" t="str">
        <f t="shared" si="63"/>
        <v xml:space="preserve"> </v>
      </c>
      <c r="ES8" s="28"/>
      <c r="ET8" s="28"/>
      <c r="EU8" s="12" t="str">
        <f t="shared" si="64"/>
        <v xml:space="preserve"> </v>
      </c>
      <c r="EV8" s="11" t="str">
        <f t="shared" si="65"/>
        <v xml:space="preserve"> </v>
      </c>
      <c r="EW8" s="28"/>
      <c r="EX8" s="28"/>
      <c r="EY8" s="12" t="str">
        <f t="shared" si="66"/>
        <v xml:space="preserve"> </v>
      </c>
      <c r="EZ8" s="11" t="str">
        <f t="shared" si="67"/>
        <v xml:space="preserve"> </v>
      </c>
      <c r="FA8" s="28"/>
      <c r="FB8" s="28"/>
      <c r="FC8" s="12" t="str">
        <f t="shared" si="68"/>
        <v xml:space="preserve"> </v>
      </c>
      <c r="FD8" s="11" t="str">
        <f t="shared" si="69"/>
        <v xml:space="preserve"> </v>
      </c>
      <c r="FF8" s="7" t="str">
        <f>IF(ISBLANK(Fran1!$A8)," ",Fran1!$A8)</f>
        <v xml:space="preserve"> </v>
      </c>
      <c r="FG8" s="8" t="str">
        <f>IF(ISBLANK(Fran1!$B8)," ",Fran1!$B8)</f>
        <v xml:space="preserve"> </v>
      </c>
      <c r="FH8" s="28"/>
      <c r="FI8" s="28"/>
      <c r="FJ8" s="12" t="str">
        <f t="shared" si="70"/>
        <v xml:space="preserve"> </v>
      </c>
      <c r="FK8" s="11" t="str">
        <f t="shared" si="71"/>
        <v xml:space="preserve"> </v>
      </c>
      <c r="FL8" s="28"/>
      <c r="FM8" s="28"/>
      <c r="FN8" s="12" t="str">
        <f t="shared" si="72"/>
        <v xml:space="preserve"> </v>
      </c>
      <c r="FO8" s="11" t="str">
        <f t="shared" si="73"/>
        <v xml:space="preserve"> </v>
      </c>
      <c r="FP8" s="28"/>
      <c r="FQ8" s="28"/>
      <c r="FR8" s="12" t="str">
        <f t="shared" si="74"/>
        <v xml:space="preserve"> </v>
      </c>
      <c r="FS8" s="11" t="str">
        <f t="shared" si="75"/>
        <v xml:space="preserve"> </v>
      </c>
      <c r="FT8" s="28"/>
      <c r="FU8" s="28"/>
      <c r="FV8" s="12" t="str">
        <f t="shared" si="76"/>
        <v xml:space="preserve"> </v>
      </c>
      <c r="FW8" s="11" t="str">
        <f t="shared" si="77"/>
        <v xml:space="preserve"> </v>
      </c>
      <c r="FX8" s="28"/>
      <c r="FY8" s="28"/>
      <c r="FZ8" s="12" t="str">
        <f t="shared" si="78"/>
        <v xml:space="preserve"> </v>
      </c>
      <c r="GA8" s="11" t="str">
        <f t="shared" si="79"/>
        <v xml:space="preserve"> </v>
      </c>
      <c r="GC8" s="7" t="str">
        <f>IF(ISBLANK(Fran1!A8)," ",Fran1!A8)</f>
        <v xml:space="preserve"> </v>
      </c>
      <c r="GD8" s="8" t="str">
        <f>IF(ISBLANK(Fran1!B8)," ",Fran1!B8)</f>
        <v xml:space="preserve"> </v>
      </c>
      <c r="GE8" s="28"/>
      <c r="GF8" s="28"/>
      <c r="GG8" s="12" t="str">
        <f t="shared" si="80"/>
        <v xml:space="preserve"> </v>
      </c>
      <c r="GH8" s="11" t="str">
        <f t="shared" si="81"/>
        <v xml:space="preserve"> </v>
      </c>
      <c r="GI8" s="28"/>
      <c r="GJ8" s="28"/>
      <c r="GK8" s="12" t="str">
        <f t="shared" si="82"/>
        <v xml:space="preserve"> </v>
      </c>
      <c r="GL8" s="11" t="str">
        <f t="shared" si="83"/>
        <v xml:space="preserve"> </v>
      </c>
      <c r="GM8" s="28"/>
      <c r="GN8" s="28"/>
      <c r="GO8" s="12" t="str">
        <f t="shared" si="84"/>
        <v xml:space="preserve"> </v>
      </c>
      <c r="GP8" s="11" t="str">
        <f t="shared" si="85"/>
        <v xml:space="preserve"> </v>
      </c>
      <c r="GQ8" s="28"/>
      <c r="GR8" s="28"/>
      <c r="GS8" s="12" t="str">
        <f t="shared" si="86"/>
        <v xml:space="preserve"> </v>
      </c>
      <c r="GT8" s="11" t="str">
        <f t="shared" si="87"/>
        <v xml:space="preserve"> </v>
      </c>
      <c r="GU8" s="28"/>
      <c r="GV8" s="28"/>
      <c r="GW8" s="12" t="str">
        <f t="shared" si="88"/>
        <v xml:space="preserve"> </v>
      </c>
      <c r="GX8" s="11" t="str">
        <f t="shared" si="89"/>
        <v xml:space="preserve"> </v>
      </c>
      <c r="GZ8" s="7" t="str">
        <f>IF(ISBLANK(Fran1!A8)," ",Fran1!A8)</f>
        <v xml:space="preserve"> </v>
      </c>
      <c r="HA8" s="8" t="str">
        <f>IF(ISBLANK(Fran1!B8)," ",Fran1!B8)</f>
        <v xml:space="preserve"> </v>
      </c>
      <c r="HB8" s="28"/>
      <c r="HC8" s="28"/>
      <c r="HD8" s="12" t="str">
        <f t="shared" si="90"/>
        <v xml:space="preserve"> </v>
      </c>
      <c r="HE8" s="11" t="str">
        <f t="shared" si="91"/>
        <v xml:space="preserve"> </v>
      </c>
      <c r="HF8" s="28"/>
      <c r="HG8" s="28"/>
      <c r="HH8" s="12" t="str">
        <f t="shared" si="92"/>
        <v xml:space="preserve"> </v>
      </c>
      <c r="HI8" s="11" t="str">
        <f t="shared" si="93"/>
        <v xml:space="preserve"> </v>
      </c>
      <c r="HJ8" s="28"/>
      <c r="HK8" s="28"/>
      <c r="HL8" s="12" t="str">
        <f t="shared" si="94"/>
        <v xml:space="preserve"> </v>
      </c>
      <c r="HM8" s="11" t="str">
        <f t="shared" si="95"/>
        <v xml:space="preserve"> </v>
      </c>
      <c r="HN8" s="28"/>
      <c r="HO8" s="28"/>
      <c r="HP8" s="12" t="str">
        <f t="shared" si="96"/>
        <v xml:space="preserve"> </v>
      </c>
      <c r="HQ8" s="11" t="str">
        <f t="shared" si="97"/>
        <v xml:space="preserve"> </v>
      </c>
      <c r="HR8" s="28"/>
      <c r="HS8" s="28"/>
      <c r="HT8" s="12" t="str">
        <f t="shared" si="98"/>
        <v xml:space="preserve"> </v>
      </c>
      <c r="HU8" s="11" t="str">
        <f t="shared" si="99"/>
        <v xml:space="preserve"> </v>
      </c>
      <c r="HW8" s="7" t="str">
        <f>IF(ISBLANK(Fran1!$A8)," ",Fran1!$A8)</f>
        <v xml:space="preserve"> </v>
      </c>
      <c r="HX8" s="8" t="str">
        <f>IF(ISBLANK(Fran1!$B8)," ",Fran1!$B8)</f>
        <v xml:space="preserve"> </v>
      </c>
      <c r="HY8" s="28"/>
      <c r="HZ8" s="28"/>
      <c r="IA8" s="12" t="str">
        <f t="shared" si="100"/>
        <v xml:space="preserve"> </v>
      </c>
      <c r="IB8" s="11" t="str">
        <f t="shared" si="101"/>
        <v xml:space="preserve"> </v>
      </c>
      <c r="IC8" s="28"/>
      <c r="ID8" s="28"/>
      <c r="IE8" s="12" t="str">
        <f t="shared" si="102"/>
        <v xml:space="preserve"> </v>
      </c>
      <c r="IF8" s="11" t="str">
        <f t="shared" si="103"/>
        <v xml:space="preserve"> </v>
      </c>
      <c r="IG8" s="28"/>
      <c r="IH8" s="28"/>
      <c r="II8" s="12" t="str">
        <f t="shared" si="104"/>
        <v xml:space="preserve"> </v>
      </c>
      <c r="IJ8" s="11" t="str">
        <f t="shared" si="105"/>
        <v xml:space="preserve"> </v>
      </c>
      <c r="IK8" s="28"/>
      <c r="IL8" s="28"/>
      <c r="IM8" s="12" t="str">
        <f t="shared" si="106"/>
        <v xml:space="preserve"> </v>
      </c>
      <c r="IN8" s="11" t="str">
        <f t="shared" si="107"/>
        <v xml:space="preserve"> </v>
      </c>
      <c r="IO8" s="28"/>
      <c r="IP8" s="28"/>
      <c r="IQ8" s="12" t="str">
        <f t="shared" si="108"/>
        <v xml:space="preserve"> </v>
      </c>
      <c r="IR8" s="11" t="str">
        <f t="shared" si="109"/>
        <v xml:space="preserve"> </v>
      </c>
      <c r="IS8" s="107"/>
      <c r="IT8" s="7" t="str">
        <f>IF(ISBLANK(Fran1!$A8)," ",Fran1!$A8)</f>
        <v xml:space="preserve"> </v>
      </c>
      <c r="IU8" s="8" t="str">
        <f>IF(ISBLANK(Fran1!$B8)," ",Fran1!$B8)</f>
        <v xml:space="preserve"> </v>
      </c>
      <c r="IV8" s="28"/>
      <c r="IW8" s="28"/>
      <c r="IX8" s="12" t="str">
        <f t="shared" si="110"/>
        <v xml:space="preserve"> </v>
      </c>
      <c r="IY8" s="11" t="str">
        <f t="shared" si="111"/>
        <v xml:space="preserve"> </v>
      </c>
      <c r="IZ8" s="28"/>
      <c r="JA8" s="28"/>
      <c r="JB8" s="12" t="str">
        <f t="shared" si="112"/>
        <v xml:space="preserve"> </v>
      </c>
      <c r="JC8" s="11" t="str">
        <f t="shared" si="113"/>
        <v xml:space="preserve"> </v>
      </c>
      <c r="JD8" s="28"/>
      <c r="JE8" s="28"/>
      <c r="JF8" s="12" t="str">
        <f t="shared" si="114"/>
        <v xml:space="preserve"> </v>
      </c>
      <c r="JG8" s="11" t="str">
        <f t="shared" si="115"/>
        <v xml:space="preserve"> </v>
      </c>
      <c r="JH8" s="28"/>
      <c r="JI8" s="28"/>
      <c r="JJ8" s="12" t="str">
        <f t="shared" si="116"/>
        <v xml:space="preserve"> </v>
      </c>
      <c r="JK8" s="11" t="str">
        <f t="shared" si="117"/>
        <v xml:space="preserve"> </v>
      </c>
      <c r="JL8" s="28"/>
      <c r="JM8" s="28"/>
      <c r="JN8" s="12" t="str">
        <f t="shared" si="118"/>
        <v xml:space="preserve"> </v>
      </c>
      <c r="JO8" s="11" t="str">
        <f t="shared" si="119"/>
        <v xml:space="preserve"> </v>
      </c>
      <c r="JQ8" s="7" t="str">
        <f>IF(ISBLANK(Fran1!$A8)," ",Fran1!$A8)</f>
        <v xml:space="preserve"> </v>
      </c>
      <c r="JR8" s="8" t="str">
        <f>IF(ISBLANK(Fran1!$B8)," ",Fran1!$B8)</f>
        <v xml:space="preserve"> </v>
      </c>
      <c r="JS8" s="28"/>
      <c r="JT8" s="28"/>
      <c r="JU8" s="12" t="str">
        <f t="shared" si="120"/>
        <v xml:space="preserve"> </v>
      </c>
      <c r="JV8" s="11" t="str">
        <f t="shared" si="121"/>
        <v xml:space="preserve"> </v>
      </c>
      <c r="JW8" s="28"/>
      <c r="JX8" s="28"/>
      <c r="JY8" s="12" t="str">
        <f t="shared" si="122"/>
        <v xml:space="preserve"> </v>
      </c>
      <c r="JZ8" s="11" t="str">
        <f t="shared" si="123"/>
        <v xml:space="preserve"> </v>
      </c>
      <c r="KA8" s="28"/>
      <c r="KB8" s="28"/>
      <c r="KC8" s="12" t="str">
        <f t="shared" si="124"/>
        <v xml:space="preserve"> </v>
      </c>
      <c r="KD8" s="11" t="str">
        <f t="shared" si="125"/>
        <v xml:space="preserve"> </v>
      </c>
      <c r="KE8" s="28"/>
      <c r="KF8" s="28"/>
      <c r="KG8" s="12" t="str">
        <f t="shared" si="126"/>
        <v xml:space="preserve"> </v>
      </c>
      <c r="KH8" s="11" t="str">
        <f t="shared" si="127"/>
        <v xml:space="preserve"> </v>
      </c>
      <c r="KI8" s="28"/>
      <c r="KJ8" s="28"/>
      <c r="KK8" s="12" t="str">
        <f t="shared" si="128"/>
        <v xml:space="preserve"> </v>
      </c>
      <c r="KL8" s="11" t="str">
        <f t="shared" si="129"/>
        <v xml:space="preserve"> </v>
      </c>
      <c r="KN8" s="7" t="str">
        <f>IF(ISBLANK(Fran1!$A8)," ",Fran1!$A8)</f>
        <v xml:space="preserve"> </v>
      </c>
      <c r="KO8" s="8" t="str">
        <f>IF(ISBLANK(Fran1!$B8)," ",Fran1!$B8)</f>
        <v xml:space="preserve"> </v>
      </c>
      <c r="KP8" s="28"/>
      <c r="KQ8" s="28"/>
      <c r="KR8" s="12" t="str">
        <f t="shared" si="130"/>
        <v xml:space="preserve"> </v>
      </c>
      <c r="KS8" s="11" t="str">
        <f t="shared" si="131"/>
        <v xml:space="preserve"> </v>
      </c>
      <c r="KT8" s="28"/>
      <c r="KU8" s="28"/>
      <c r="KV8" s="12" t="str">
        <f t="shared" si="132"/>
        <v xml:space="preserve"> </v>
      </c>
      <c r="KW8" s="11" t="str">
        <f t="shared" si="133"/>
        <v xml:space="preserve"> </v>
      </c>
    </row>
    <row r="9" spans="1:309">
      <c r="A9" s="9" t="str">
        <f>IF(ISBLANK(Fran1!A9)," ",Fran1!A9)</f>
        <v xml:space="preserve"> </v>
      </c>
      <c r="B9" s="10" t="str">
        <f>IF(ISBLANK(Fran1!B9)," ",Fran1!B9)</f>
        <v xml:space="preserve"> </v>
      </c>
      <c r="C9" s="29"/>
      <c r="D9" s="29"/>
      <c r="E9" s="2" t="str">
        <f t="shared" si="0"/>
        <v xml:space="preserve"> </v>
      </c>
      <c r="F9" s="3" t="str">
        <f t="shared" si="1"/>
        <v xml:space="preserve"> </v>
      </c>
      <c r="G9" s="29"/>
      <c r="H9" s="29"/>
      <c r="I9" s="2" t="str">
        <f t="shared" si="2"/>
        <v xml:space="preserve"> </v>
      </c>
      <c r="J9" s="3" t="str">
        <f t="shared" si="3"/>
        <v xml:space="preserve"> </v>
      </c>
      <c r="K9" s="29"/>
      <c r="L9" s="29"/>
      <c r="M9" s="2" t="str">
        <f t="shared" si="4"/>
        <v xml:space="preserve"> </v>
      </c>
      <c r="N9" s="3" t="str">
        <f t="shared" si="5"/>
        <v xml:space="preserve"> </v>
      </c>
      <c r="O9" s="29"/>
      <c r="P9" s="29"/>
      <c r="Q9" s="2" t="str">
        <f t="shared" si="6"/>
        <v xml:space="preserve"> </v>
      </c>
      <c r="R9" s="3" t="str">
        <f t="shared" si="7"/>
        <v xml:space="preserve"> </v>
      </c>
      <c r="S9" s="29"/>
      <c r="T9" s="29"/>
      <c r="U9" s="2" t="str">
        <f t="shared" si="8"/>
        <v xml:space="preserve"> </v>
      </c>
      <c r="V9" s="3" t="str">
        <f t="shared" si="9"/>
        <v xml:space="preserve"> </v>
      </c>
      <c r="W9" s="107"/>
      <c r="X9" s="9" t="str">
        <f>IF(ISBLANK(Fran1!A9)," ",Fran1!A9)</f>
        <v xml:space="preserve"> </v>
      </c>
      <c r="Y9" s="10" t="str">
        <f>IF(ISBLANK(Fran1!B9)," ",Fran1!B9)</f>
        <v xml:space="preserve"> </v>
      </c>
      <c r="Z9" s="29"/>
      <c r="AA9" s="29"/>
      <c r="AB9" s="2" t="str">
        <f t="shared" si="10"/>
        <v xml:space="preserve"> </v>
      </c>
      <c r="AC9" s="3" t="str">
        <f t="shared" si="11"/>
        <v xml:space="preserve"> </v>
      </c>
      <c r="AD9" s="29"/>
      <c r="AE9" s="29"/>
      <c r="AF9" s="2" t="str">
        <f t="shared" si="12"/>
        <v xml:space="preserve"> </v>
      </c>
      <c r="AG9" s="3" t="str">
        <f t="shared" si="13"/>
        <v xml:space="preserve"> </v>
      </c>
      <c r="AH9" s="29"/>
      <c r="AI9" s="29"/>
      <c r="AJ9" s="2" t="str">
        <f t="shared" si="14"/>
        <v xml:space="preserve"> </v>
      </c>
      <c r="AK9" s="3" t="str">
        <f t="shared" si="15"/>
        <v xml:space="preserve"> </v>
      </c>
      <c r="AL9" s="29"/>
      <c r="AM9" s="29"/>
      <c r="AN9" s="2" t="str">
        <f t="shared" si="16"/>
        <v xml:space="preserve"> </v>
      </c>
      <c r="AO9" s="3" t="str">
        <f t="shared" si="17"/>
        <v xml:space="preserve"> </v>
      </c>
      <c r="AP9" s="29"/>
      <c r="AQ9" s="29"/>
      <c r="AR9" s="2" t="str">
        <f t="shared" si="18"/>
        <v xml:space="preserve"> </v>
      </c>
      <c r="AS9" s="3" t="str">
        <f t="shared" si="19"/>
        <v xml:space="preserve"> </v>
      </c>
      <c r="AU9" s="9" t="str">
        <f>IF(ISBLANK(Fran1!A9)," ",Fran1!A9)</f>
        <v xml:space="preserve"> </v>
      </c>
      <c r="AV9" s="10" t="str">
        <f>IF(ISBLANK(Fran1!B9)," ",Fran1!B9)</f>
        <v xml:space="preserve"> </v>
      </c>
      <c r="AW9" s="29"/>
      <c r="AX9" s="29"/>
      <c r="AY9" s="2" t="str">
        <f t="shared" si="20"/>
        <v xml:space="preserve"> </v>
      </c>
      <c r="AZ9" s="3" t="str">
        <f t="shared" si="21"/>
        <v xml:space="preserve"> </v>
      </c>
      <c r="BA9" s="29"/>
      <c r="BB9" s="29"/>
      <c r="BC9" s="2" t="str">
        <f t="shared" si="22"/>
        <v xml:space="preserve"> </v>
      </c>
      <c r="BD9" s="3" t="str">
        <f t="shared" si="23"/>
        <v xml:space="preserve"> </v>
      </c>
      <c r="BE9" s="29"/>
      <c r="BF9" s="29"/>
      <c r="BG9" s="2" t="str">
        <f t="shared" si="24"/>
        <v xml:space="preserve"> </v>
      </c>
      <c r="BH9" s="3" t="str">
        <f t="shared" si="25"/>
        <v xml:space="preserve"> </v>
      </c>
      <c r="BI9" s="29"/>
      <c r="BJ9" s="29"/>
      <c r="BK9" s="2" t="str">
        <f t="shared" si="26"/>
        <v xml:space="preserve"> </v>
      </c>
      <c r="BL9" s="3" t="str">
        <f t="shared" si="27"/>
        <v xml:space="preserve"> </v>
      </c>
      <c r="BM9" s="29"/>
      <c r="BN9" s="29"/>
      <c r="BO9" s="2" t="str">
        <f t="shared" si="28"/>
        <v xml:space="preserve"> </v>
      </c>
      <c r="BP9" s="3" t="str">
        <f t="shared" si="29"/>
        <v xml:space="preserve"> </v>
      </c>
      <c r="BR9" s="9" t="str">
        <f>IF(ISBLANK(Fran1!A9)," ",Fran1!A9)</f>
        <v xml:space="preserve"> </v>
      </c>
      <c r="BS9" s="10" t="str">
        <f>IF(ISBLANK(Fran1!B9)," ",Fran1!B9)</f>
        <v xml:space="preserve"> </v>
      </c>
      <c r="BT9" s="29"/>
      <c r="BU9" s="29"/>
      <c r="BV9" s="2" t="str">
        <f t="shared" si="30"/>
        <v xml:space="preserve"> </v>
      </c>
      <c r="BW9" s="3" t="str">
        <f t="shared" si="31"/>
        <v xml:space="preserve"> </v>
      </c>
      <c r="BX9" s="29"/>
      <c r="BY9" s="29"/>
      <c r="BZ9" s="2" t="str">
        <f t="shared" si="32"/>
        <v xml:space="preserve"> </v>
      </c>
      <c r="CA9" s="3" t="str">
        <f t="shared" si="33"/>
        <v xml:space="preserve"> </v>
      </c>
      <c r="CB9" s="29"/>
      <c r="CC9" s="29"/>
      <c r="CD9" s="2" t="str">
        <f t="shared" si="34"/>
        <v xml:space="preserve"> </v>
      </c>
      <c r="CE9" s="3" t="str">
        <f t="shared" si="35"/>
        <v xml:space="preserve"> </v>
      </c>
      <c r="CF9" s="29"/>
      <c r="CG9" s="29"/>
      <c r="CH9" s="2" t="str">
        <f t="shared" si="36"/>
        <v xml:space="preserve"> </v>
      </c>
      <c r="CI9" s="3" t="str">
        <f t="shared" si="37"/>
        <v xml:space="preserve"> </v>
      </c>
      <c r="CJ9" s="29"/>
      <c r="CK9" s="29"/>
      <c r="CL9" s="2" t="str">
        <f t="shared" si="38"/>
        <v xml:space="preserve"> </v>
      </c>
      <c r="CM9" s="3" t="str">
        <f t="shared" si="39"/>
        <v xml:space="preserve"> </v>
      </c>
      <c r="CO9" s="9" t="str">
        <f>IF(ISBLANK(Fran1!A9)," ",Fran1!A9)</f>
        <v xml:space="preserve"> </v>
      </c>
      <c r="CP9" s="10" t="str">
        <f>IF(ISBLANK(Fran1!B9)," ",Fran1!B9)</f>
        <v xml:space="preserve"> </v>
      </c>
      <c r="CQ9" s="29"/>
      <c r="CR9" s="29"/>
      <c r="CS9" s="2" t="str">
        <f t="shared" si="40"/>
        <v xml:space="preserve"> </v>
      </c>
      <c r="CT9" s="3" t="str">
        <f t="shared" si="41"/>
        <v xml:space="preserve"> </v>
      </c>
      <c r="CU9" s="29"/>
      <c r="CV9" s="29"/>
      <c r="CW9" s="2" t="str">
        <f t="shared" si="42"/>
        <v xml:space="preserve"> </v>
      </c>
      <c r="CX9" s="3" t="str">
        <f t="shared" si="43"/>
        <v xml:space="preserve"> </v>
      </c>
      <c r="CY9" s="29"/>
      <c r="CZ9" s="29"/>
      <c r="DA9" s="2" t="str">
        <f t="shared" si="44"/>
        <v xml:space="preserve"> </v>
      </c>
      <c r="DB9" s="3" t="str">
        <f t="shared" si="45"/>
        <v xml:space="preserve"> </v>
      </c>
      <c r="DC9" s="29"/>
      <c r="DD9" s="29"/>
      <c r="DE9" s="2" t="str">
        <f t="shared" si="46"/>
        <v xml:space="preserve"> </v>
      </c>
      <c r="DF9" s="3" t="str">
        <f t="shared" si="47"/>
        <v xml:space="preserve"> </v>
      </c>
      <c r="DG9" s="29"/>
      <c r="DH9" s="29"/>
      <c r="DI9" s="2" t="str">
        <f t="shared" si="48"/>
        <v xml:space="preserve"> </v>
      </c>
      <c r="DJ9" s="3" t="str">
        <f t="shared" si="49"/>
        <v xml:space="preserve"> </v>
      </c>
      <c r="DL9" s="9" t="str">
        <f>IF(ISBLANK(Fran1!A9)," ",Fran1!A9)</f>
        <v xml:space="preserve"> </v>
      </c>
      <c r="DM9" s="10" t="str">
        <f>IF(ISBLANK(Fran1!B9)," ",Fran1!B9)</f>
        <v xml:space="preserve"> </v>
      </c>
      <c r="DN9" s="29"/>
      <c r="DO9" s="29"/>
      <c r="DP9" s="2" t="str">
        <f t="shared" si="50"/>
        <v xml:space="preserve"> </v>
      </c>
      <c r="DQ9" s="3" t="str">
        <f t="shared" si="51"/>
        <v xml:space="preserve"> </v>
      </c>
      <c r="DR9" s="29"/>
      <c r="DS9" s="29"/>
      <c r="DT9" s="2" t="str">
        <f t="shared" si="52"/>
        <v xml:space="preserve"> </v>
      </c>
      <c r="DU9" s="3" t="str">
        <f t="shared" si="53"/>
        <v xml:space="preserve"> </v>
      </c>
      <c r="DV9" s="29"/>
      <c r="DW9" s="29"/>
      <c r="DX9" s="2" t="str">
        <f t="shared" si="54"/>
        <v xml:space="preserve"> </v>
      </c>
      <c r="DY9" s="3" t="str">
        <f t="shared" si="55"/>
        <v xml:space="preserve"> </v>
      </c>
      <c r="DZ9" s="29"/>
      <c r="EA9" s="29"/>
      <c r="EB9" s="2" t="str">
        <f t="shared" si="56"/>
        <v xml:space="preserve"> </v>
      </c>
      <c r="EC9" s="3" t="str">
        <f t="shared" si="57"/>
        <v xml:space="preserve"> </v>
      </c>
      <c r="ED9" s="29"/>
      <c r="EE9" s="29"/>
      <c r="EF9" s="2" t="str">
        <f t="shared" si="58"/>
        <v xml:space="preserve"> </v>
      </c>
      <c r="EG9" s="3" t="str">
        <f t="shared" si="59"/>
        <v xml:space="preserve"> </v>
      </c>
      <c r="EI9" s="9" t="str">
        <f>IF(ISBLANK(Fran1!$A9)," ",Fran1!$A9)</f>
        <v xml:space="preserve"> </v>
      </c>
      <c r="EJ9" s="10" t="str">
        <f>IF(ISBLANK(Fran1!$B9)," ",Fran1!$B9)</f>
        <v xml:space="preserve"> </v>
      </c>
      <c r="EK9" s="29"/>
      <c r="EL9" s="29"/>
      <c r="EM9" s="2" t="str">
        <f t="shared" si="60"/>
        <v xml:space="preserve"> </v>
      </c>
      <c r="EN9" s="3" t="str">
        <f t="shared" si="61"/>
        <v xml:space="preserve"> </v>
      </c>
      <c r="EO9" s="29"/>
      <c r="EP9" s="29"/>
      <c r="EQ9" s="2" t="str">
        <f t="shared" si="62"/>
        <v xml:space="preserve"> </v>
      </c>
      <c r="ER9" s="3" t="str">
        <f t="shared" si="63"/>
        <v xml:space="preserve"> </v>
      </c>
      <c r="ES9" s="29"/>
      <c r="ET9" s="29"/>
      <c r="EU9" s="2" t="str">
        <f t="shared" si="64"/>
        <v xml:space="preserve"> </v>
      </c>
      <c r="EV9" s="3" t="str">
        <f t="shared" si="65"/>
        <v xml:space="preserve"> </v>
      </c>
      <c r="EW9" s="29"/>
      <c r="EX9" s="29"/>
      <c r="EY9" s="2" t="str">
        <f t="shared" si="66"/>
        <v xml:space="preserve"> </v>
      </c>
      <c r="EZ9" s="3" t="str">
        <f t="shared" si="67"/>
        <v xml:space="preserve"> </v>
      </c>
      <c r="FA9" s="29"/>
      <c r="FB9" s="29"/>
      <c r="FC9" s="2" t="str">
        <f t="shared" si="68"/>
        <v xml:space="preserve"> </v>
      </c>
      <c r="FD9" s="3" t="str">
        <f t="shared" si="69"/>
        <v xml:space="preserve"> </v>
      </c>
      <c r="FF9" s="9" t="str">
        <f>IF(ISBLANK(Fran1!$A9)," ",Fran1!$A9)</f>
        <v xml:space="preserve"> </v>
      </c>
      <c r="FG9" s="10" t="str">
        <f>IF(ISBLANK(Fran1!$B9)," ",Fran1!$B9)</f>
        <v xml:space="preserve"> </v>
      </c>
      <c r="FH9" s="29"/>
      <c r="FI9" s="29"/>
      <c r="FJ9" s="2" t="str">
        <f t="shared" si="70"/>
        <v xml:space="preserve"> </v>
      </c>
      <c r="FK9" s="3" t="str">
        <f t="shared" si="71"/>
        <v xml:space="preserve"> </v>
      </c>
      <c r="FL9" s="29"/>
      <c r="FM9" s="29"/>
      <c r="FN9" s="2" t="str">
        <f t="shared" si="72"/>
        <v xml:space="preserve"> </v>
      </c>
      <c r="FO9" s="3" t="str">
        <f t="shared" si="73"/>
        <v xml:space="preserve"> </v>
      </c>
      <c r="FP9" s="29"/>
      <c r="FQ9" s="29"/>
      <c r="FR9" s="2" t="str">
        <f t="shared" si="74"/>
        <v xml:space="preserve"> </v>
      </c>
      <c r="FS9" s="3" t="str">
        <f t="shared" si="75"/>
        <v xml:space="preserve"> </v>
      </c>
      <c r="FT9" s="29"/>
      <c r="FU9" s="29"/>
      <c r="FV9" s="2" t="str">
        <f t="shared" si="76"/>
        <v xml:space="preserve"> </v>
      </c>
      <c r="FW9" s="3" t="str">
        <f t="shared" si="77"/>
        <v xml:space="preserve"> </v>
      </c>
      <c r="FX9" s="29"/>
      <c r="FY9" s="29"/>
      <c r="FZ9" s="2" t="str">
        <f t="shared" si="78"/>
        <v xml:space="preserve"> </v>
      </c>
      <c r="GA9" s="3" t="str">
        <f t="shared" si="79"/>
        <v xml:space="preserve"> </v>
      </c>
      <c r="GC9" s="9" t="str">
        <f>IF(ISBLANK(Fran1!A9)," ",Fran1!A9)</f>
        <v xml:space="preserve"> </v>
      </c>
      <c r="GD9" s="10" t="str">
        <f>IF(ISBLANK(Fran1!B9)," ",Fran1!B9)</f>
        <v xml:space="preserve"> </v>
      </c>
      <c r="GE9" s="29"/>
      <c r="GF9" s="29"/>
      <c r="GG9" s="2" t="str">
        <f t="shared" si="80"/>
        <v xml:space="preserve"> </v>
      </c>
      <c r="GH9" s="3" t="str">
        <f t="shared" si="81"/>
        <v xml:space="preserve"> </v>
      </c>
      <c r="GI9" s="29"/>
      <c r="GJ9" s="29"/>
      <c r="GK9" s="2" t="str">
        <f t="shared" si="82"/>
        <v xml:space="preserve"> </v>
      </c>
      <c r="GL9" s="3" t="str">
        <f t="shared" si="83"/>
        <v xml:space="preserve"> </v>
      </c>
      <c r="GM9" s="29"/>
      <c r="GN9" s="29"/>
      <c r="GO9" s="2" t="str">
        <f t="shared" si="84"/>
        <v xml:space="preserve"> </v>
      </c>
      <c r="GP9" s="3" t="str">
        <f t="shared" si="85"/>
        <v xml:space="preserve"> </v>
      </c>
      <c r="GQ9" s="29"/>
      <c r="GR9" s="29"/>
      <c r="GS9" s="2" t="str">
        <f t="shared" si="86"/>
        <v xml:space="preserve"> </v>
      </c>
      <c r="GT9" s="3" t="str">
        <f t="shared" si="87"/>
        <v xml:space="preserve"> </v>
      </c>
      <c r="GU9" s="29"/>
      <c r="GV9" s="29"/>
      <c r="GW9" s="2" t="str">
        <f t="shared" si="88"/>
        <v xml:space="preserve"> </v>
      </c>
      <c r="GX9" s="3" t="str">
        <f t="shared" si="89"/>
        <v xml:space="preserve"> </v>
      </c>
      <c r="GZ9" s="9" t="str">
        <f>IF(ISBLANK(Fran1!A9)," ",Fran1!A9)</f>
        <v xml:space="preserve"> </v>
      </c>
      <c r="HA9" s="10" t="str">
        <f>IF(ISBLANK(Fran1!B9)," ",Fran1!B9)</f>
        <v xml:space="preserve"> </v>
      </c>
      <c r="HB9" s="29"/>
      <c r="HC9" s="29"/>
      <c r="HD9" s="2" t="str">
        <f t="shared" si="90"/>
        <v xml:space="preserve"> </v>
      </c>
      <c r="HE9" s="3" t="str">
        <f t="shared" si="91"/>
        <v xml:space="preserve"> </v>
      </c>
      <c r="HF9" s="29"/>
      <c r="HG9" s="29"/>
      <c r="HH9" s="2" t="str">
        <f t="shared" si="92"/>
        <v xml:space="preserve"> </v>
      </c>
      <c r="HI9" s="3" t="str">
        <f t="shared" si="93"/>
        <v xml:space="preserve"> </v>
      </c>
      <c r="HJ9" s="29"/>
      <c r="HK9" s="29"/>
      <c r="HL9" s="2" t="str">
        <f t="shared" si="94"/>
        <v xml:space="preserve"> </v>
      </c>
      <c r="HM9" s="3" t="str">
        <f t="shared" si="95"/>
        <v xml:space="preserve"> </v>
      </c>
      <c r="HN9" s="29"/>
      <c r="HO9" s="29"/>
      <c r="HP9" s="2" t="str">
        <f t="shared" si="96"/>
        <v xml:space="preserve"> </v>
      </c>
      <c r="HQ9" s="3" t="str">
        <f t="shared" si="97"/>
        <v xml:space="preserve"> </v>
      </c>
      <c r="HR9" s="29"/>
      <c r="HS9" s="29"/>
      <c r="HT9" s="2" t="str">
        <f t="shared" si="98"/>
        <v xml:space="preserve"> </v>
      </c>
      <c r="HU9" s="3" t="str">
        <f t="shared" si="99"/>
        <v xml:space="preserve"> </v>
      </c>
      <c r="HW9" s="9" t="str">
        <f>IF(ISBLANK(Fran1!$A9)," ",Fran1!$A9)</f>
        <v xml:space="preserve"> </v>
      </c>
      <c r="HX9" s="10" t="str">
        <f>IF(ISBLANK(Fran1!$B9)," ",Fran1!$B9)</f>
        <v xml:space="preserve"> </v>
      </c>
      <c r="HY9" s="29"/>
      <c r="HZ9" s="29"/>
      <c r="IA9" s="2" t="str">
        <f t="shared" si="100"/>
        <v xml:space="preserve"> </v>
      </c>
      <c r="IB9" s="3" t="str">
        <f t="shared" si="101"/>
        <v xml:space="preserve"> </v>
      </c>
      <c r="IC9" s="29"/>
      <c r="ID9" s="29"/>
      <c r="IE9" s="2" t="str">
        <f t="shared" si="102"/>
        <v xml:space="preserve"> </v>
      </c>
      <c r="IF9" s="3" t="str">
        <f t="shared" si="103"/>
        <v xml:space="preserve"> </v>
      </c>
      <c r="IG9" s="29"/>
      <c r="IH9" s="29"/>
      <c r="II9" s="2" t="str">
        <f t="shared" si="104"/>
        <v xml:space="preserve"> </v>
      </c>
      <c r="IJ9" s="3" t="str">
        <f t="shared" si="105"/>
        <v xml:space="preserve"> </v>
      </c>
      <c r="IK9" s="29"/>
      <c r="IL9" s="29"/>
      <c r="IM9" s="2" t="str">
        <f t="shared" si="106"/>
        <v xml:space="preserve"> </v>
      </c>
      <c r="IN9" s="3" t="str">
        <f t="shared" si="107"/>
        <v xml:space="preserve"> </v>
      </c>
      <c r="IO9" s="29"/>
      <c r="IP9" s="29"/>
      <c r="IQ9" s="2" t="str">
        <f t="shared" si="108"/>
        <v xml:space="preserve"> </v>
      </c>
      <c r="IR9" s="3" t="str">
        <f t="shared" si="109"/>
        <v xml:space="preserve"> </v>
      </c>
      <c r="IS9" s="107"/>
      <c r="IT9" s="9" t="str">
        <f>IF(ISBLANK(Fran1!$A9)," ",Fran1!$A9)</f>
        <v xml:space="preserve"> </v>
      </c>
      <c r="IU9" s="10" t="str">
        <f>IF(ISBLANK(Fran1!$B9)," ",Fran1!$B9)</f>
        <v xml:space="preserve"> </v>
      </c>
      <c r="IV9" s="29"/>
      <c r="IW9" s="29"/>
      <c r="IX9" s="2" t="str">
        <f t="shared" si="110"/>
        <v xml:space="preserve"> </v>
      </c>
      <c r="IY9" s="3" t="str">
        <f t="shared" si="111"/>
        <v xml:space="preserve"> </v>
      </c>
      <c r="IZ9" s="29"/>
      <c r="JA9" s="29"/>
      <c r="JB9" s="2" t="str">
        <f t="shared" si="112"/>
        <v xml:space="preserve"> </v>
      </c>
      <c r="JC9" s="3" t="str">
        <f t="shared" si="113"/>
        <v xml:space="preserve"> </v>
      </c>
      <c r="JD9" s="29"/>
      <c r="JE9" s="29"/>
      <c r="JF9" s="2" t="str">
        <f t="shared" si="114"/>
        <v xml:space="preserve"> </v>
      </c>
      <c r="JG9" s="3" t="str">
        <f t="shared" si="115"/>
        <v xml:space="preserve"> </v>
      </c>
      <c r="JH9" s="29"/>
      <c r="JI9" s="29"/>
      <c r="JJ9" s="2" t="str">
        <f t="shared" si="116"/>
        <v xml:space="preserve"> </v>
      </c>
      <c r="JK9" s="3" t="str">
        <f t="shared" si="117"/>
        <v xml:space="preserve"> </v>
      </c>
      <c r="JL9" s="29"/>
      <c r="JM9" s="29"/>
      <c r="JN9" s="2" t="str">
        <f t="shared" si="118"/>
        <v xml:space="preserve"> </v>
      </c>
      <c r="JO9" s="3" t="str">
        <f t="shared" si="119"/>
        <v xml:space="preserve"> </v>
      </c>
      <c r="JQ9" s="9" t="str">
        <f>IF(ISBLANK(Fran1!$A9)," ",Fran1!$A9)</f>
        <v xml:space="preserve"> </v>
      </c>
      <c r="JR9" s="10" t="str">
        <f>IF(ISBLANK(Fran1!$B9)," ",Fran1!$B9)</f>
        <v xml:space="preserve"> </v>
      </c>
      <c r="JS9" s="29"/>
      <c r="JT9" s="29"/>
      <c r="JU9" s="2" t="str">
        <f t="shared" si="120"/>
        <v xml:space="preserve"> </v>
      </c>
      <c r="JV9" s="3" t="str">
        <f t="shared" si="121"/>
        <v xml:space="preserve"> </v>
      </c>
      <c r="JW9" s="29"/>
      <c r="JX9" s="29"/>
      <c r="JY9" s="2" t="str">
        <f t="shared" si="122"/>
        <v xml:space="preserve"> </v>
      </c>
      <c r="JZ9" s="3" t="str">
        <f t="shared" si="123"/>
        <v xml:space="preserve"> </v>
      </c>
      <c r="KA9" s="29"/>
      <c r="KB9" s="29"/>
      <c r="KC9" s="2" t="str">
        <f t="shared" si="124"/>
        <v xml:space="preserve"> </v>
      </c>
      <c r="KD9" s="3" t="str">
        <f t="shared" si="125"/>
        <v xml:space="preserve"> </v>
      </c>
      <c r="KE9" s="29"/>
      <c r="KF9" s="29"/>
      <c r="KG9" s="2" t="str">
        <f t="shared" si="126"/>
        <v xml:space="preserve"> </v>
      </c>
      <c r="KH9" s="3" t="str">
        <f t="shared" si="127"/>
        <v xml:space="preserve"> </v>
      </c>
      <c r="KI9" s="29"/>
      <c r="KJ9" s="29"/>
      <c r="KK9" s="2" t="str">
        <f t="shared" si="128"/>
        <v xml:space="preserve"> </v>
      </c>
      <c r="KL9" s="3" t="str">
        <f t="shared" si="129"/>
        <v xml:space="preserve"> </v>
      </c>
      <c r="KN9" s="9" t="str">
        <f>IF(ISBLANK(Fran1!$A9)," ",Fran1!$A9)</f>
        <v xml:space="preserve"> </v>
      </c>
      <c r="KO9" s="10" t="str">
        <f>IF(ISBLANK(Fran1!$B9)," ",Fran1!$B9)</f>
        <v xml:space="preserve"> </v>
      </c>
      <c r="KP9" s="29"/>
      <c r="KQ9" s="29"/>
      <c r="KR9" s="2" t="str">
        <f t="shared" si="130"/>
        <v xml:space="preserve"> </v>
      </c>
      <c r="KS9" s="3" t="str">
        <f t="shared" si="131"/>
        <v xml:space="preserve"> </v>
      </c>
      <c r="KT9" s="29"/>
      <c r="KU9" s="29"/>
      <c r="KV9" s="2" t="str">
        <f t="shared" si="132"/>
        <v xml:space="preserve"> </v>
      </c>
      <c r="KW9" s="3" t="str">
        <f t="shared" si="133"/>
        <v xml:space="preserve"> </v>
      </c>
    </row>
    <row r="10" spans="1:309">
      <c r="A10" s="7" t="str">
        <f>IF(ISBLANK(Fran1!A10)," ",Fran1!A10)</f>
        <v xml:space="preserve"> </v>
      </c>
      <c r="B10" s="8" t="str">
        <f>IF(ISBLANK(Fran1!B10)," ",Fran1!B10)</f>
        <v xml:space="preserve"> </v>
      </c>
      <c r="C10" s="28"/>
      <c r="D10" s="28"/>
      <c r="E10" s="12" t="str">
        <f t="shared" si="0"/>
        <v xml:space="preserve"> </v>
      </c>
      <c r="F10" s="11" t="str">
        <f t="shared" si="1"/>
        <v xml:space="preserve"> </v>
      </c>
      <c r="G10" s="28"/>
      <c r="H10" s="28"/>
      <c r="I10" s="12" t="str">
        <f t="shared" si="2"/>
        <v xml:space="preserve"> </v>
      </c>
      <c r="J10" s="11" t="str">
        <f t="shared" si="3"/>
        <v xml:space="preserve"> </v>
      </c>
      <c r="K10" s="28"/>
      <c r="L10" s="28"/>
      <c r="M10" s="12" t="str">
        <f t="shared" si="4"/>
        <v xml:space="preserve"> </v>
      </c>
      <c r="N10" s="11" t="str">
        <f t="shared" si="5"/>
        <v xml:space="preserve"> </v>
      </c>
      <c r="O10" s="28"/>
      <c r="P10" s="28"/>
      <c r="Q10" s="12" t="str">
        <f t="shared" si="6"/>
        <v xml:space="preserve"> </v>
      </c>
      <c r="R10" s="11" t="str">
        <f t="shared" si="7"/>
        <v xml:space="preserve"> </v>
      </c>
      <c r="S10" s="28"/>
      <c r="T10" s="28"/>
      <c r="U10" s="12" t="str">
        <f t="shared" si="8"/>
        <v xml:space="preserve"> </v>
      </c>
      <c r="V10" s="11" t="str">
        <f t="shared" si="9"/>
        <v xml:space="preserve"> </v>
      </c>
      <c r="W10" s="107"/>
      <c r="X10" s="7" t="str">
        <f>IF(ISBLANK(Fran1!A10)," ",Fran1!A10)</f>
        <v xml:space="preserve"> </v>
      </c>
      <c r="Y10" s="8" t="str">
        <f>IF(ISBLANK(Fran1!B10)," ",Fran1!B10)</f>
        <v xml:space="preserve"> </v>
      </c>
      <c r="Z10" s="28"/>
      <c r="AA10" s="28"/>
      <c r="AB10" s="12" t="str">
        <f t="shared" si="10"/>
        <v xml:space="preserve"> </v>
      </c>
      <c r="AC10" s="11" t="str">
        <f t="shared" si="11"/>
        <v xml:space="preserve"> </v>
      </c>
      <c r="AD10" s="28"/>
      <c r="AE10" s="28"/>
      <c r="AF10" s="12" t="str">
        <f t="shared" si="12"/>
        <v xml:space="preserve"> </v>
      </c>
      <c r="AG10" s="11" t="str">
        <f t="shared" si="13"/>
        <v xml:space="preserve"> </v>
      </c>
      <c r="AH10" s="28"/>
      <c r="AI10" s="28"/>
      <c r="AJ10" s="12" t="str">
        <f t="shared" si="14"/>
        <v xml:space="preserve"> </v>
      </c>
      <c r="AK10" s="11" t="str">
        <f t="shared" si="15"/>
        <v xml:space="preserve"> </v>
      </c>
      <c r="AL10" s="28"/>
      <c r="AM10" s="28"/>
      <c r="AN10" s="12" t="str">
        <f t="shared" si="16"/>
        <v xml:space="preserve"> </v>
      </c>
      <c r="AO10" s="11" t="str">
        <f t="shared" si="17"/>
        <v xml:space="preserve"> </v>
      </c>
      <c r="AP10" s="28"/>
      <c r="AQ10" s="28"/>
      <c r="AR10" s="12" t="str">
        <f t="shared" si="18"/>
        <v xml:space="preserve"> </v>
      </c>
      <c r="AS10" s="11" t="str">
        <f t="shared" si="19"/>
        <v xml:space="preserve"> </v>
      </c>
      <c r="AU10" s="7" t="str">
        <f>IF(ISBLANK(Fran1!A10)," ",Fran1!A10)</f>
        <v xml:space="preserve"> </v>
      </c>
      <c r="AV10" s="8" t="str">
        <f>IF(ISBLANK(Fran1!B10)," ",Fran1!B10)</f>
        <v xml:space="preserve"> </v>
      </c>
      <c r="AW10" s="28"/>
      <c r="AX10" s="28"/>
      <c r="AY10" s="12" t="str">
        <f t="shared" si="20"/>
        <v xml:space="preserve"> </v>
      </c>
      <c r="AZ10" s="11" t="str">
        <f t="shared" si="21"/>
        <v xml:space="preserve"> </v>
      </c>
      <c r="BA10" s="28"/>
      <c r="BB10" s="28"/>
      <c r="BC10" s="12" t="str">
        <f t="shared" si="22"/>
        <v xml:space="preserve"> </v>
      </c>
      <c r="BD10" s="11" t="str">
        <f t="shared" si="23"/>
        <v xml:space="preserve"> </v>
      </c>
      <c r="BE10" s="28"/>
      <c r="BF10" s="28"/>
      <c r="BG10" s="12" t="str">
        <f t="shared" si="24"/>
        <v xml:space="preserve"> </v>
      </c>
      <c r="BH10" s="11" t="str">
        <f t="shared" si="25"/>
        <v xml:space="preserve"> </v>
      </c>
      <c r="BI10" s="28"/>
      <c r="BJ10" s="28"/>
      <c r="BK10" s="12" t="str">
        <f t="shared" si="26"/>
        <v xml:space="preserve"> </v>
      </c>
      <c r="BL10" s="11" t="str">
        <f t="shared" si="27"/>
        <v xml:space="preserve"> </v>
      </c>
      <c r="BM10" s="28"/>
      <c r="BN10" s="28"/>
      <c r="BO10" s="12" t="str">
        <f t="shared" si="28"/>
        <v xml:space="preserve"> </v>
      </c>
      <c r="BP10" s="11" t="str">
        <f t="shared" si="29"/>
        <v xml:space="preserve"> </v>
      </c>
      <c r="BR10" s="7" t="str">
        <f>IF(ISBLANK(Fran1!A10)," ",Fran1!A10)</f>
        <v xml:space="preserve"> </v>
      </c>
      <c r="BS10" s="8" t="str">
        <f>IF(ISBLANK(Fran1!B10)," ",Fran1!B10)</f>
        <v xml:space="preserve"> </v>
      </c>
      <c r="BT10" s="28"/>
      <c r="BU10" s="28"/>
      <c r="BV10" s="12" t="str">
        <f t="shared" si="30"/>
        <v xml:space="preserve"> </v>
      </c>
      <c r="BW10" s="11" t="str">
        <f t="shared" si="31"/>
        <v xml:space="preserve"> </v>
      </c>
      <c r="BX10" s="28"/>
      <c r="BY10" s="28"/>
      <c r="BZ10" s="12" t="str">
        <f t="shared" si="32"/>
        <v xml:space="preserve"> </v>
      </c>
      <c r="CA10" s="11" t="str">
        <f t="shared" si="33"/>
        <v xml:space="preserve"> </v>
      </c>
      <c r="CB10" s="28"/>
      <c r="CC10" s="28"/>
      <c r="CD10" s="12" t="str">
        <f t="shared" si="34"/>
        <v xml:space="preserve"> </v>
      </c>
      <c r="CE10" s="11" t="str">
        <f t="shared" si="35"/>
        <v xml:space="preserve"> </v>
      </c>
      <c r="CF10" s="28"/>
      <c r="CG10" s="28"/>
      <c r="CH10" s="12" t="str">
        <f t="shared" si="36"/>
        <v xml:space="preserve"> </v>
      </c>
      <c r="CI10" s="11" t="str">
        <f t="shared" si="37"/>
        <v xml:space="preserve"> </v>
      </c>
      <c r="CJ10" s="28"/>
      <c r="CK10" s="28"/>
      <c r="CL10" s="12" t="str">
        <f t="shared" si="38"/>
        <v xml:space="preserve"> </v>
      </c>
      <c r="CM10" s="11" t="str">
        <f t="shared" si="39"/>
        <v xml:space="preserve"> </v>
      </c>
      <c r="CO10" s="7" t="str">
        <f>IF(ISBLANK(Fran1!A10)," ",Fran1!A10)</f>
        <v xml:space="preserve"> </v>
      </c>
      <c r="CP10" s="8" t="str">
        <f>IF(ISBLANK(Fran1!B10)," ",Fran1!B10)</f>
        <v xml:space="preserve"> </v>
      </c>
      <c r="CQ10" s="28"/>
      <c r="CR10" s="28"/>
      <c r="CS10" s="12" t="str">
        <f t="shared" si="40"/>
        <v xml:space="preserve"> </v>
      </c>
      <c r="CT10" s="11" t="str">
        <f t="shared" si="41"/>
        <v xml:space="preserve"> </v>
      </c>
      <c r="CU10" s="28"/>
      <c r="CV10" s="28"/>
      <c r="CW10" s="12" t="str">
        <f t="shared" si="42"/>
        <v xml:space="preserve"> </v>
      </c>
      <c r="CX10" s="11" t="str">
        <f t="shared" si="43"/>
        <v xml:space="preserve"> </v>
      </c>
      <c r="CY10" s="28"/>
      <c r="CZ10" s="28"/>
      <c r="DA10" s="12" t="str">
        <f t="shared" si="44"/>
        <v xml:space="preserve"> </v>
      </c>
      <c r="DB10" s="11" t="str">
        <f t="shared" si="45"/>
        <v xml:space="preserve"> </v>
      </c>
      <c r="DC10" s="28"/>
      <c r="DD10" s="28"/>
      <c r="DE10" s="12" t="str">
        <f t="shared" si="46"/>
        <v xml:space="preserve"> </v>
      </c>
      <c r="DF10" s="11" t="str">
        <f t="shared" si="47"/>
        <v xml:space="preserve"> </v>
      </c>
      <c r="DG10" s="28"/>
      <c r="DH10" s="28"/>
      <c r="DI10" s="12" t="str">
        <f t="shared" si="48"/>
        <v xml:space="preserve"> </v>
      </c>
      <c r="DJ10" s="11" t="str">
        <f t="shared" si="49"/>
        <v xml:space="preserve"> </v>
      </c>
      <c r="DL10" s="7" t="str">
        <f>IF(ISBLANK(Fran1!A10)," ",Fran1!A10)</f>
        <v xml:space="preserve"> </v>
      </c>
      <c r="DM10" s="8" t="str">
        <f>IF(ISBLANK(Fran1!B10)," ",Fran1!B10)</f>
        <v xml:space="preserve"> </v>
      </c>
      <c r="DN10" s="28"/>
      <c r="DO10" s="28"/>
      <c r="DP10" s="12" t="str">
        <f t="shared" si="50"/>
        <v xml:space="preserve"> </v>
      </c>
      <c r="DQ10" s="11" t="str">
        <f t="shared" si="51"/>
        <v xml:space="preserve"> </v>
      </c>
      <c r="DR10" s="28"/>
      <c r="DS10" s="28"/>
      <c r="DT10" s="12" t="str">
        <f t="shared" si="52"/>
        <v xml:space="preserve"> </v>
      </c>
      <c r="DU10" s="11" t="str">
        <f t="shared" si="53"/>
        <v xml:space="preserve"> </v>
      </c>
      <c r="DV10" s="28"/>
      <c r="DW10" s="28"/>
      <c r="DX10" s="12" t="str">
        <f t="shared" si="54"/>
        <v xml:space="preserve"> </v>
      </c>
      <c r="DY10" s="11" t="str">
        <f t="shared" si="55"/>
        <v xml:space="preserve"> </v>
      </c>
      <c r="DZ10" s="28"/>
      <c r="EA10" s="28"/>
      <c r="EB10" s="12" t="str">
        <f t="shared" si="56"/>
        <v xml:space="preserve"> </v>
      </c>
      <c r="EC10" s="11" t="str">
        <f t="shared" si="57"/>
        <v xml:space="preserve"> </v>
      </c>
      <c r="ED10" s="28"/>
      <c r="EE10" s="28"/>
      <c r="EF10" s="12" t="str">
        <f t="shared" si="58"/>
        <v xml:space="preserve"> </v>
      </c>
      <c r="EG10" s="11" t="str">
        <f t="shared" si="59"/>
        <v xml:space="preserve"> </v>
      </c>
      <c r="EI10" s="7" t="str">
        <f>IF(ISBLANK(Fran1!$A10)," ",Fran1!$A10)</f>
        <v xml:space="preserve"> </v>
      </c>
      <c r="EJ10" s="8" t="str">
        <f>IF(ISBLANK(Fran1!$B10)," ",Fran1!$B10)</f>
        <v xml:space="preserve"> </v>
      </c>
      <c r="EK10" s="28"/>
      <c r="EL10" s="28"/>
      <c r="EM10" s="12" t="str">
        <f t="shared" si="60"/>
        <v xml:space="preserve"> </v>
      </c>
      <c r="EN10" s="11" t="str">
        <f t="shared" si="61"/>
        <v xml:space="preserve"> </v>
      </c>
      <c r="EO10" s="28"/>
      <c r="EP10" s="28"/>
      <c r="EQ10" s="12" t="str">
        <f t="shared" si="62"/>
        <v xml:space="preserve"> </v>
      </c>
      <c r="ER10" s="11" t="str">
        <f t="shared" si="63"/>
        <v xml:space="preserve"> </v>
      </c>
      <c r="ES10" s="28"/>
      <c r="ET10" s="28"/>
      <c r="EU10" s="12" t="str">
        <f t="shared" si="64"/>
        <v xml:space="preserve"> </v>
      </c>
      <c r="EV10" s="11" t="str">
        <f t="shared" si="65"/>
        <v xml:space="preserve"> </v>
      </c>
      <c r="EW10" s="28"/>
      <c r="EX10" s="28"/>
      <c r="EY10" s="12" t="str">
        <f t="shared" si="66"/>
        <v xml:space="preserve"> </v>
      </c>
      <c r="EZ10" s="11" t="str">
        <f t="shared" si="67"/>
        <v xml:space="preserve"> </v>
      </c>
      <c r="FA10" s="28"/>
      <c r="FB10" s="28"/>
      <c r="FC10" s="12" t="str">
        <f t="shared" si="68"/>
        <v xml:space="preserve"> </v>
      </c>
      <c r="FD10" s="11" t="str">
        <f t="shared" si="69"/>
        <v xml:space="preserve"> </v>
      </c>
      <c r="FF10" s="7" t="str">
        <f>IF(ISBLANK(Fran1!$A10)," ",Fran1!$A10)</f>
        <v xml:space="preserve"> </v>
      </c>
      <c r="FG10" s="8" t="str">
        <f>IF(ISBLANK(Fran1!$B10)," ",Fran1!$B10)</f>
        <v xml:space="preserve"> </v>
      </c>
      <c r="FH10" s="28"/>
      <c r="FI10" s="28"/>
      <c r="FJ10" s="12" t="str">
        <f t="shared" si="70"/>
        <v xml:space="preserve"> </v>
      </c>
      <c r="FK10" s="11" t="str">
        <f t="shared" si="71"/>
        <v xml:space="preserve"> </v>
      </c>
      <c r="FL10" s="28"/>
      <c r="FM10" s="28"/>
      <c r="FN10" s="12" t="str">
        <f t="shared" si="72"/>
        <v xml:space="preserve"> </v>
      </c>
      <c r="FO10" s="11" t="str">
        <f t="shared" si="73"/>
        <v xml:space="preserve"> </v>
      </c>
      <c r="FP10" s="28"/>
      <c r="FQ10" s="28"/>
      <c r="FR10" s="12" t="str">
        <f t="shared" si="74"/>
        <v xml:space="preserve"> </v>
      </c>
      <c r="FS10" s="11" t="str">
        <f t="shared" si="75"/>
        <v xml:space="preserve"> </v>
      </c>
      <c r="FT10" s="28"/>
      <c r="FU10" s="28"/>
      <c r="FV10" s="12" t="str">
        <f t="shared" si="76"/>
        <v xml:space="preserve"> </v>
      </c>
      <c r="FW10" s="11" t="str">
        <f t="shared" si="77"/>
        <v xml:space="preserve"> </v>
      </c>
      <c r="FX10" s="28"/>
      <c r="FY10" s="28"/>
      <c r="FZ10" s="12" t="str">
        <f t="shared" si="78"/>
        <v xml:space="preserve"> </v>
      </c>
      <c r="GA10" s="11" t="str">
        <f t="shared" si="79"/>
        <v xml:space="preserve"> </v>
      </c>
      <c r="GC10" s="7" t="str">
        <f>IF(ISBLANK(Fran1!A10)," ",Fran1!A10)</f>
        <v xml:space="preserve"> </v>
      </c>
      <c r="GD10" s="8" t="str">
        <f>IF(ISBLANK(Fran1!B10)," ",Fran1!B10)</f>
        <v xml:space="preserve"> </v>
      </c>
      <c r="GE10" s="28"/>
      <c r="GF10" s="28"/>
      <c r="GG10" s="12" t="str">
        <f t="shared" si="80"/>
        <v xml:space="preserve"> </v>
      </c>
      <c r="GH10" s="11" t="str">
        <f t="shared" si="81"/>
        <v xml:space="preserve"> </v>
      </c>
      <c r="GI10" s="28"/>
      <c r="GJ10" s="28"/>
      <c r="GK10" s="12" t="str">
        <f t="shared" si="82"/>
        <v xml:space="preserve"> </v>
      </c>
      <c r="GL10" s="11" t="str">
        <f t="shared" si="83"/>
        <v xml:space="preserve"> </v>
      </c>
      <c r="GM10" s="28"/>
      <c r="GN10" s="28"/>
      <c r="GO10" s="12" t="str">
        <f t="shared" si="84"/>
        <v xml:space="preserve"> </v>
      </c>
      <c r="GP10" s="11" t="str">
        <f t="shared" si="85"/>
        <v xml:space="preserve"> </v>
      </c>
      <c r="GQ10" s="28"/>
      <c r="GR10" s="28"/>
      <c r="GS10" s="12" t="str">
        <f t="shared" si="86"/>
        <v xml:space="preserve"> </v>
      </c>
      <c r="GT10" s="11" t="str">
        <f t="shared" si="87"/>
        <v xml:space="preserve"> </v>
      </c>
      <c r="GU10" s="28"/>
      <c r="GV10" s="28"/>
      <c r="GW10" s="12" t="str">
        <f t="shared" si="88"/>
        <v xml:space="preserve"> </v>
      </c>
      <c r="GX10" s="11" t="str">
        <f t="shared" si="89"/>
        <v xml:space="preserve"> </v>
      </c>
      <c r="GZ10" s="7" t="str">
        <f>IF(ISBLANK(Fran1!A10)," ",Fran1!A10)</f>
        <v xml:space="preserve"> </v>
      </c>
      <c r="HA10" s="8" t="str">
        <f>IF(ISBLANK(Fran1!B10)," ",Fran1!B10)</f>
        <v xml:space="preserve"> </v>
      </c>
      <c r="HB10" s="28"/>
      <c r="HC10" s="28"/>
      <c r="HD10" s="12" t="str">
        <f t="shared" si="90"/>
        <v xml:space="preserve"> </v>
      </c>
      <c r="HE10" s="11" t="str">
        <f t="shared" si="91"/>
        <v xml:space="preserve"> </v>
      </c>
      <c r="HF10" s="28"/>
      <c r="HG10" s="28"/>
      <c r="HH10" s="12" t="str">
        <f t="shared" si="92"/>
        <v xml:space="preserve"> </v>
      </c>
      <c r="HI10" s="11" t="str">
        <f t="shared" si="93"/>
        <v xml:space="preserve"> </v>
      </c>
      <c r="HJ10" s="28"/>
      <c r="HK10" s="28"/>
      <c r="HL10" s="12" t="str">
        <f t="shared" si="94"/>
        <v xml:space="preserve"> </v>
      </c>
      <c r="HM10" s="11" t="str">
        <f t="shared" si="95"/>
        <v xml:space="preserve"> </v>
      </c>
      <c r="HN10" s="28"/>
      <c r="HO10" s="28"/>
      <c r="HP10" s="12" t="str">
        <f t="shared" si="96"/>
        <v xml:space="preserve"> </v>
      </c>
      <c r="HQ10" s="11" t="str">
        <f t="shared" si="97"/>
        <v xml:space="preserve"> </v>
      </c>
      <c r="HR10" s="28"/>
      <c r="HS10" s="28"/>
      <c r="HT10" s="12" t="str">
        <f t="shared" si="98"/>
        <v xml:space="preserve"> </v>
      </c>
      <c r="HU10" s="11" t="str">
        <f t="shared" si="99"/>
        <v xml:space="preserve"> </v>
      </c>
      <c r="HW10" s="7" t="str">
        <f>IF(ISBLANK(Fran1!$A10)," ",Fran1!$A10)</f>
        <v xml:space="preserve"> </v>
      </c>
      <c r="HX10" s="8" t="str">
        <f>IF(ISBLANK(Fran1!$B10)," ",Fran1!$B10)</f>
        <v xml:space="preserve"> </v>
      </c>
      <c r="HY10" s="28"/>
      <c r="HZ10" s="28"/>
      <c r="IA10" s="12" t="str">
        <f t="shared" si="100"/>
        <v xml:space="preserve"> </v>
      </c>
      <c r="IB10" s="11" t="str">
        <f t="shared" si="101"/>
        <v xml:space="preserve"> </v>
      </c>
      <c r="IC10" s="28"/>
      <c r="ID10" s="28"/>
      <c r="IE10" s="12" t="str">
        <f t="shared" si="102"/>
        <v xml:space="preserve"> </v>
      </c>
      <c r="IF10" s="11" t="str">
        <f t="shared" si="103"/>
        <v xml:space="preserve"> </v>
      </c>
      <c r="IG10" s="28"/>
      <c r="IH10" s="28"/>
      <c r="II10" s="12" t="str">
        <f t="shared" si="104"/>
        <v xml:space="preserve"> </v>
      </c>
      <c r="IJ10" s="11" t="str">
        <f t="shared" si="105"/>
        <v xml:space="preserve"> </v>
      </c>
      <c r="IK10" s="28"/>
      <c r="IL10" s="28"/>
      <c r="IM10" s="12" t="str">
        <f t="shared" si="106"/>
        <v xml:space="preserve"> </v>
      </c>
      <c r="IN10" s="11" t="str">
        <f t="shared" si="107"/>
        <v xml:space="preserve"> </v>
      </c>
      <c r="IO10" s="28"/>
      <c r="IP10" s="28"/>
      <c r="IQ10" s="12" t="str">
        <f t="shared" si="108"/>
        <v xml:space="preserve"> </v>
      </c>
      <c r="IR10" s="11" t="str">
        <f t="shared" si="109"/>
        <v xml:space="preserve"> </v>
      </c>
      <c r="IS10" s="107"/>
      <c r="IT10" s="7" t="str">
        <f>IF(ISBLANK(Fran1!$A10)," ",Fran1!$A10)</f>
        <v xml:space="preserve"> </v>
      </c>
      <c r="IU10" s="8" t="str">
        <f>IF(ISBLANK(Fran1!$B10)," ",Fran1!$B10)</f>
        <v xml:space="preserve"> </v>
      </c>
      <c r="IV10" s="28"/>
      <c r="IW10" s="28"/>
      <c r="IX10" s="12" t="str">
        <f t="shared" si="110"/>
        <v xml:space="preserve"> </v>
      </c>
      <c r="IY10" s="11" t="str">
        <f t="shared" si="111"/>
        <v xml:space="preserve"> </v>
      </c>
      <c r="IZ10" s="28"/>
      <c r="JA10" s="28"/>
      <c r="JB10" s="12" t="str">
        <f t="shared" si="112"/>
        <v xml:space="preserve"> </v>
      </c>
      <c r="JC10" s="11" t="str">
        <f t="shared" si="113"/>
        <v xml:space="preserve"> </v>
      </c>
      <c r="JD10" s="28"/>
      <c r="JE10" s="28"/>
      <c r="JF10" s="12" t="str">
        <f t="shared" si="114"/>
        <v xml:space="preserve"> </v>
      </c>
      <c r="JG10" s="11" t="str">
        <f t="shared" si="115"/>
        <v xml:space="preserve"> </v>
      </c>
      <c r="JH10" s="28"/>
      <c r="JI10" s="28"/>
      <c r="JJ10" s="12" t="str">
        <f t="shared" si="116"/>
        <v xml:space="preserve"> </v>
      </c>
      <c r="JK10" s="11" t="str">
        <f t="shared" si="117"/>
        <v xml:space="preserve"> </v>
      </c>
      <c r="JL10" s="28"/>
      <c r="JM10" s="28"/>
      <c r="JN10" s="12" t="str">
        <f t="shared" si="118"/>
        <v xml:space="preserve"> </v>
      </c>
      <c r="JO10" s="11" t="str">
        <f t="shared" si="119"/>
        <v xml:space="preserve"> </v>
      </c>
      <c r="JQ10" s="7" t="str">
        <f>IF(ISBLANK(Fran1!$A10)," ",Fran1!$A10)</f>
        <v xml:space="preserve"> </v>
      </c>
      <c r="JR10" s="8" t="str">
        <f>IF(ISBLANK(Fran1!$B10)," ",Fran1!$B10)</f>
        <v xml:space="preserve"> </v>
      </c>
      <c r="JS10" s="28"/>
      <c r="JT10" s="28"/>
      <c r="JU10" s="12" t="str">
        <f t="shared" si="120"/>
        <v xml:space="preserve"> </v>
      </c>
      <c r="JV10" s="11" t="str">
        <f t="shared" si="121"/>
        <v xml:space="preserve"> </v>
      </c>
      <c r="JW10" s="28"/>
      <c r="JX10" s="28"/>
      <c r="JY10" s="12" t="str">
        <f t="shared" si="122"/>
        <v xml:space="preserve"> </v>
      </c>
      <c r="JZ10" s="11" t="str">
        <f t="shared" si="123"/>
        <v xml:space="preserve"> </v>
      </c>
      <c r="KA10" s="28"/>
      <c r="KB10" s="28"/>
      <c r="KC10" s="12" t="str">
        <f t="shared" si="124"/>
        <v xml:space="preserve"> </v>
      </c>
      <c r="KD10" s="11" t="str">
        <f t="shared" si="125"/>
        <v xml:space="preserve"> </v>
      </c>
      <c r="KE10" s="28"/>
      <c r="KF10" s="28"/>
      <c r="KG10" s="12" t="str">
        <f t="shared" si="126"/>
        <v xml:space="preserve"> </v>
      </c>
      <c r="KH10" s="11" t="str">
        <f t="shared" si="127"/>
        <v xml:space="preserve"> </v>
      </c>
      <c r="KI10" s="28"/>
      <c r="KJ10" s="28"/>
      <c r="KK10" s="12" t="str">
        <f t="shared" si="128"/>
        <v xml:space="preserve"> </v>
      </c>
      <c r="KL10" s="11" t="str">
        <f t="shared" si="129"/>
        <v xml:space="preserve"> </v>
      </c>
      <c r="KN10" s="7" t="str">
        <f>IF(ISBLANK(Fran1!$A10)," ",Fran1!$A10)</f>
        <v xml:space="preserve"> </v>
      </c>
      <c r="KO10" s="8" t="str">
        <f>IF(ISBLANK(Fran1!$B10)," ",Fran1!$B10)</f>
        <v xml:space="preserve"> </v>
      </c>
      <c r="KP10" s="28"/>
      <c r="KQ10" s="28"/>
      <c r="KR10" s="12" t="str">
        <f t="shared" si="130"/>
        <v xml:space="preserve"> </v>
      </c>
      <c r="KS10" s="11" t="str">
        <f t="shared" si="131"/>
        <v xml:space="preserve"> </v>
      </c>
      <c r="KT10" s="28"/>
      <c r="KU10" s="28"/>
      <c r="KV10" s="12" t="str">
        <f t="shared" si="132"/>
        <v xml:space="preserve"> </v>
      </c>
      <c r="KW10" s="11" t="str">
        <f t="shared" si="133"/>
        <v xml:space="preserve"> </v>
      </c>
    </row>
    <row r="11" spans="1:309">
      <c r="A11" s="9" t="str">
        <f>IF(ISBLANK(Fran1!A11)," ",Fran1!A11)</f>
        <v xml:space="preserve"> </v>
      </c>
      <c r="B11" s="10" t="str">
        <f>IF(ISBLANK(Fran1!B11)," ",Fran1!B11)</f>
        <v xml:space="preserve"> </v>
      </c>
      <c r="C11" s="29"/>
      <c r="D11" s="29"/>
      <c r="E11" s="2" t="str">
        <f t="shared" si="0"/>
        <v xml:space="preserve"> </v>
      </c>
      <c r="F11" s="3" t="str">
        <f t="shared" si="1"/>
        <v xml:space="preserve"> </v>
      </c>
      <c r="G11" s="29"/>
      <c r="H11" s="29"/>
      <c r="I11" s="2" t="str">
        <f t="shared" si="2"/>
        <v xml:space="preserve"> </v>
      </c>
      <c r="J11" s="3" t="str">
        <f t="shared" si="3"/>
        <v xml:space="preserve"> </v>
      </c>
      <c r="K11" s="29"/>
      <c r="L11" s="29"/>
      <c r="M11" s="2" t="str">
        <f t="shared" si="4"/>
        <v xml:space="preserve"> </v>
      </c>
      <c r="N11" s="3" t="str">
        <f t="shared" si="5"/>
        <v xml:space="preserve"> </v>
      </c>
      <c r="O11" s="29"/>
      <c r="P11" s="29"/>
      <c r="Q11" s="2" t="str">
        <f t="shared" si="6"/>
        <v xml:space="preserve"> </v>
      </c>
      <c r="R11" s="3" t="str">
        <f t="shared" si="7"/>
        <v xml:space="preserve"> </v>
      </c>
      <c r="S11" s="29"/>
      <c r="T11" s="29"/>
      <c r="U11" s="2" t="str">
        <f t="shared" si="8"/>
        <v xml:space="preserve"> </v>
      </c>
      <c r="V11" s="3" t="str">
        <f t="shared" si="9"/>
        <v xml:space="preserve"> </v>
      </c>
      <c r="W11" s="107"/>
      <c r="X11" s="9" t="str">
        <f>IF(ISBLANK(Fran1!A11)," ",Fran1!A11)</f>
        <v xml:space="preserve"> </v>
      </c>
      <c r="Y11" s="10" t="str">
        <f>IF(ISBLANK(Fran1!B11)," ",Fran1!B11)</f>
        <v xml:space="preserve"> </v>
      </c>
      <c r="Z11" s="29"/>
      <c r="AA11" s="29"/>
      <c r="AB11" s="2" t="str">
        <f t="shared" si="10"/>
        <v xml:space="preserve"> </v>
      </c>
      <c r="AC11" s="3" t="str">
        <f t="shared" si="11"/>
        <v xml:space="preserve"> </v>
      </c>
      <c r="AD11" s="29"/>
      <c r="AE11" s="29"/>
      <c r="AF11" s="2" t="str">
        <f t="shared" si="12"/>
        <v xml:space="preserve"> </v>
      </c>
      <c r="AG11" s="3" t="str">
        <f t="shared" si="13"/>
        <v xml:space="preserve"> </v>
      </c>
      <c r="AH11" s="29"/>
      <c r="AI11" s="29"/>
      <c r="AJ11" s="2" t="str">
        <f t="shared" si="14"/>
        <v xml:space="preserve"> </v>
      </c>
      <c r="AK11" s="3" t="str">
        <f t="shared" si="15"/>
        <v xml:space="preserve"> </v>
      </c>
      <c r="AL11" s="29"/>
      <c r="AM11" s="29"/>
      <c r="AN11" s="2" t="str">
        <f t="shared" si="16"/>
        <v xml:space="preserve"> </v>
      </c>
      <c r="AO11" s="3" t="str">
        <f t="shared" si="17"/>
        <v xml:space="preserve"> </v>
      </c>
      <c r="AP11" s="29"/>
      <c r="AQ11" s="29"/>
      <c r="AR11" s="2" t="str">
        <f t="shared" si="18"/>
        <v xml:space="preserve"> </v>
      </c>
      <c r="AS11" s="3" t="str">
        <f t="shared" si="19"/>
        <v xml:space="preserve"> </v>
      </c>
      <c r="AU11" s="9" t="str">
        <f>IF(ISBLANK(Fran1!A11)," ",Fran1!A11)</f>
        <v xml:space="preserve"> </v>
      </c>
      <c r="AV11" s="10" t="str">
        <f>IF(ISBLANK(Fran1!B11)," ",Fran1!B11)</f>
        <v xml:space="preserve"> </v>
      </c>
      <c r="AW11" s="29"/>
      <c r="AX11" s="29"/>
      <c r="AY11" s="2" t="str">
        <f t="shared" si="20"/>
        <v xml:space="preserve"> </v>
      </c>
      <c r="AZ11" s="3" t="str">
        <f t="shared" si="21"/>
        <v xml:space="preserve"> </v>
      </c>
      <c r="BA11" s="29"/>
      <c r="BB11" s="29"/>
      <c r="BC11" s="2" t="str">
        <f t="shared" si="22"/>
        <v xml:space="preserve"> </v>
      </c>
      <c r="BD11" s="3" t="str">
        <f t="shared" si="23"/>
        <v xml:space="preserve"> </v>
      </c>
      <c r="BE11" s="29"/>
      <c r="BF11" s="29"/>
      <c r="BG11" s="2" t="str">
        <f t="shared" si="24"/>
        <v xml:space="preserve"> </v>
      </c>
      <c r="BH11" s="3" t="str">
        <f t="shared" si="25"/>
        <v xml:space="preserve"> </v>
      </c>
      <c r="BI11" s="29"/>
      <c r="BJ11" s="29"/>
      <c r="BK11" s="2" t="str">
        <f t="shared" si="26"/>
        <v xml:space="preserve"> </v>
      </c>
      <c r="BL11" s="3" t="str">
        <f t="shared" si="27"/>
        <v xml:space="preserve"> </v>
      </c>
      <c r="BM11" s="29"/>
      <c r="BN11" s="29"/>
      <c r="BO11" s="2" t="str">
        <f t="shared" si="28"/>
        <v xml:space="preserve"> </v>
      </c>
      <c r="BP11" s="3" t="str">
        <f t="shared" si="29"/>
        <v xml:space="preserve"> </v>
      </c>
      <c r="BR11" s="9" t="str">
        <f>IF(ISBLANK(Fran1!A11)," ",Fran1!A11)</f>
        <v xml:space="preserve"> </v>
      </c>
      <c r="BS11" s="10" t="str">
        <f>IF(ISBLANK(Fran1!B11)," ",Fran1!B11)</f>
        <v xml:space="preserve"> </v>
      </c>
      <c r="BT11" s="29"/>
      <c r="BU11" s="29"/>
      <c r="BV11" s="2" t="str">
        <f t="shared" si="30"/>
        <v xml:space="preserve"> </v>
      </c>
      <c r="BW11" s="3" t="str">
        <f t="shared" si="31"/>
        <v xml:space="preserve"> </v>
      </c>
      <c r="BX11" s="29"/>
      <c r="BY11" s="29"/>
      <c r="BZ11" s="2" t="str">
        <f t="shared" si="32"/>
        <v xml:space="preserve"> </v>
      </c>
      <c r="CA11" s="3" t="str">
        <f t="shared" si="33"/>
        <v xml:space="preserve"> </v>
      </c>
      <c r="CB11" s="29"/>
      <c r="CC11" s="29"/>
      <c r="CD11" s="2" t="str">
        <f t="shared" si="34"/>
        <v xml:space="preserve"> </v>
      </c>
      <c r="CE11" s="3" t="str">
        <f t="shared" si="35"/>
        <v xml:space="preserve"> </v>
      </c>
      <c r="CF11" s="29"/>
      <c r="CG11" s="29"/>
      <c r="CH11" s="2" t="str">
        <f t="shared" si="36"/>
        <v xml:space="preserve"> </v>
      </c>
      <c r="CI11" s="3" t="str">
        <f t="shared" si="37"/>
        <v xml:space="preserve"> </v>
      </c>
      <c r="CJ11" s="29"/>
      <c r="CK11" s="29"/>
      <c r="CL11" s="2" t="str">
        <f t="shared" si="38"/>
        <v xml:space="preserve"> </v>
      </c>
      <c r="CM11" s="3" t="str">
        <f t="shared" si="39"/>
        <v xml:space="preserve"> </v>
      </c>
      <c r="CO11" s="9" t="str">
        <f>IF(ISBLANK(Fran1!A11)," ",Fran1!A11)</f>
        <v xml:space="preserve"> </v>
      </c>
      <c r="CP11" s="10" t="str">
        <f>IF(ISBLANK(Fran1!B11)," ",Fran1!B11)</f>
        <v xml:space="preserve"> </v>
      </c>
      <c r="CQ11" s="29"/>
      <c r="CR11" s="29"/>
      <c r="CS11" s="2" t="str">
        <f t="shared" si="40"/>
        <v xml:space="preserve"> </v>
      </c>
      <c r="CT11" s="3" t="str">
        <f t="shared" si="41"/>
        <v xml:space="preserve"> </v>
      </c>
      <c r="CU11" s="29"/>
      <c r="CV11" s="29"/>
      <c r="CW11" s="2" t="str">
        <f t="shared" si="42"/>
        <v xml:space="preserve"> </v>
      </c>
      <c r="CX11" s="3" t="str">
        <f t="shared" si="43"/>
        <v xml:space="preserve"> </v>
      </c>
      <c r="CY11" s="29"/>
      <c r="CZ11" s="29"/>
      <c r="DA11" s="2" t="str">
        <f t="shared" si="44"/>
        <v xml:space="preserve"> </v>
      </c>
      <c r="DB11" s="3" t="str">
        <f t="shared" si="45"/>
        <v xml:space="preserve"> </v>
      </c>
      <c r="DC11" s="29"/>
      <c r="DD11" s="29"/>
      <c r="DE11" s="2" t="str">
        <f t="shared" si="46"/>
        <v xml:space="preserve"> </v>
      </c>
      <c r="DF11" s="3" t="str">
        <f t="shared" si="47"/>
        <v xml:space="preserve"> </v>
      </c>
      <c r="DG11" s="29"/>
      <c r="DH11" s="29"/>
      <c r="DI11" s="2" t="str">
        <f t="shared" si="48"/>
        <v xml:space="preserve"> </v>
      </c>
      <c r="DJ11" s="3" t="str">
        <f t="shared" si="49"/>
        <v xml:space="preserve"> </v>
      </c>
      <c r="DL11" s="9" t="str">
        <f>IF(ISBLANK(Fran1!A11)," ",Fran1!A11)</f>
        <v xml:space="preserve"> </v>
      </c>
      <c r="DM11" s="10" t="str">
        <f>IF(ISBLANK(Fran1!B11)," ",Fran1!B11)</f>
        <v xml:space="preserve"> </v>
      </c>
      <c r="DN11" s="29"/>
      <c r="DO11" s="29"/>
      <c r="DP11" s="2" t="str">
        <f t="shared" si="50"/>
        <v xml:space="preserve"> </v>
      </c>
      <c r="DQ11" s="3" t="str">
        <f t="shared" si="51"/>
        <v xml:space="preserve"> </v>
      </c>
      <c r="DR11" s="29"/>
      <c r="DS11" s="29"/>
      <c r="DT11" s="2" t="str">
        <f t="shared" si="52"/>
        <v xml:space="preserve"> </v>
      </c>
      <c r="DU11" s="3" t="str">
        <f t="shared" si="53"/>
        <v xml:space="preserve"> </v>
      </c>
      <c r="DV11" s="29"/>
      <c r="DW11" s="29"/>
      <c r="DX11" s="2" t="str">
        <f t="shared" si="54"/>
        <v xml:space="preserve"> </v>
      </c>
      <c r="DY11" s="3" t="str">
        <f t="shared" si="55"/>
        <v xml:space="preserve"> </v>
      </c>
      <c r="DZ11" s="29"/>
      <c r="EA11" s="29"/>
      <c r="EB11" s="2" t="str">
        <f t="shared" si="56"/>
        <v xml:space="preserve"> </v>
      </c>
      <c r="EC11" s="3" t="str">
        <f t="shared" si="57"/>
        <v xml:space="preserve"> </v>
      </c>
      <c r="ED11" s="29"/>
      <c r="EE11" s="29"/>
      <c r="EF11" s="2" t="str">
        <f t="shared" si="58"/>
        <v xml:space="preserve"> </v>
      </c>
      <c r="EG11" s="3" t="str">
        <f t="shared" si="59"/>
        <v xml:space="preserve"> </v>
      </c>
      <c r="EI11" s="9" t="str">
        <f>IF(ISBLANK(Fran1!$A11)," ",Fran1!$A11)</f>
        <v xml:space="preserve"> </v>
      </c>
      <c r="EJ11" s="10" t="str">
        <f>IF(ISBLANK(Fran1!$B11)," ",Fran1!$B11)</f>
        <v xml:space="preserve"> </v>
      </c>
      <c r="EK11" s="29"/>
      <c r="EL11" s="29"/>
      <c r="EM11" s="2" t="str">
        <f t="shared" si="60"/>
        <v xml:space="preserve"> </v>
      </c>
      <c r="EN11" s="3" t="str">
        <f t="shared" si="61"/>
        <v xml:space="preserve"> </v>
      </c>
      <c r="EO11" s="29"/>
      <c r="EP11" s="29"/>
      <c r="EQ11" s="2" t="str">
        <f t="shared" si="62"/>
        <v xml:space="preserve"> </v>
      </c>
      <c r="ER11" s="3" t="str">
        <f t="shared" si="63"/>
        <v xml:space="preserve"> </v>
      </c>
      <c r="ES11" s="29"/>
      <c r="ET11" s="29"/>
      <c r="EU11" s="2" t="str">
        <f t="shared" si="64"/>
        <v xml:space="preserve"> </v>
      </c>
      <c r="EV11" s="3" t="str">
        <f t="shared" si="65"/>
        <v xml:space="preserve"> </v>
      </c>
      <c r="EW11" s="29"/>
      <c r="EX11" s="29"/>
      <c r="EY11" s="2" t="str">
        <f t="shared" si="66"/>
        <v xml:space="preserve"> </v>
      </c>
      <c r="EZ11" s="3" t="str">
        <f t="shared" si="67"/>
        <v xml:space="preserve"> </v>
      </c>
      <c r="FA11" s="29"/>
      <c r="FB11" s="29"/>
      <c r="FC11" s="2" t="str">
        <f t="shared" si="68"/>
        <v xml:space="preserve"> </v>
      </c>
      <c r="FD11" s="3" t="str">
        <f t="shared" si="69"/>
        <v xml:space="preserve"> </v>
      </c>
      <c r="FF11" s="9" t="str">
        <f>IF(ISBLANK(Fran1!$A11)," ",Fran1!$A11)</f>
        <v xml:space="preserve"> </v>
      </c>
      <c r="FG11" s="10" t="str">
        <f>IF(ISBLANK(Fran1!$B11)," ",Fran1!$B11)</f>
        <v xml:space="preserve"> </v>
      </c>
      <c r="FH11" s="29"/>
      <c r="FI11" s="29"/>
      <c r="FJ11" s="2" t="str">
        <f t="shared" si="70"/>
        <v xml:space="preserve"> </v>
      </c>
      <c r="FK11" s="3" t="str">
        <f t="shared" si="71"/>
        <v xml:space="preserve"> </v>
      </c>
      <c r="FL11" s="29"/>
      <c r="FM11" s="29"/>
      <c r="FN11" s="2" t="str">
        <f t="shared" si="72"/>
        <v xml:space="preserve"> </v>
      </c>
      <c r="FO11" s="3" t="str">
        <f t="shared" si="73"/>
        <v xml:space="preserve"> </v>
      </c>
      <c r="FP11" s="29"/>
      <c r="FQ11" s="29"/>
      <c r="FR11" s="2" t="str">
        <f t="shared" si="74"/>
        <v xml:space="preserve"> </v>
      </c>
      <c r="FS11" s="3" t="str">
        <f t="shared" si="75"/>
        <v xml:space="preserve"> </v>
      </c>
      <c r="FT11" s="29"/>
      <c r="FU11" s="29"/>
      <c r="FV11" s="2" t="str">
        <f t="shared" si="76"/>
        <v xml:space="preserve"> </v>
      </c>
      <c r="FW11" s="3" t="str">
        <f t="shared" si="77"/>
        <v xml:space="preserve"> </v>
      </c>
      <c r="FX11" s="29"/>
      <c r="FY11" s="29"/>
      <c r="FZ11" s="2" t="str">
        <f t="shared" si="78"/>
        <v xml:space="preserve"> </v>
      </c>
      <c r="GA11" s="3" t="str">
        <f t="shared" si="79"/>
        <v xml:space="preserve"> </v>
      </c>
      <c r="GC11" s="9" t="str">
        <f>IF(ISBLANK(Fran1!A11)," ",Fran1!A11)</f>
        <v xml:space="preserve"> </v>
      </c>
      <c r="GD11" s="10" t="str">
        <f>IF(ISBLANK(Fran1!B11)," ",Fran1!B11)</f>
        <v xml:space="preserve"> </v>
      </c>
      <c r="GE11" s="29"/>
      <c r="GF11" s="29"/>
      <c r="GG11" s="2" t="str">
        <f t="shared" si="80"/>
        <v xml:space="preserve"> </v>
      </c>
      <c r="GH11" s="3" t="str">
        <f t="shared" si="81"/>
        <v xml:space="preserve"> </v>
      </c>
      <c r="GI11" s="29"/>
      <c r="GJ11" s="29"/>
      <c r="GK11" s="2" t="str">
        <f t="shared" si="82"/>
        <v xml:space="preserve"> </v>
      </c>
      <c r="GL11" s="3" t="str">
        <f t="shared" si="83"/>
        <v xml:space="preserve"> </v>
      </c>
      <c r="GM11" s="29"/>
      <c r="GN11" s="29"/>
      <c r="GO11" s="2" t="str">
        <f t="shared" si="84"/>
        <v xml:space="preserve"> </v>
      </c>
      <c r="GP11" s="3" t="str">
        <f t="shared" si="85"/>
        <v xml:space="preserve"> </v>
      </c>
      <c r="GQ11" s="29"/>
      <c r="GR11" s="29"/>
      <c r="GS11" s="2" t="str">
        <f t="shared" si="86"/>
        <v xml:space="preserve"> </v>
      </c>
      <c r="GT11" s="3" t="str">
        <f t="shared" si="87"/>
        <v xml:space="preserve"> </v>
      </c>
      <c r="GU11" s="29"/>
      <c r="GV11" s="29"/>
      <c r="GW11" s="2" t="str">
        <f t="shared" si="88"/>
        <v xml:space="preserve"> </v>
      </c>
      <c r="GX11" s="3" t="str">
        <f t="shared" si="89"/>
        <v xml:space="preserve"> </v>
      </c>
      <c r="GZ11" s="9" t="str">
        <f>IF(ISBLANK(Fran1!A11)," ",Fran1!A11)</f>
        <v xml:space="preserve"> </v>
      </c>
      <c r="HA11" s="10" t="str">
        <f>IF(ISBLANK(Fran1!B11)," ",Fran1!B11)</f>
        <v xml:space="preserve"> </v>
      </c>
      <c r="HB11" s="29"/>
      <c r="HC11" s="29"/>
      <c r="HD11" s="2" t="str">
        <f t="shared" si="90"/>
        <v xml:space="preserve"> </v>
      </c>
      <c r="HE11" s="3" t="str">
        <f t="shared" si="91"/>
        <v xml:space="preserve"> </v>
      </c>
      <c r="HF11" s="29"/>
      <c r="HG11" s="29"/>
      <c r="HH11" s="2" t="str">
        <f t="shared" si="92"/>
        <v xml:space="preserve"> </v>
      </c>
      <c r="HI11" s="3" t="str">
        <f t="shared" si="93"/>
        <v xml:space="preserve"> </v>
      </c>
      <c r="HJ11" s="29"/>
      <c r="HK11" s="29"/>
      <c r="HL11" s="2" t="str">
        <f t="shared" si="94"/>
        <v xml:space="preserve"> </v>
      </c>
      <c r="HM11" s="3" t="str">
        <f t="shared" si="95"/>
        <v xml:space="preserve"> </v>
      </c>
      <c r="HN11" s="29"/>
      <c r="HO11" s="29"/>
      <c r="HP11" s="2" t="str">
        <f t="shared" si="96"/>
        <v xml:space="preserve"> </v>
      </c>
      <c r="HQ11" s="3" t="str">
        <f t="shared" si="97"/>
        <v xml:space="preserve"> </v>
      </c>
      <c r="HR11" s="29"/>
      <c r="HS11" s="29"/>
      <c r="HT11" s="2" t="str">
        <f t="shared" si="98"/>
        <v xml:space="preserve"> </v>
      </c>
      <c r="HU11" s="3" t="str">
        <f t="shared" si="99"/>
        <v xml:space="preserve"> </v>
      </c>
      <c r="HW11" s="9" t="str">
        <f>IF(ISBLANK(Fran1!$A11)," ",Fran1!$A11)</f>
        <v xml:space="preserve"> </v>
      </c>
      <c r="HX11" s="10" t="str">
        <f>IF(ISBLANK(Fran1!$B11)," ",Fran1!$B11)</f>
        <v xml:space="preserve"> </v>
      </c>
      <c r="HY11" s="29"/>
      <c r="HZ11" s="29"/>
      <c r="IA11" s="2" t="str">
        <f t="shared" si="100"/>
        <v xml:space="preserve"> </v>
      </c>
      <c r="IB11" s="3" t="str">
        <f t="shared" si="101"/>
        <v xml:space="preserve"> </v>
      </c>
      <c r="IC11" s="29"/>
      <c r="ID11" s="29"/>
      <c r="IE11" s="2" t="str">
        <f t="shared" si="102"/>
        <v xml:space="preserve"> </v>
      </c>
      <c r="IF11" s="3" t="str">
        <f t="shared" si="103"/>
        <v xml:space="preserve"> </v>
      </c>
      <c r="IG11" s="29"/>
      <c r="IH11" s="29"/>
      <c r="II11" s="2" t="str">
        <f t="shared" si="104"/>
        <v xml:space="preserve"> </v>
      </c>
      <c r="IJ11" s="3" t="str">
        <f t="shared" si="105"/>
        <v xml:space="preserve"> </v>
      </c>
      <c r="IK11" s="29"/>
      <c r="IL11" s="29"/>
      <c r="IM11" s="2" t="str">
        <f t="shared" si="106"/>
        <v xml:space="preserve"> </v>
      </c>
      <c r="IN11" s="3" t="str">
        <f t="shared" si="107"/>
        <v xml:space="preserve"> </v>
      </c>
      <c r="IO11" s="29"/>
      <c r="IP11" s="29"/>
      <c r="IQ11" s="2" t="str">
        <f t="shared" si="108"/>
        <v xml:space="preserve"> </v>
      </c>
      <c r="IR11" s="3" t="str">
        <f t="shared" si="109"/>
        <v xml:space="preserve"> </v>
      </c>
      <c r="IS11" s="107"/>
      <c r="IT11" s="9" t="str">
        <f>IF(ISBLANK(Fran1!$A11)," ",Fran1!$A11)</f>
        <v xml:space="preserve"> </v>
      </c>
      <c r="IU11" s="10" t="str">
        <f>IF(ISBLANK(Fran1!$B11)," ",Fran1!$B11)</f>
        <v xml:space="preserve"> </v>
      </c>
      <c r="IV11" s="29"/>
      <c r="IW11" s="29"/>
      <c r="IX11" s="2" t="str">
        <f t="shared" si="110"/>
        <v xml:space="preserve"> </v>
      </c>
      <c r="IY11" s="3" t="str">
        <f t="shared" si="111"/>
        <v xml:space="preserve"> </v>
      </c>
      <c r="IZ11" s="29"/>
      <c r="JA11" s="29"/>
      <c r="JB11" s="2" t="str">
        <f t="shared" si="112"/>
        <v xml:space="preserve"> </v>
      </c>
      <c r="JC11" s="3" t="str">
        <f t="shared" si="113"/>
        <v xml:space="preserve"> </v>
      </c>
      <c r="JD11" s="29"/>
      <c r="JE11" s="29"/>
      <c r="JF11" s="2" t="str">
        <f t="shared" si="114"/>
        <v xml:space="preserve"> </v>
      </c>
      <c r="JG11" s="3" t="str">
        <f t="shared" si="115"/>
        <v xml:space="preserve"> </v>
      </c>
      <c r="JH11" s="29"/>
      <c r="JI11" s="29"/>
      <c r="JJ11" s="2" t="str">
        <f t="shared" si="116"/>
        <v xml:space="preserve"> </v>
      </c>
      <c r="JK11" s="3" t="str">
        <f t="shared" si="117"/>
        <v xml:space="preserve"> </v>
      </c>
      <c r="JL11" s="29"/>
      <c r="JM11" s="29"/>
      <c r="JN11" s="2" t="str">
        <f t="shared" si="118"/>
        <v xml:space="preserve"> </v>
      </c>
      <c r="JO11" s="3" t="str">
        <f t="shared" si="119"/>
        <v xml:space="preserve"> </v>
      </c>
      <c r="JQ11" s="9" t="str">
        <f>IF(ISBLANK(Fran1!$A11)," ",Fran1!$A11)</f>
        <v xml:space="preserve"> </v>
      </c>
      <c r="JR11" s="10" t="str">
        <f>IF(ISBLANK(Fran1!$B11)," ",Fran1!$B11)</f>
        <v xml:space="preserve"> </v>
      </c>
      <c r="JS11" s="29"/>
      <c r="JT11" s="29"/>
      <c r="JU11" s="2" t="str">
        <f t="shared" si="120"/>
        <v xml:space="preserve"> </v>
      </c>
      <c r="JV11" s="3" t="str">
        <f t="shared" si="121"/>
        <v xml:space="preserve"> </v>
      </c>
      <c r="JW11" s="29"/>
      <c r="JX11" s="29"/>
      <c r="JY11" s="2" t="str">
        <f t="shared" si="122"/>
        <v xml:space="preserve"> </v>
      </c>
      <c r="JZ11" s="3" t="str">
        <f t="shared" si="123"/>
        <v xml:space="preserve"> </v>
      </c>
      <c r="KA11" s="29"/>
      <c r="KB11" s="29"/>
      <c r="KC11" s="2" t="str">
        <f t="shared" si="124"/>
        <v xml:space="preserve"> </v>
      </c>
      <c r="KD11" s="3" t="str">
        <f t="shared" si="125"/>
        <v xml:space="preserve"> </v>
      </c>
      <c r="KE11" s="29"/>
      <c r="KF11" s="29"/>
      <c r="KG11" s="2" t="str">
        <f t="shared" si="126"/>
        <v xml:space="preserve"> </v>
      </c>
      <c r="KH11" s="3" t="str">
        <f t="shared" si="127"/>
        <v xml:space="preserve"> </v>
      </c>
      <c r="KI11" s="29"/>
      <c r="KJ11" s="29"/>
      <c r="KK11" s="2" t="str">
        <f t="shared" si="128"/>
        <v xml:space="preserve"> </v>
      </c>
      <c r="KL11" s="3" t="str">
        <f t="shared" si="129"/>
        <v xml:space="preserve"> </v>
      </c>
      <c r="KN11" s="9" t="str">
        <f>IF(ISBLANK(Fran1!$A11)," ",Fran1!$A11)</f>
        <v xml:space="preserve"> </v>
      </c>
      <c r="KO11" s="10" t="str">
        <f>IF(ISBLANK(Fran1!$B11)," ",Fran1!$B11)</f>
        <v xml:space="preserve"> </v>
      </c>
      <c r="KP11" s="29"/>
      <c r="KQ11" s="29"/>
      <c r="KR11" s="2" t="str">
        <f t="shared" si="130"/>
        <v xml:space="preserve"> </v>
      </c>
      <c r="KS11" s="3" t="str">
        <f t="shared" si="131"/>
        <v xml:space="preserve"> </v>
      </c>
      <c r="KT11" s="29"/>
      <c r="KU11" s="29"/>
      <c r="KV11" s="2" t="str">
        <f t="shared" si="132"/>
        <v xml:space="preserve"> </v>
      </c>
      <c r="KW11" s="3" t="str">
        <f t="shared" si="133"/>
        <v xml:space="preserve"> </v>
      </c>
    </row>
    <row r="12" spans="1:309">
      <c r="A12" s="7" t="str">
        <f>IF(ISBLANK(Fran1!A12)," ",Fran1!A12)</f>
        <v xml:space="preserve"> </v>
      </c>
      <c r="B12" s="8" t="str">
        <f>IF(ISBLANK(Fran1!B12)," ",Fran1!B12)</f>
        <v xml:space="preserve"> </v>
      </c>
      <c r="C12" s="28"/>
      <c r="D12" s="28"/>
      <c r="E12" s="12" t="str">
        <f t="shared" si="0"/>
        <v xml:space="preserve"> </v>
      </c>
      <c r="F12" s="11" t="str">
        <f t="shared" si="1"/>
        <v xml:space="preserve"> </v>
      </c>
      <c r="G12" s="28"/>
      <c r="H12" s="28"/>
      <c r="I12" s="12" t="str">
        <f t="shared" si="2"/>
        <v xml:space="preserve"> </v>
      </c>
      <c r="J12" s="11" t="str">
        <f t="shared" si="3"/>
        <v xml:space="preserve"> </v>
      </c>
      <c r="K12" s="28"/>
      <c r="L12" s="28"/>
      <c r="M12" s="12" t="str">
        <f t="shared" si="4"/>
        <v xml:space="preserve"> </v>
      </c>
      <c r="N12" s="11" t="str">
        <f t="shared" si="5"/>
        <v xml:space="preserve"> </v>
      </c>
      <c r="O12" s="28"/>
      <c r="P12" s="28"/>
      <c r="Q12" s="12" t="str">
        <f t="shared" si="6"/>
        <v xml:space="preserve"> </v>
      </c>
      <c r="R12" s="11" t="str">
        <f t="shared" si="7"/>
        <v xml:space="preserve"> </v>
      </c>
      <c r="S12" s="28"/>
      <c r="T12" s="28"/>
      <c r="U12" s="12" t="str">
        <f t="shared" si="8"/>
        <v xml:space="preserve"> </v>
      </c>
      <c r="V12" s="11" t="str">
        <f t="shared" si="9"/>
        <v xml:space="preserve"> </v>
      </c>
      <c r="W12" s="107"/>
      <c r="X12" s="7" t="str">
        <f>IF(ISBLANK(Fran1!A12)," ",Fran1!A12)</f>
        <v xml:space="preserve"> </v>
      </c>
      <c r="Y12" s="8" t="str">
        <f>IF(ISBLANK(Fran1!B12)," ",Fran1!B12)</f>
        <v xml:space="preserve"> </v>
      </c>
      <c r="Z12" s="28"/>
      <c r="AA12" s="28"/>
      <c r="AB12" s="12" t="str">
        <f t="shared" si="10"/>
        <v xml:space="preserve"> </v>
      </c>
      <c r="AC12" s="11" t="str">
        <f t="shared" si="11"/>
        <v xml:space="preserve"> </v>
      </c>
      <c r="AD12" s="28"/>
      <c r="AE12" s="28"/>
      <c r="AF12" s="12" t="str">
        <f t="shared" si="12"/>
        <v xml:space="preserve"> </v>
      </c>
      <c r="AG12" s="11" t="str">
        <f t="shared" si="13"/>
        <v xml:space="preserve"> </v>
      </c>
      <c r="AH12" s="28"/>
      <c r="AI12" s="28"/>
      <c r="AJ12" s="12" t="str">
        <f t="shared" si="14"/>
        <v xml:space="preserve"> </v>
      </c>
      <c r="AK12" s="11" t="str">
        <f t="shared" si="15"/>
        <v xml:space="preserve"> </v>
      </c>
      <c r="AL12" s="28"/>
      <c r="AM12" s="28"/>
      <c r="AN12" s="12" t="str">
        <f t="shared" si="16"/>
        <v xml:space="preserve"> </v>
      </c>
      <c r="AO12" s="11" t="str">
        <f t="shared" si="17"/>
        <v xml:space="preserve"> </v>
      </c>
      <c r="AP12" s="28"/>
      <c r="AQ12" s="28"/>
      <c r="AR12" s="12" t="str">
        <f t="shared" si="18"/>
        <v xml:space="preserve"> </v>
      </c>
      <c r="AS12" s="11" t="str">
        <f t="shared" si="19"/>
        <v xml:space="preserve"> </v>
      </c>
      <c r="AU12" s="7" t="str">
        <f>IF(ISBLANK(Fran1!A12)," ",Fran1!A12)</f>
        <v xml:space="preserve"> </v>
      </c>
      <c r="AV12" s="8" t="str">
        <f>IF(ISBLANK(Fran1!B12)," ",Fran1!B12)</f>
        <v xml:space="preserve"> </v>
      </c>
      <c r="AW12" s="28"/>
      <c r="AX12" s="28"/>
      <c r="AY12" s="12" t="str">
        <f t="shared" si="20"/>
        <v xml:space="preserve"> </v>
      </c>
      <c r="AZ12" s="11" t="str">
        <f t="shared" si="21"/>
        <v xml:space="preserve"> </v>
      </c>
      <c r="BA12" s="28"/>
      <c r="BB12" s="28"/>
      <c r="BC12" s="12" t="str">
        <f t="shared" si="22"/>
        <v xml:space="preserve"> </v>
      </c>
      <c r="BD12" s="11" t="str">
        <f t="shared" si="23"/>
        <v xml:space="preserve"> </v>
      </c>
      <c r="BE12" s="28"/>
      <c r="BF12" s="28"/>
      <c r="BG12" s="12" t="str">
        <f t="shared" si="24"/>
        <v xml:space="preserve"> </v>
      </c>
      <c r="BH12" s="11" t="str">
        <f t="shared" si="25"/>
        <v xml:space="preserve"> </v>
      </c>
      <c r="BI12" s="28"/>
      <c r="BJ12" s="28"/>
      <c r="BK12" s="12" t="str">
        <f t="shared" si="26"/>
        <v xml:space="preserve"> </v>
      </c>
      <c r="BL12" s="11" t="str">
        <f t="shared" si="27"/>
        <v xml:space="preserve"> </v>
      </c>
      <c r="BM12" s="28"/>
      <c r="BN12" s="28"/>
      <c r="BO12" s="12" t="str">
        <f t="shared" si="28"/>
        <v xml:space="preserve"> </v>
      </c>
      <c r="BP12" s="11" t="str">
        <f t="shared" si="29"/>
        <v xml:space="preserve"> </v>
      </c>
      <c r="BR12" s="7" t="str">
        <f>IF(ISBLANK(Fran1!A12)," ",Fran1!A12)</f>
        <v xml:space="preserve"> </v>
      </c>
      <c r="BS12" s="8" t="str">
        <f>IF(ISBLANK(Fran1!B12)," ",Fran1!B12)</f>
        <v xml:space="preserve"> </v>
      </c>
      <c r="BT12" s="28"/>
      <c r="BU12" s="28"/>
      <c r="BV12" s="12" t="str">
        <f t="shared" si="30"/>
        <v xml:space="preserve"> </v>
      </c>
      <c r="BW12" s="11" t="str">
        <f t="shared" si="31"/>
        <v xml:space="preserve"> </v>
      </c>
      <c r="BX12" s="28"/>
      <c r="BY12" s="28"/>
      <c r="BZ12" s="12" t="str">
        <f t="shared" si="32"/>
        <v xml:space="preserve"> </v>
      </c>
      <c r="CA12" s="11" t="str">
        <f t="shared" si="33"/>
        <v xml:space="preserve"> </v>
      </c>
      <c r="CB12" s="28"/>
      <c r="CC12" s="28"/>
      <c r="CD12" s="12" t="str">
        <f t="shared" si="34"/>
        <v xml:space="preserve"> </v>
      </c>
      <c r="CE12" s="11" t="str">
        <f t="shared" si="35"/>
        <v xml:space="preserve"> </v>
      </c>
      <c r="CF12" s="28"/>
      <c r="CG12" s="28"/>
      <c r="CH12" s="12" t="str">
        <f t="shared" si="36"/>
        <v xml:space="preserve"> </v>
      </c>
      <c r="CI12" s="11" t="str">
        <f t="shared" si="37"/>
        <v xml:space="preserve"> </v>
      </c>
      <c r="CJ12" s="28"/>
      <c r="CK12" s="28"/>
      <c r="CL12" s="12" t="str">
        <f t="shared" si="38"/>
        <v xml:space="preserve"> </v>
      </c>
      <c r="CM12" s="11" t="str">
        <f t="shared" si="39"/>
        <v xml:space="preserve"> </v>
      </c>
      <c r="CO12" s="7" t="str">
        <f>IF(ISBLANK(Fran1!A12)," ",Fran1!A12)</f>
        <v xml:space="preserve"> </v>
      </c>
      <c r="CP12" s="8" t="str">
        <f>IF(ISBLANK(Fran1!B12)," ",Fran1!B12)</f>
        <v xml:space="preserve"> </v>
      </c>
      <c r="CQ12" s="28"/>
      <c r="CR12" s="28"/>
      <c r="CS12" s="12" t="str">
        <f t="shared" si="40"/>
        <v xml:space="preserve"> </v>
      </c>
      <c r="CT12" s="11" t="str">
        <f t="shared" si="41"/>
        <v xml:space="preserve"> </v>
      </c>
      <c r="CU12" s="28"/>
      <c r="CV12" s="28"/>
      <c r="CW12" s="12" t="str">
        <f t="shared" si="42"/>
        <v xml:space="preserve"> </v>
      </c>
      <c r="CX12" s="11" t="str">
        <f t="shared" si="43"/>
        <v xml:space="preserve"> </v>
      </c>
      <c r="CY12" s="28"/>
      <c r="CZ12" s="28"/>
      <c r="DA12" s="12" t="str">
        <f t="shared" si="44"/>
        <v xml:space="preserve"> </v>
      </c>
      <c r="DB12" s="11" t="str">
        <f t="shared" si="45"/>
        <v xml:space="preserve"> </v>
      </c>
      <c r="DC12" s="28"/>
      <c r="DD12" s="28"/>
      <c r="DE12" s="12" t="str">
        <f t="shared" si="46"/>
        <v xml:space="preserve"> </v>
      </c>
      <c r="DF12" s="11" t="str">
        <f t="shared" si="47"/>
        <v xml:space="preserve"> </v>
      </c>
      <c r="DG12" s="28"/>
      <c r="DH12" s="28"/>
      <c r="DI12" s="12" t="str">
        <f t="shared" si="48"/>
        <v xml:space="preserve"> </v>
      </c>
      <c r="DJ12" s="11" t="str">
        <f t="shared" si="49"/>
        <v xml:space="preserve"> </v>
      </c>
      <c r="DL12" s="7" t="str">
        <f>IF(ISBLANK(Fran1!A12)," ",Fran1!A12)</f>
        <v xml:space="preserve"> </v>
      </c>
      <c r="DM12" s="8" t="str">
        <f>IF(ISBLANK(Fran1!B12)," ",Fran1!B12)</f>
        <v xml:space="preserve"> </v>
      </c>
      <c r="DN12" s="28"/>
      <c r="DO12" s="28"/>
      <c r="DP12" s="12" t="str">
        <f t="shared" si="50"/>
        <v xml:space="preserve"> </v>
      </c>
      <c r="DQ12" s="11" t="str">
        <f t="shared" si="51"/>
        <v xml:space="preserve"> </v>
      </c>
      <c r="DR12" s="28"/>
      <c r="DS12" s="28"/>
      <c r="DT12" s="12" t="str">
        <f t="shared" si="52"/>
        <v xml:space="preserve"> </v>
      </c>
      <c r="DU12" s="11" t="str">
        <f t="shared" si="53"/>
        <v xml:space="preserve"> </v>
      </c>
      <c r="DV12" s="28"/>
      <c r="DW12" s="28"/>
      <c r="DX12" s="12" t="str">
        <f t="shared" si="54"/>
        <v xml:space="preserve"> </v>
      </c>
      <c r="DY12" s="11" t="str">
        <f t="shared" si="55"/>
        <v xml:space="preserve"> </v>
      </c>
      <c r="DZ12" s="28"/>
      <c r="EA12" s="28"/>
      <c r="EB12" s="12" t="str">
        <f t="shared" si="56"/>
        <v xml:space="preserve"> </v>
      </c>
      <c r="EC12" s="11" t="str">
        <f t="shared" si="57"/>
        <v xml:space="preserve"> </v>
      </c>
      <c r="ED12" s="28"/>
      <c r="EE12" s="28"/>
      <c r="EF12" s="12" t="str">
        <f t="shared" si="58"/>
        <v xml:space="preserve"> </v>
      </c>
      <c r="EG12" s="11" t="str">
        <f t="shared" si="59"/>
        <v xml:space="preserve"> </v>
      </c>
      <c r="EI12" s="7" t="str">
        <f>IF(ISBLANK(Fran1!$A12)," ",Fran1!$A12)</f>
        <v xml:space="preserve"> </v>
      </c>
      <c r="EJ12" s="8" t="str">
        <f>IF(ISBLANK(Fran1!$B12)," ",Fran1!$B12)</f>
        <v xml:space="preserve"> </v>
      </c>
      <c r="EK12" s="28"/>
      <c r="EL12" s="28"/>
      <c r="EM12" s="12" t="str">
        <f t="shared" si="60"/>
        <v xml:space="preserve"> </v>
      </c>
      <c r="EN12" s="11" t="str">
        <f t="shared" si="61"/>
        <v xml:space="preserve"> </v>
      </c>
      <c r="EO12" s="28"/>
      <c r="EP12" s="28"/>
      <c r="EQ12" s="12" t="str">
        <f t="shared" si="62"/>
        <v xml:space="preserve"> </v>
      </c>
      <c r="ER12" s="11" t="str">
        <f t="shared" si="63"/>
        <v xml:space="preserve"> </v>
      </c>
      <c r="ES12" s="28"/>
      <c r="ET12" s="28"/>
      <c r="EU12" s="12" t="str">
        <f t="shared" si="64"/>
        <v xml:space="preserve"> </v>
      </c>
      <c r="EV12" s="11" t="str">
        <f t="shared" si="65"/>
        <v xml:space="preserve"> </v>
      </c>
      <c r="EW12" s="28"/>
      <c r="EX12" s="28"/>
      <c r="EY12" s="12" t="str">
        <f t="shared" si="66"/>
        <v xml:space="preserve"> </v>
      </c>
      <c r="EZ12" s="11" t="str">
        <f t="shared" si="67"/>
        <v xml:space="preserve"> </v>
      </c>
      <c r="FA12" s="28"/>
      <c r="FB12" s="28"/>
      <c r="FC12" s="12" t="str">
        <f t="shared" si="68"/>
        <v xml:space="preserve"> </v>
      </c>
      <c r="FD12" s="11" t="str">
        <f t="shared" si="69"/>
        <v xml:space="preserve"> </v>
      </c>
      <c r="FF12" s="7" t="str">
        <f>IF(ISBLANK(Fran1!$A12)," ",Fran1!$A12)</f>
        <v xml:space="preserve"> </v>
      </c>
      <c r="FG12" s="8" t="str">
        <f>IF(ISBLANK(Fran1!$B12)," ",Fran1!$B12)</f>
        <v xml:space="preserve"> </v>
      </c>
      <c r="FH12" s="28"/>
      <c r="FI12" s="28"/>
      <c r="FJ12" s="12" t="str">
        <f t="shared" si="70"/>
        <v xml:space="preserve"> </v>
      </c>
      <c r="FK12" s="11" t="str">
        <f t="shared" si="71"/>
        <v xml:space="preserve"> </v>
      </c>
      <c r="FL12" s="28"/>
      <c r="FM12" s="28"/>
      <c r="FN12" s="12" t="str">
        <f t="shared" si="72"/>
        <v xml:space="preserve"> </v>
      </c>
      <c r="FO12" s="11" t="str">
        <f t="shared" si="73"/>
        <v xml:space="preserve"> </v>
      </c>
      <c r="FP12" s="28"/>
      <c r="FQ12" s="28"/>
      <c r="FR12" s="12" t="str">
        <f t="shared" si="74"/>
        <v xml:space="preserve"> </v>
      </c>
      <c r="FS12" s="11" t="str">
        <f t="shared" si="75"/>
        <v xml:space="preserve"> </v>
      </c>
      <c r="FT12" s="28"/>
      <c r="FU12" s="28"/>
      <c r="FV12" s="12" t="str">
        <f t="shared" si="76"/>
        <v xml:space="preserve"> </v>
      </c>
      <c r="FW12" s="11" t="str">
        <f t="shared" si="77"/>
        <v xml:space="preserve"> </v>
      </c>
      <c r="FX12" s="28"/>
      <c r="FY12" s="28"/>
      <c r="FZ12" s="12" t="str">
        <f t="shared" si="78"/>
        <v xml:space="preserve"> </v>
      </c>
      <c r="GA12" s="11" t="str">
        <f t="shared" si="79"/>
        <v xml:space="preserve"> </v>
      </c>
      <c r="GC12" s="7" t="str">
        <f>IF(ISBLANK(Fran1!A12)," ",Fran1!A12)</f>
        <v xml:space="preserve"> </v>
      </c>
      <c r="GD12" s="8" t="str">
        <f>IF(ISBLANK(Fran1!B12)," ",Fran1!B12)</f>
        <v xml:space="preserve"> </v>
      </c>
      <c r="GE12" s="28"/>
      <c r="GF12" s="28"/>
      <c r="GG12" s="12" t="str">
        <f t="shared" si="80"/>
        <v xml:space="preserve"> </v>
      </c>
      <c r="GH12" s="11" t="str">
        <f t="shared" si="81"/>
        <v xml:space="preserve"> </v>
      </c>
      <c r="GI12" s="28"/>
      <c r="GJ12" s="28"/>
      <c r="GK12" s="12" t="str">
        <f t="shared" si="82"/>
        <v xml:space="preserve"> </v>
      </c>
      <c r="GL12" s="11" t="str">
        <f t="shared" si="83"/>
        <v xml:space="preserve"> </v>
      </c>
      <c r="GM12" s="28"/>
      <c r="GN12" s="28"/>
      <c r="GO12" s="12" t="str">
        <f t="shared" si="84"/>
        <v xml:space="preserve"> </v>
      </c>
      <c r="GP12" s="11" t="str">
        <f t="shared" si="85"/>
        <v xml:space="preserve"> </v>
      </c>
      <c r="GQ12" s="28"/>
      <c r="GR12" s="28"/>
      <c r="GS12" s="12" t="str">
        <f t="shared" si="86"/>
        <v xml:space="preserve"> </v>
      </c>
      <c r="GT12" s="11" t="str">
        <f t="shared" si="87"/>
        <v xml:space="preserve"> </v>
      </c>
      <c r="GU12" s="28"/>
      <c r="GV12" s="28"/>
      <c r="GW12" s="12" t="str">
        <f t="shared" si="88"/>
        <v xml:space="preserve"> </v>
      </c>
      <c r="GX12" s="11" t="str">
        <f t="shared" si="89"/>
        <v xml:space="preserve"> </v>
      </c>
      <c r="GZ12" s="7" t="str">
        <f>IF(ISBLANK(Fran1!A12)," ",Fran1!A12)</f>
        <v xml:space="preserve"> </v>
      </c>
      <c r="HA12" s="8" t="str">
        <f>IF(ISBLANK(Fran1!B12)," ",Fran1!B12)</f>
        <v xml:space="preserve"> </v>
      </c>
      <c r="HB12" s="28"/>
      <c r="HC12" s="28"/>
      <c r="HD12" s="12" t="str">
        <f t="shared" si="90"/>
        <v xml:space="preserve"> </v>
      </c>
      <c r="HE12" s="11" t="str">
        <f t="shared" si="91"/>
        <v xml:space="preserve"> </v>
      </c>
      <c r="HF12" s="28"/>
      <c r="HG12" s="28"/>
      <c r="HH12" s="12" t="str">
        <f t="shared" si="92"/>
        <v xml:space="preserve"> </v>
      </c>
      <c r="HI12" s="11" t="str">
        <f t="shared" si="93"/>
        <v xml:space="preserve"> </v>
      </c>
      <c r="HJ12" s="28"/>
      <c r="HK12" s="28"/>
      <c r="HL12" s="12" t="str">
        <f t="shared" si="94"/>
        <v xml:space="preserve"> </v>
      </c>
      <c r="HM12" s="11" t="str">
        <f t="shared" si="95"/>
        <v xml:space="preserve"> </v>
      </c>
      <c r="HN12" s="28"/>
      <c r="HO12" s="28"/>
      <c r="HP12" s="12" t="str">
        <f t="shared" si="96"/>
        <v xml:space="preserve"> </v>
      </c>
      <c r="HQ12" s="11" t="str">
        <f t="shared" si="97"/>
        <v xml:space="preserve"> </v>
      </c>
      <c r="HR12" s="28"/>
      <c r="HS12" s="28"/>
      <c r="HT12" s="12" t="str">
        <f t="shared" si="98"/>
        <v xml:space="preserve"> </v>
      </c>
      <c r="HU12" s="11" t="str">
        <f t="shared" si="99"/>
        <v xml:space="preserve"> </v>
      </c>
      <c r="HW12" s="7" t="str">
        <f>IF(ISBLANK(Fran1!$A12)," ",Fran1!$A12)</f>
        <v xml:space="preserve"> </v>
      </c>
      <c r="HX12" s="8" t="str">
        <f>IF(ISBLANK(Fran1!$B12)," ",Fran1!$B12)</f>
        <v xml:space="preserve"> </v>
      </c>
      <c r="HY12" s="28"/>
      <c r="HZ12" s="28"/>
      <c r="IA12" s="12" t="str">
        <f t="shared" si="100"/>
        <v xml:space="preserve"> </v>
      </c>
      <c r="IB12" s="11" t="str">
        <f t="shared" si="101"/>
        <v xml:space="preserve"> </v>
      </c>
      <c r="IC12" s="28"/>
      <c r="ID12" s="28"/>
      <c r="IE12" s="12" t="str">
        <f t="shared" si="102"/>
        <v xml:space="preserve"> </v>
      </c>
      <c r="IF12" s="11" t="str">
        <f t="shared" si="103"/>
        <v xml:space="preserve"> </v>
      </c>
      <c r="IG12" s="28"/>
      <c r="IH12" s="28"/>
      <c r="II12" s="12" t="str">
        <f t="shared" si="104"/>
        <v xml:space="preserve"> </v>
      </c>
      <c r="IJ12" s="11" t="str">
        <f t="shared" si="105"/>
        <v xml:space="preserve"> </v>
      </c>
      <c r="IK12" s="28"/>
      <c r="IL12" s="28"/>
      <c r="IM12" s="12" t="str">
        <f t="shared" si="106"/>
        <v xml:space="preserve"> </v>
      </c>
      <c r="IN12" s="11" t="str">
        <f t="shared" si="107"/>
        <v xml:space="preserve"> </v>
      </c>
      <c r="IO12" s="28"/>
      <c r="IP12" s="28"/>
      <c r="IQ12" s="12" t="str">
        <f t="shared" si="108"/>
        <v xml:space="preserve"> </v>
      </c>
      <c r="IR12" s="11" t="str">
        <f t="shared" si="109"/>
        <v xml:space="preserve"> </v>
      </c>
      <c r="IS12" s="107"/>
      <c r="IT12" s="7" t="str">
        <f>IF(ISBLANK(Fran1!$A12)," ",Fran1!$A12)</f>
        <v xml:space="preserve"> </v>
      </c>
      <c r="IU12" s="8" t="str">
        <f>IF(ISBLANK(Fran1!$B12)," ",Fran1!$B12)</f>
        <v xml:space="preserve"> </v>
      </c>
      <c r="IV12" s="28"/>
      <c r="IW12" s="28"/>
      <c r="IX12" s="12" t="str">
        <f t="shared" si="110"/>
        <v xml:space="preserve"> </v>
      </c>
      <c r="IY12" s="11" t="str">
        <f t="shared" si="111"/>
        <v xml:space="preserve"> </v>
      </c>
      <c r="IZ12" s="28"/>
      <c r="JA12" s="28"/>
      <c r="JB12" s="12" t="str">
        <f t="shared" si="112"/>
        <v xml:space="preserve"> </v>
      </c>
      <c r="JC12" s="11" t="str">
        <f t="shared" si="113"/>
        <v xml:space="preserve"> </v>
      </c>
      <c r="JD12" s="28"/>
      <c r="JE12" s="28"/>
      <c r="JF12" s="12" t="str">
        <f t="shared" si="114"/>
        <v xml:space="preserve"> </v>
      </c>
      <c r="JG12" s="11" t="str">
        <f t="shared" si="115"/>
        <v xml:space="preserve"> </v>
      </c>
      <c r="JH12" s="28"/>
      <c r="JI12" s="28"/>
      <c r="JJ12" s="12" t="str">
        <f t="shared" si="116"/>
        <v xml:space="preserve"> </v>
      </c>
      <c r="JK12" s="11" t="str">
        <f t="shared" si="117"/>
        <v xml:space="preserve"> </v>
      </c>
      <c r="JL12" s="28"/>
      <c r="JM12" s="28"/>
      <c r="JN12" s="12" t="str">
        <f t="shared" si="118"/>
        <v xml:space="preserve"> </v>
      </c>
      <c r="JO12" s="11" t="str">
        <f t="shared" si="119"/>
        <v xml:space="preserve"> </v>
      </c>
      <c r="JQ12" s="7" t="str">
        <f>IF(ISBLANK(Fran1!$A12)," ",Fran1!$A12)</f>
        <v xml:space="preserve"> </v>
      </c>
      <c r="JR12" s="8" t="str">
        <f>IF(ISBLANK(Fran1!$B12)," ",Fran1!$B12)</f>
        <v xml:space="preserve"> </v>
      </c>
      <c r="JS12" s="28"/>
      <c r="JT12" s="28"/>
      <c r="JU12" s="12" t="str">
        <f t="shared" si="120"/>
        <v xml:space="preserve"> </v>
      </c>
      <c r="JV12" s="11" t="str">
        <f t="shared" si="121"/>
        <v xml:space="preserve"> </v>
      </c>
      <c r="JW12" s="28"/>
      <c r="JX12" s="28"/>
      <c r="JY12" s="12" t="str">
        <f t="shared" si="122"/>
        <v xml:space="preserve"> </v>
      </c>
      <c r="JZ12" s="11" t="str">
        <f t="shared" si="123"/>
        <v xml:space="preserve"> </v>
      </c>
      <c r="KA12" s="28"/>
      <c r="KB12" s="28"/>
      <c r="KC12" s="12" t="str">
        <f t="shared" si="124"/>
        <v xml:space="preserve"> </v>
      </c>
      <c r="KD12" s="11" t="str">
        <f t="shared" si="125"/>
        <v xml:space="preserve"> </v>
      </c>
      <c r="KE12" s="28"/>
      <c r="KF12" s="28"/>
      <c r="KG12" s="12" t="str">
        <f t="shared" si="126"/>
        <v xml:space="preserve"> </v>
      </c>
      <c r="KH12" s="11" t="str">
        <f t="shared" si="127"/>
        <v xml:space="preserve"> </v>
      </c>
      <c r="KI12" s="28"/>
      <c r="KJ12" s="28"/>
      <c r="KK12" s="12" t="str">
        <f t="shared" si="128"/>
        <v xml:space="preserve"> </v>
      </c>
      <c r="KL12" s="11" t="str">
        <f t="shared" si="129"/>
        <v xml:space="preserve"> </v>
      </c>
      <c r="KN12" s="7" t="str">
        <f>IF(ISBLANK(Fran1!$A12)," ",Fran1!$A12)</f>
        <v xml:space="preserve"> </v>
      </c>
      <c r="KO12" s="8" t="str">
        <f>IF(ISBLANK(Fran1!$B12)," ",Fran1!$B12)</f>
        <v xml:space="preserve"> </v>
      </c>
      <c r="KP12" s="28"/>
      <c r="KQ12" s="28"/>
      <c r="KR12" s="12" t="str">
        <f t="shared" si="130"/>
        <v xml:space="preserve"> </v>
      </c>
      <c r="KS12" s="11" t="str">
        <f t="shared" si="131"/>
        <v xml:space="preserve"> </v>
      </c>
      <c r="KT12" s="28"/>
      <c r="KU12" s="28"/>
      <c r="KV12" s="12" t="str">
        <f t="shared" si="132"/>
        <v xml:space="preserve"> </v>
      </c>
      <c r="KW12" s="11" t="str">
        <f t="shared" si="133"/>
        <v xml:space="preserve"> </v>
      </c>
    </row>
    <row r="13" spans="1:309">
      <c r="A13" s="9" t="str">
        <f>IF(ISBLANK(Fran1!A13)," ",Fran1!A13)</f>
        <v xml:space="preserve"> </v>
      </c>
      <c r="B13" s="10" t="str">
        <f>IF(ISBLANK(Fran1!B13)," ",Fran1!B13)</f>
        <v xml:space="preserve"> </v>
      </c>
      <c r="C13" s="29"/>
      <c r="D13" s="29"/>
      <c r="E13" s="2" t="str">
        <f t="shared" si="0"/>
        <v xml:space="preserve"> </v>
      </c>
      <c r="F13" s="3" t="str">
        <f t="shared" si="1"/>
        <v xml:space="preserve"> </v>
      </c>
      <c r="G13" s="29"/>
      <c r="H13" s="29"/>
      <c r="I13" s="2" t="str">
        <f t="shared" si="2"/>
        <v xml:space="preserve"> </v>
      </c>
      <c r="J13" s="3" t="str">
        <f t="shared" si="3"/>
        <v xml:space="preserve"> </v>
      </c>
      <c r="K13" s="29"/>
      <c r="L13" s="29"/>
      <c r="M13" s="2" t="str">
        <f t="shared" si="4"/>
        <v xml:space="preserve"> </v>
      </c>
      <c r="N13" s="3" t="str">
        <f t="shared" si="5"/>
        <v xml:space="preserve"> </v>
      </c>
      <c r="O13" s="29"/>
      <c r="P13" s="29"/>
      <c r="Q13" s="2" t="str">
        <f t="shared" si="6"/>
        <v xml:space="preserve"> </v>
      </c>
      <c r="R13" s="3" t="str">
        <f t="shared" si="7"/>
        <v xml:space="preserve"> </v>
      </c>
      <c r="S13" s="29"/>
      <c r="T13" s="29"/>
      <c r="U13" s="2" t="str">
        <f t="shared" si="8"/>
        <v xml:space="preserve"> </v>
      </c>
      <c r="V13" s="3" t="str">
        <f t="shared" si="9"/>
        <v xml:space="preserve"> </v>
      </c>
      <c r="W13" s="107"/>
      <c r="X13" s="9" t="str">
        <f>IF(ISBLANK(Fran1!A13)," ",Fran1!A13)</f>
        <v xml:space="preserve"> </v>
      </c>
      <c r="Y13" s="10" t="str">
        <f>IF(ISBLANK(Fran1!B13)," ",Fran1!B13)</f>
        <v xml:space="preserve"> </v>
      </c>
      <c r="Z13" s="29"/>
      <c r="AA13" s="29"/>
      <c r="AB13" s="2" t="str">
        <f t="shared" si="10"/>
        <v xml:space="preserve"> </v>
      </c>
      <c r="AC13" s="3" t="str">
        <f t="shared" si="11"/>
        <v xml:space="preserve"> </v>
      </c>
      <c r="AD13" s="29"/>
      <c r="AE13" s="29"/>
      <c r="AF13" s="2" t="str">
        <f t="shared" si="12"/>
        <v xml:space="preserve"> </v>
      </c>
      <c r="AG13" s="3" t="str">
        <f t="shared" si="13"/>
        <v xml:space="preserve"> </v>
      </c>
      <c r="AH13" s="29"/>
      <c r="AI13" s="29"/>
      <c r="AJ13" s="2" t="str">
        <f t="shared" si="14"/>
        <v xml:space="preserve"> </v>
      </c>
      <c r="AK13" s="3" t="str">
        <f t="shared" si="15"/>
        <v xml:space="preserve"> </v>
      </c>
      <c r="AL13" s="29"/>
      <c r="AM13" s="29"/>
      <c r="AN13" s="2" t="str">
        <f t="shared" si="16"/>
        <v xml:space="preserve"> </v>
      </c>
      <c r="AO13" s="3" t="str">
        <f t="shared" si="17"/>
        <v xml:space="preserve"> </v>
      </c>
      <c r="AP13" s="29"/>
      <c r="AQ13" s="29"/>
      <c r="AR13" s="2" t="str">
        <f t="shared" si="18"/>
        <v xml:space="preserve"> </v>
      </c>
      <c r="AS13" s="3" t="str">
        <f t="shared" si="19"/>
        <v xml:space="preserve"> </v>
      </c>
      <c r="AU13" s="9" t="str">
        <f>IF(ISBLANK(Fran1!A13)," ",Fran1!A13)</f>
        <v xml:space="preserve"> </v>
      </c>
      <c r="AV13" s="10" t="str">
        <f>IF(ISBLANK(Fran1!B13)," ",Fran1!B13)</f>
        <v xml:space="preserve"> </v>
      </c>
      <c r="AW13" s="29"/>
      <c r="AX13" s="29"/>
      <c r="AY13" s="2" t="str">
        <f t="shared" si="20"/>
        <v xml:space="preserve"> </v>
      </c>
      <c r="AZ13" s="3" t="str">
        <f t="shared" si="21"/>
        <v xml:space="preserve"> </v>
      </c>
      <c r="BA13" s="29"/>
      <c r="BB13" s="29"/>
      <c r="BC13" s="2" t="str">
        <f t="shared" si="22"/>
        <v xml:space="preserve"> </v>
      </c>
      <c r="BD13" s="3" t="str">
        <f t="shared" si="23"/>
        <v xml:space="preserve"> </v>
      </c>
      <c r="BE13" s="29"/>
      <c r="BF13" s="29"/>
      <c r="BG13" s="2" t="str">
        <f t="shared" si="24"/>
        <v xml:space="preserve"> </v>
      </c>
      <c r="BH13" s="3" t="str">
        <f t="shared" si="25"/>
        <v xml:space="preserve"> </v>
      </c>
      <c r="BI13" s="29"/>
      <c r="BJ13" s="29"/>
      <c r="BK13" s="2" t="str">
        <f t="shared" si="26"/>
        <v xml:space="preserve"> </v>
      </c>
      <c r="BL13" s="3" t="str">
        <f t="shared" si="27"/>
        <v xml:space="preserve"> </v>
      </c>
      <c r="BM13" s="29"/>
      <c r="BN13" s="29"/>
      <c r="BO13" s="2" t="str">
        <f t="shared" si="28"/>
        <v xml:space="preserve"> </v>
      </c>
      <c r="BP13" s="3" t="str">
        <f t="shared" si="29"/>
        <v xml:space="preserve"> </v>
      </c>
      <c r="BR13" s="9" t="str">
        <f>IF(ISBLANK(Fran1!A13)," ",Fran1!A13)</f>
        <v xml:space="preserve"> </v>
      </c>
      <c r="BS13" s="10" t="str">
        <f>IF(ISBLANK(Fran1!B13)," ",Fran1!B13)</f>
        <v xml:space="preserve"> </v>
      </c>
      <c r="BT13" s="29"/>
      <c r="BU13" s="29"/>
      <c r="BV13" s="2" t="str">
        <f t="shared" si="30"/>
        <v xml:space="preserve"> </v>
      </c>
      <c r="BW13" s="3" t="str">
        <f t="shared" si="31"/>
        <v xml:space="preserve"> </v>
      </c>
      <c r="BX13" s="29"/>
      <c r="BY13" s="29"/>
      <c r="BZ13" s="2" t="str">
        <f t="shared" si="32"/>
        <v xml:space="preserve"> </v>
      </c>
      <c r="CA13" s="3" t="str">
        <f t="shared" si="33"/>
        <v xml:space="preserve"> </v>
      </c>
      <c r="CB13" s="29"/>
      <c r="CC13" s="29"/>
      <c r="CD13" s="2" t="str">
        <f t="shared" si="34"/>
        <v xml:space="preserve"> </v>
      </c>
      <c r="CE13" s="3" t="str">
        <f t="shared" si="35"/>
        <v xml:space="preserve"> </v>
      </c>
      <c r="CF13" s="29"/>
      <c r="CG13" s="29"/>
      <c r="CH13" s="2" t="str">
        <f t="shared" si="36"/>
        <v xml:space="preserve"> </v>
      </c>
      <c r="CI13" s="3" t="str">
        <f t="shared" si="37"/>
        <v xml:space="preserve"> </v>
      </c>
      <c r="CJ13" s="29"/>
      <c r="CK13" s="29"/>
      <c r="CL13" s="2" t="str">
        <f t="shared" si="38"/>
        <v xml:space="preserve"> </v>
      </c>
      <c r="CM13" s="3" t="str">
        <f t="shared" si="39"/>
        <v xml:space="preserve"> </v>
      </c>
      <c r="CO13" s="9" t="str">
        <f>IF(ISBLANK(Fran1!A13)," ",Fran1!A13)</f>
        <v xml:space="preserve"> </v>
      </c>
      <c r="CP13" s="10" t="str">
        <f>IF(ISBLANK(Fran1!B13)," ",Fran1!B13)</f>
        <v xml:space="preserve"> </v>
      </c>
      <c r="CQ13" s="29"/>
      <c r="CR13" s="29"/>
      <c r="CS13" s="2" t="str">
        <f t="shared" si="40"/>
        <v xml:space="preserve"> </v>
      </c>
      <c r="CT13" s="3" t="str">
        <f t="shared" si="41"/>
        <v xml:space="preserve"> </v>
      </c>
      <c r="CU13" s="29"/>
      <c r="CV13" s="29"/>
      <c r="CW13" s="2" t="str">
        <f t="shared" si="42"/>
        <v xml:space="preserve"> </v>
      </c>
      <c r="CX13" s="3" t="str">
        <f t="shared" si="43"/>
        <v xml:space="preserve"> </v>
      </c>
      <c r="CY13" s="29"/>
      <c r="CZ13" s="29"/>
      <c r="DA13" s="2" t="str">
        <f t="shared" si="44"/>
        <v xml:space="preserve"> </v>
      </c>
      <c r="DB13" s="3" t="str">
        <f t="shared" si="45"/>
        <v xml:space="preserve"> </v>
      </c>
      <c r="DC13" s="29"/>
      <c r="DD13" s="29"/>
      <c r="DE13" s="2" t="str">
        <f t="shared" si="46"/>
        <v xml:space="preserve"> </v>
      </c>
      <c r="DF13" s="3" t="str">
        <f t="shared" si="47"/>
        <v xml:space="preserve"> </v>
      </c>
      <c r="DG13" s="29"/>
      <c r="DH13" s="29"/>
      <c r="DI13" s="2" t="str">
        <f t="shared" si="48"/>
        <v xml:space="preserve"> </v>
      </c>
      <c r="DJ13" s="3" t="str">
        <f t="shared" si="49"/>
        <v xml:space="preserve"> </v>
      </c>
      <c r="DL13" s="9" t="str">
        <f>IF(ISBLANK(Fran1!A13)," ",Fran1!A13)</f>
        <v xml:space="preserve"> </v>
      </c>
      <c r="DM13" s="10" t="str">
        <f>IF(ISBLANK(Fran1!B13)," ",Fran1!B13)</f>
        <v xml:space="preserve"> </v>
      </c>
      <c r="DN13" s="29"/>
      <c r="DO13" s="29"/>
      <c r="DP13" s="2" t="str">
        <f t="shared" si="50"/>
        <v xml:space="preserve"> </v>
      </c>
      <c r="DQ13" s="3" t="str">
        <f t="shared" si="51"/>
        <v xml:space="preserve"> </v>
      </c>
      <c r="DR13" s="29"/>
      <c r="DS13" s="29"/>
      <c r="DT13" s="2" t="str">
        <f t="shared" si="52"/>
        <v xml:space="preserve"> </v>
      </c>
      <c r="DU13" s="3" t="str">
        <f t="shared" si="53"/>
        <v xml:space="preserve"> </v>
      </c>
      <c r="DV13" s="29"/>
      <c r="DW13" s="29"/>
      <c r="DX13" s="2" t="str">
        <f t="shared" si="54"/>
        <v xml:space="preserve"> </v>
      </c>
      <c r="DY13" s="3" t="str">
        <f t="shared" si="55"/>
        <v xml:space="preserve"> </v>
      </c>
      <c r="DZ13" s="29"/>
      <c r="EA13" s="29"/>
      <c r="EB13" s="2" t="str">
        <f t="shared" si="56"/>
        <v xml:space="preserve"> </v>
      </c>
      <c r="EC13" s="3" t="str">
        <f t="shared" si="57"/>
        <v xml:space="preserve"> </v>
      </c>
      <c r="ED13" s="29"/>
      <c r="EE13" s="29"/>
      <c r="EF13" s="2" t="str">
        <f t="shared" si="58"/>
        <v xml:space="preserve"> </v>
      </c>
      <c r="EG13" s="3" t="str">
        <f t="shared" si="59"/>
        <v xml:space="preserve"> </v>
      </c>
      <c r="EI13" s="9" t="str">
        <f>IF(ISBLANK(Fran1!$A13)," ",Fran1!$A13)</f>
        <v xml:space="preserve"> </v>
      </c>
      <c r="EJ13" s="10" t="str">
        <f>IF(ISBLANK(Fran1!$B13)," ",Fran1!$B13)</f>
        <v xml:space="preserve"> </v>
      </c>
      <c r="EK13" s="29"/>
      <c r="EL13" s="29"/>
      <c r="EM13" s="2" t="str">
        <f t="shared" si="60"/>
        <v xml:space="preserve"> </v>
      </c>
      <c r="EN13" s="3" t="str">
        <f t="shared" si="61"/>
        <v xml:space="preserve"> </v>
      </c>
      <c r="EO13" s="29"/>
      <c r="EP13" s="29"/>
      <c r="EQ13" s="2" t="str">
        <f t="shared" si="62"/>
        <v xml:space="preserve"> </v>
      </c>
      <c r="ER13" s="3" t="str">
        <f t="shared" si="63"/>
        <v xml:space="preserve"> </v>
      </c>
      <c r="ES13" s="29"/>
      <c r="ET13" s="29"/>
      <c r="EU13" s="2" t="str">
        <f t="shared" si="64"/>
        <v xml:space="preserve"> </v>
      </c>
      <c r="EV13" s="3" t="str">
        <f t="shared" si="65"/>
        <v xml:space="preserve"> </v>
      </c>
      <c r="EW13" s="29"/>
      <c r="EX13" s="29"/>
      <c r="EY13" s="2" t="str">
        <f t="shared" si="66"/>
        <v xml:space="preserve"> </v>
      </c>
      <c r="EZ13" s="3" t="str">
        <f t="shared" si="67"/>
        <v xml:space="preserve"> </v>
      </c>
      <c r="FA13" s="29"/>
      <c r="FB13" s="29"/>
      <c r="FC13" s="2" t="str">
        <f t="shared" si="68"/>
        <v xml:space="preserve"> </v>
      </c>
      <c r="FD13" s="3" t="str">
        <f t="shared" si="69"/>
        <v xml:space="preserve"> </v>
      </c>
      <c r="FF13" s="9" t="str">
        <f>IF(ISBLANK(Fran1!$A13)," ",Fran1!$A13)</f>
        <v xml:space="preserve"> </v>
      </c>
      <c r="FG13" s="10" t="str">
        <f>IF(ISBLANK(Fran1!$B13)," ",Fran1!$B13)</f>
        <v xml:space="preserve"> </v>
      </c>
      <c r="FH13" s="29"/>
      <c r="FI13" s="29"/>
      <c r="FJ13" s="2" t="str">
        <f t="shared" si="70"/>
        <v xml:space="preserve"> </v>
      </c>
      <c r="FK13" s="3" t="str">
        <f t="shared" si="71"/>
        <v xml:space="preserve"> </v>
      </c>
      <c r="FL13" s="29"/>
      <c r="FM13" s="29"/>
      <c r="FN13" s="2" t="str">
        <f t="shared" si="72"/>
        <v xml:space="preserve"> </v>
      </c>
      <c r="FO13" s="3" t="str">
        <f t="shared" si="73"/>
        <v xml:space="preserve"> </v>
      </c>
      <c r="FP13" s="29"/>
      <c r="FQ13" s="29"/>
      <c r="FR13" s="2" t="str">
        <f t="shared" si="74"/>
        <v xml:space="preserve"> </v>
      </c>
      <c r="FS13" s="3" t="str">
        <f t="shared" si="75"/>
        <v xml:space="preserve"> </v>
      </c>
      <c r="FT13" s="29"/>
      <c r="FU13" s="29"/>
      <c r="FV13" s="2" t="str">
        <f t="shared" si="76"/>
        <v xml:space="preserve"> </v>
      </c>
      <c r="FW13" s="3" t="str">
        <f t="shared" si="77"/>
        <v xml:space="preserve"> </v>
      </c>
      <c r="FX13" s="29"/>
      <c r="FY13" s="29"/>
      <c r="FZ13" s="2" t="str">
        <f t="shared" si="78"/>
        <v xml:space="preserve"> </v>
      </c>
      <c r="GA13" s="3" t="str">
        <f t="shared" si="79"/>
        <v xml:space="preserve"> </v>
      </c>
      <c r="GC13" s="9" t="str">
        <f>IF(ISBLANK(Fran1!A13)," ",Fran1!A13)</f>
        <v xml:space="preserve"> </v>
      </c>
      <c r="GD13" s="10" t="str">
        <f>IF(ISBLANK(Fran1!B13)," ",Fran1!B13)</f>
        <v xml:space="preserve"> </v>
      </c>
      <c r="GE13" s="29"/>
      <c r="GF13" s="29"/>
      <c r="GG13" s="2" t="str">
        <f t="shared" si="80"/>
        <v xml:space="preserve"> </v>
      </c>
      <c r="GH13" s="3" t="str">
        <f t="shared" si="81"/>
        <v xml:space="preserve"> </v>
      </c>
      <c r="GI13" s="29"/>
      <c r="GJ13" s="29"/>
      <c r="GK13" s="2" t="str">
        <f t="shared" si="82"/>
        <v xml:space="preserve"> </v>
      </c>
      <c r="GL13" s="3" t="str">
        <f t="shared" si="83"/>
        <v xml:space="preserve"> </v>
      </c>
      <c r="GM13" s="29"/>
      <c r="GN13" s="29"/>
      <c r="GO13" s="2" t="str">
        <f t="shared" si="84"/>
        <v xml:space="preserve"> </v>
      </c>
      <c r="GP13" s="3" t="str">
        <f t="shared" si="85"/>
        <v xml:space="preserve"> </v>
      </c>
      <c r="GQ13" s="29"/>
      <c r="GR13" s="29"/>
      <c r="GS13" s="2" t="str">
        <f t="shared" si="86"/>
        <v xml:space="preserve"> </v>
      </c>
      <c r="GT13" s="3" t="str">
        <f t="shared" si="87"/>
        <v xml:space="preserve"> </v>
      </c>
      <c r="GU13" s="29"/>
      <c r="GV13" s="29"/>
      <c r="GW13" s="2" t="str">
        <f t="shared" si="88"/>
        <v xml:space="preserve"> </v>
      </c>
      <c r="GX13" s="3" t="str">
        <f t="shared" si="89"/>
        <v xml:space="preserve"> </v>
      </c>
      <c r="GZ13" s="9" t="str">
        <f>IF(ISBLANK(Fran1!A13)," ",Fran1!A13)</f>
        <v xml:space="preserve"> </v>
      </c>
      <c r="HA13" s="10" t="str">
        <f>IF(ISBLANK(Fran1!B13)," ",Fran1!B13)</f>
        <v xml:space="preserve"> </v>
      </c>
      <c r="HB13" s="29"/>
      <c r="HC13" s="29"/>
      <c r="HD13" s="2" t="str">
        <f t="shared" si="90"/>
        <v xml:space="preserve"> </v>
      </c>
      <c r="HE13" s="3" t="str">
        <f t="shared" si="91"/>
        <v xml:space="preserve"> </v>
      </c>
      <c r="HF13" s="29"/>
      <c r="HG13" s="29"/>
      <c r="HH13" s="2" t="str">
        <f t="shared" si="92"/>
        <v xml:space="preserve"> </v>
      </c>
      <c r="HI13" s="3" t="str">
        <f t="shared" si="93"/>
        <v xml:space="preserve"> </v>
      </c>
      <c r="HJ13" s="29"/>
      <c r="HK13" s="29"/>
      <c r="HL13" s="2" t="str">
        <f t="shared" si="94"/>
        <v xml:space="preserve"> </v>
      </c>
      <c r="HM13" s="3" t="str">
        <f t="shared" si="95"/>
        <v xml:space="preserve"> </v>
      </c>
      <c r="HN13" s="29"/>
      <c r="HO13" s="29"/>
      <c r="HP13" s="2" t="str">
        <f t="shared" si="96"/>
        <v xml:space="preserve"> </v>
      </c>
      <c r="HQ13" s="3" t="str">
        <f t="shared" si="97"/>
        <v xml:space="preserve"> </v>
      </c>
      <c r="HR13" s="29"/>
      <c r="HS13" s="29"/>
      <c r="HT13" s="2" t="str">
        <f t="shared" si="98"/>
        <v xml:space="preserve"> </v>
      </c>
      <c r="HU13" s="3" t="str">
        <f t="shared" si="99"/>
        <v xml:space="preserve"> </v>
      </c>
      <c r="HW13" s="9" t="str">
        <f>IF(ISBLANK(Fran1!$A13)," ",Fran1!$A13)</f>
        <v xml:space="preserve"> </v>
      </c>
      <c r="HX13" s="10" t="str">
        <f>IF(ISBLANK(Fran1!$B13)," ",Fran1!$B13)</f>
        <v xml:space="preserve"> </v>
      </c>
      <c r="HY13" s="29"/>
      <c r="HZ13" s="29"/>
      <c r="IA13" s="2" t="str">
        <f t="shared" si="100"/>
        <v xml:space="preserve"> </v>
      </c>
      <c r="IB13" s="3" t="str">
        <f t="shared" si="101"/>
        <v xml:space="preserve"> </v>
      </c>
      <c r="IC13" s="29"/>
      <c r="ID13" s="29"/>
      <c r="IE13" s="2" t="str">
        <f t="shared" si="102"/>
        <v xml:space="preserve"> </v>
      </c>
      <c r="IF13" s="3" t="str">
        <f t="shared" si="103"/>
        <v xml:space="preserve"> </v>
      </c>
      <c r="IG13" s="29"/>
      <c r="IH13" s="29"/>
      <c r="II13" s="2" t="str">
        <f t="shared" si="104"/>
        <v xml:space="preserve"> </v>
      </c>
      <c r="IJ13" s="3" t="str">
        <f t="shared" si="105"/>
        <v xml:space="preserve"> </v>
      </c>
      <c r="IK13" s="29"/>
      <c r="IL13" s="29"/>
      <c r="IM13" s="2" t="str">
        <f t="shared" si="106"/>
        <v xml:space="preserve"> </v>
      </c>
      <c r="IN13" s="3" t="str">
        <f t="shared" si="107"/>
        <v xml:space="preserve"> </v>
      </c>
      <c r="IO13" s="29"/>
      <c r="IP13" s="29"/>
      <c r="IQ13" s="2" t="str">
        <f t="shared" si="108"/>
        <v xml:space="preserve"> </v>
      </c>
      <c r="IR13" s="3" t="str">
        <f t="shared" si="109"/>
        <v xml:space="preserve"> </v>
      </c>
      <c r="IS13" s="107"/>
      <c r="IT13" s="9" t="str">
        <f>IF(ISBLANK(Fran1!$A13)," ",Fran1!$A13)</f>
        <v xml:space="preserve"> </v>
      </c>
      <c r="IU13" s="10" t="str">
        <f>IF(ISBLANK(Fran1!$B13)," ",Fran1!$B13)</f>
        <v xml:space="preserve"> </v>
      </c>
      <c r="IV13" s="29"/>
      <c r="IW13" s="29"/>
      <c r="IX13" s="2" t="str">
        <f t="shared" si="110"/>
        <v xml:space="preserve"> </v>
      </c>
      <c r="IY13" s="3" t="str">
        <f t="shared" si="111"/>
        <v xml:space="preserve"> </v>
      </c>
      <c r="IZ13" s="29"/>
      <c r="JA13" s="29"/>
      <c r="JB13" s="2" t="str">
        <f t="shared" si="112"/>
        <v xml:space="preserve"> </v>
      </c>
      <c r="JC13" s="3" t="str">
        <f t="shared" si="113"/>
        <v xml:space="preserve"> </v>
      </c>
      <c r="JD13" s="29"/>
      <c r="JE13" s="29"/>
      <c r="JF13" s="2" t="str">
        <f t="shared" si="114"/>
        <v xml:space="preserve"> </v>
      </c>
      <c r="JG13" s="3" t="str">
        <f t="shared" si="115"/>
        <v xml:space="preserve"> </v>
      </c>
      <c r="JH13" s="29"/>
      <c r="JI13" s="29"/>
      <c r="JJ13" s="2" t="str">
        <f t="shared" si="116"/>
        <v xml:space="preserve"> </v>
      </c>
      <c r="JK13" s="3" t="str">
        <f t="shared" si="117"/>
        <v xml:space="preserve"> </v>
      </c>
      <c r="JL13" s="29"/>
      <c r="JM13" s="29"/>
      <c r="JN13" s="2" t="str">
        <f t="shared" si="118"/>
        <v xml:space="preserve"> </v>
      </c>
      <c r="JO13" s="3" t="str">
        <f t="shared" si="119"/>
        <v xml:space="preserve"> </v>
      </c>
      <c r="JQ13" s="9" t="str">
        <f>IF(ISBLANK(Fran1!$A13)," ",Fran1!$A13)</f>
        <v xml:space="preserve"> </v>
      </c>
      <c r="JR13" s="10" t="str">
        <f>IF(ISBLANK(Fran1!$B13)," ",Fran1!$B13)</f>
        <v xml:space="preserve"> </v>
      </c>
      <c r="JS13" s="29"/>
      <c r="JT13" s="29"/>
      <c r="JU13" s="2" t="str">
        <f t="shared" si="120"/>
        <v xml:space="preserve"> </v>
      </c>
      <c r="JV13" s="3" t="str">
        <f t="shared" si="121"/>
        <v xml:space="preserve"> </v>
      </c>
      <c r="JW13" s="29"/>
      <c r="JX13" s="29"/>
      <c r="JY13" s="2" t="str">
        <f t="shared" si="122"/>
        <v xml:space="preserve"> </v>
      </c>
      <c r="JZ13" s="3" t="str">
        <f t="shared" si="123"/>
        <v xml:space="preserve"> </v>
      </c>
      <c r="KA13" s="29"/>
      <c r="KB13" s="29"/>
      <c r="KC13" s="2" t="str">
        <f t="shared" si="124"/>
        <v xml:space="preserve"> </v>
      </c>
      <c r="KD13" s="3" t="str">
        <f t="shared" si="125"/>
        <v xml:space="preserve"> </v>
      </c>
      <c r="KE13" s="29"/>
      <c r="KF13" s="29"/>
      <c r="KG13" s="2" t="str">
        <f t="shared" si="126"/>
        <v xml:space="preserve"> </v>
      </c>
      <c r="KH13" s="3" t="str">
        <f t="shared" si="127"/>
        <v xml:space="preserve"> </v>
      </c>
      <c r="KI13" s="29"/>
      <c r="KJ13" s="29"/>
      <c r="KK13" s="2" t="str">
        <f t="shared" si="128"/>
        <v xml:space="preserve"> </v>
      </c>
      <c r="KL13" s="3" t="str">
        <f t="shared" si="129"/>
        <v xml:space="preserve"> </v>
      </c>
      <c r="KN13" s="9" t="str">
        <f>IF(ISBLANK(Fran1!$A13)," ",Fran1!$A13)</f>
        <v xml:space="preserve"> </v>
      </c>
      <c r="KO13" s="10" t="str">
        <f>IF(ISBLANK(Fran1!$B13)," ",Fran1!$B13)</f>
        <v xml:space="preserve"> </v>
      </c>
      <c r="KP13" s="29"/>
      <c r="KQ13" s="29"/>
      <c r="KR13" s="2" t="str">
        <f t="shared" si="130"/>
        <v xml:space="preserve"> </v>
      </c>
      <c r="KS13" s="3" t="str">
        <f t="shared" si="131"/>
        <v xml:space="preserve"> </v>
      </c>
      <c r="KT13" s="29"/>
      <c r="KU13" s="29"/>
      <c r="KV13" s="2" t="str">
        <f t="shared" si="132"/>
        <v xml:space="preserve"> </v>
      </c>
      <c r="KW13" s="3" t="str">
        <f t="shared" si="133"/>
        <v xml:space="preserve"> </v>
      </c>
    </row>
    <row r="14" spans="1:309">
      <c r="A14" s="7" t="str">
        <f>IF(ISBLANK(Fran1!A14)," ",Fran1!A14)</f>
        <v xml:space="preserve"> </v>
      </c>
      <c r="B14" s="8" t="str">
        <f>IF(ISBLANK(Fran1!B14)," ",Fran1!B14)</f>
        <v xml:space="preserve"> </v>
      </c>
      <c r="C14" s="28"/>
      <c r="D14" s="28"/>
      <c r="E14" s="12" t="str">
        <f t="shared" si="0"/>
        <v xml:space="preserve"> </v>
      </c>
      <c r="F14" s="11" t="str">
        <f t="shared" si="1"/>
        <v xml:space="preserve"> </v>
      </c>
      <c r="G14" s="28"/>
      <c r="H14" s="28"/>
      <c r="I14" s="12" t="str">
        <f t="shared" si="2"/>
        <v xml:space="preserve"> </v>
      </c>
      <c r="J14" s="11" t="str">
        <f t="shared" si="3"/>
        <v xml:space="preserve"> </v>
      </c>
      <c r="K14" s="28"/>
      <c r="L14" s="28"/>
      <c r="M14" s="12" t="str">
        <f t="shared" si="4"/>
        <v xml:space="preserve"> </v>
      </c>
      <c r="N14" s="11" t="str">
        <f t="shared" si="5"/>
        <v xml:space="preserve"> </v>
      </c>
      <c r="O14" s="28"/>
      <c r="P14" s="28"/>
      <c r="Q14" s="12" t="str">
        <f t="shared" si="6"/>
        <v xml:space="preserve"> </v>
      </c>
      <c r="R14" s="11" t="str">
        <f t="shared" si="7"/>
        <v xml:space="preserve"> </v>
      </c>
      <c r="S14" s="28"/>
      <c r="T14" s="28"/>
      <c r="U14" s="12" t="str">
        <f t="shared" si="8"/>
        <v xml:space="preserve"> </v>
      </c>
      <c r="V14" s="11" t="str">
        <f t="shared" si="9"/>
        <v xml:space="preserve"> </v>
      </c>
      <c r="W14" s="107"/>
      <c r="X14" s="7" t="str">
        <f>IF(ISBLANK(Fran1!A14)," ",Fran1!A14)</f>
        <v xml:space="preserve"> </v>
      </c>
      <c r="Y14" s="8" t="str">
        <f>IF(ISBLANK(Fran1!B14)," ",Fran1!B14)</f>
        <v xml:space="preserve"> </v>
      </c>
      <c r="Z14" s="28"/>
      <c r="AA14" s="28"/>
      <c r="AB14" s="12" t="str">
        <f t="shared" si="10"/>
        <v xml:space="preserve"> </v>
      </c>
      <c r="AC14" s="11" t="str">
        <f t="shared" si="11"/>
        <v xml:space="preserve"> </v>
      </c>
      <c r="AD14" s="28"/>
      <c r="AE14" s="28"/>
      <c r="AF14" s="12" t="str">
        <f t="shared" si="12"/>
        <v xml:space="preserve"> </v>
      </c>
      <c r="AG14" s="11" t="str">
        <f t="shared" si="13"/>
        <v xml:space="preserve"> </v>
      </c>
      <c r="AH14" s="28"/>
      <c r="AI14" s="28"/>
      <c r="AJ14" s="12" t="str">
        <f t="shared" si="14"/>
        <v xml:space="preserve"> </v>
      </c>
      <c r="AK14" s="11" t="str">
        <f t="shared" si="15"/>
        <v xml:space="preserve"> </v>
      </c>
      <c r="AL14" s="28"/>
      <c r="AM14" s="28"/>
      <c r="AN14" s="12" t="str">
        <f t="shared" si="16"/>
        <v xml:space="preserve"> </v>
      </c>
      <c r="AO14" s="11" t="str">
        <f t="shared" si="17"/>
        <v xml:space="preserve"> </v>
      </c>
      <c r="AP14" s="28"/>
      <c r="AQ14" s="28"/>
      <c r="AR14" s="12" t="str">
        <f t="shared" si="18"/>
        <v xml:space="preserve"> </v>
      </c>
      <c r="AS14" s="11" t="str">
        <f t="shared" si="19"/>
        <v xml:space="preserve"> </v>
      </c>
      <c r="AU14" s="7" t="str">
        <f>IF(ISBLANK(Fran1!A14)," ",Fran1!A14)</f>
        <v xml:space="preserve"> </v>
      </c>
      <c r="AV14" s="8" t="str">
        <f>IF(ISBLANK(Fran1!B14)," ",Fran1!B14)</f>
        <v xml:space="preserve"> </v>
      </c>
      <c r="AW14" s="28"/>
      <c r="AX14" s="28"/>
      <c r="AY14" s="12" t="str">
        <f t="shared" si="20"/>
        <v xml:space="preserve"> </v>
      </c>
      <c r="AZ14" s="11" t="str">
        <f t="shared" si="21"/>
        <v xml:space="preserve"> </v>
      </c>
      <c r="BA14" s="28"/>
      <c r="BB14" s="28"/>
      <c r="BC14" s="12" t="str">
        <f t="shared" si="22"/>
        <v xml:space="preserve"> </v>
      </c>
      <c r="BD14" s="11" t="str">
        <f t="shared" si="23"/>
        <v xml:space="preserve"> </v>
      </c>
      <c r="BE14" s="28"/>
      <c r="BF14" s="28"/>
      <c r="BG14" s="12" t="str">
        <f t="shared" si="24"/>
        <v xml:space="preserve"> </v>
      </c>
      <c r="BH14" s="11" t="str">
        <f t="shared" si="25"/>
        <v xml:space="preserve"> </v>
      </c>
      <c r="BI14" s="28"/>
      <c r="BJ14" s="28"/>
      <c r="BK14" s="12" t="str">
        <f t="shared" si="26"/>
        <v xml:space="preserve"> </v>
      </c>
      <c r="BL14" s="11" t="str">
        <f t="shared" si="27"/>
        <v xml:space="preserve"> </v>
      </c>
      <c r="BM14" s="28"/>
      <c r="BN14" s="28"/>
      <c r="BO14" s="12" t="str">
        <f t="shared" si="28"/>
        <v xml:space="preserve"> </v>
      </c>
      <c r="BP14" s="11" t="str">
        <f t="shared" si="29"/>
        <v xml:space="preserve"> </v>
      </c>
      <c r="BR14" s="7" t="str">
        <f>IF(ISBLANK(Fran1!A14)," ",Fran1!A14)</f>
        <v xml:space="preserve"> </v>
      </c>
      <c r="BS14" s="8" t="str">
        <f>IF(ISBLANK(Fran1!B14)," ",Fran1!B14)</f>
        <v xml:space="preserve"> </v>
      </c>
      <c r="BT14" s="28"/>
      <c r="BU14" s="28"/>
      <c r="BV14" s="12" t="str">
        <f t="shared" si="30"/>
        <v xml:space="preserve"> </v>
      </c>
      <c r="BW14" s="11" t="str">
        <f t="shared" si="31"/>
        <v xml:space="preserve"> </v>
      </c>
      <c r="BX14" s="28"/>
      <c r="BY14" s="28"/>
      <c r="BZ14" s="12" t="str">
        <f t="shared" si="32"/>
        <v xml:space="preserve"> </v>
      </c>
      <c r="CA14" s="11" t="str">
        <f t="shared" si="33"/>
        <v xml:space="preserve"> </v>
      </c>
      <c r="CB14" s="28"/>
      <c r="CC14" s="28"/>
      <c r="CD14" s="12" t="str">
        <f t="shared" si="34"/>
        <v xml:space="preserve"> </v>
      </c>
      <c r="CE14" s="11" t="str">
        <f t="shared" si="35"/>
        <v xml:space="preserve"> </v>
      </c>
      <c r="CF14" s="28"/>
      <c r="CG14" s="28"/>
      <c r="CH14" s="12" t="str">
        <f t="shared" si="36"/>
        <v xml:space="preserve"> </v>
      </c>
      <c r="CI14" s="11" t="str">
        <f t="shared" si="37"/>
        <v xml:space="preserve"> </v>
      </c>
      <c r="CJ14" s="28"/>
      <c r="CK14" s="28"/>
      <c r="CL14" s="12" t="str">
        <f t="shared" si="38"/>
        <v xml:space="preserve"> </v>
      </c>
      <c r="CM14" s="11" t="str">
        <f t="shared" si="39"/>
        <v xml:space="preserve"> </v>
      </c>
      <c r="CO14" s="7" t="str">
        <f>IF(ISBLANK(Fran1!A14)," ",Fran1!A14)</f>
        <v xml:space="preserve"> </v>
      </c>
      <c r="CP14" s="8" t="str">
        <f>IF(ISBLANK(Fran1!B14)," ",Fran1!B14)</f>
        <v xml:space="preserve"> </v>
      </c>
      <c r="CQ14" s="28"/>
      <c r="CR14" s="28"/>
      <c r="CS14" s="12" t="str">
        <f t="shared" si="40"/>
        <v xml:space="preserve"> </v>
      </c>
      <c r="CT14" s="11" t="str">
        <f t="shared" si="41"/>
        <v xml:space="preserve"> </v>
      </c>
      <c r="CU14" s="28"/>
      <c r="CV14" s="28"/>
      <c r="CW14" s="12" t="str">
        <f t="shared" si="42"/>
        <v xml:space="preserve"> </v>
      </c>
      <c r="CX14" s="11" t="str">
        <f t="shared" si="43"/>
        <v xml:space="preserve"> </v>
      </c>
      <c r="CY14" s="28"/>
      <c r="CZ14" s="28"/>
      <c r="DA14" s="12" t="str">
        <f t="shared" si="44"/>
        <v xml:space="preserve"> </v>
      </c>
      <c r="DB14" s="11" t="str">
        <f t="shared" si="45"/>
        <v xml:space="preserve"> </v>
      </c>
      <c r="DC14" s="28"/>
      <c r="DD14" s="28"/>
      <c r="DE14" s="12" t="str">
        <f t="shared" si="46"/>
        <v xml:space="preserve"> </v>
      </c>
      <c r="DF14" s="11" t="str">
        <f t="shared" si="47"/>
        <v xml:space="preserve"> </v>
      </c>
      <c r="DG14" s="28"/>
      <c r="DH14" s="28"/>
      <c r="DI14" s="12" t="str">
        <f t="shared" si="48"/>
        <v xml:space="preserve"> </v>
      </c>
      <c r="DJ14" s="11" t="str">
        <f t="shared" si="49"/>
        <v xml:space="preserve"> </v>
      </c>
      <c r="DL14" s="7" t="str">
        <f>IF(ISBLANK(Fran1!A14)," ",Fran1!A14)</f>
        <v xml:space="preserve"> </v>
      </c>
      <c r="DM14" s="8" t="str">
        <f>IF(ISBLANK(Fran1!B14)," ",Fran1!B14)</f>
        <v xml:space="preserve"> </v>
      </c>
      <c r="DN14" s="28"/>
      <c r="DO14" s="28"/>
      <c r="DP14" s="12" t="str">
        <f t="shared" si="50"/>
        <v xml:space="preserve"> </v>
      </c>
      <c r="DQ14" s="11" t="str">
        <f t="shared" si="51"/>
        <v xml:space="preserve"> </v>
      </c>
      <c r="DR14" s="28"/>
      <c r="DS14" s="28"/>
      <c r="DT14" s="12" t="str">
        <f t="shared" si="52"/>
        <v xml:space="preserve"> </v>
      </c>
      <c r="DU14" s="11" t="str">
        <f t="shared" si="53"/>
        <v xml:space="preserve"> </v>
      </c>
      <c r="DV14" s="28"/>
      <c r="DW14" s="28"/>
      <c r="DX14" s="12" t="str">
        <f t="shared" si="54"/>
        <v xml:space="preserve"> </v>
      </c>
      <c r="DY14" s="11" t="str">
        <f t="shared" si="55"/>
        <v xml:space="preserve"> </v>
      </c>
      <c r="DZ14" s="28"/>
      <c r="EA14" s="28"/>
      <c r="EB14" s="12" t="str">
        <f t="shared" si="56"/>
        <v xml:space="preserve"> </v>
      </c>
      <c r="EC14" s="11" t="str">
        <f t="shared" si="57"/>
        <v xml:space="preserve"> </v>
      </c>
      <c r="ED14" s="28"/>
      <c r="EE14" s="28"/>
      <c r="EF14" s="12" t="str">
        <f t="shared" si="58"/>
        <v xml:space="preserve"> </v>
      </c>
      <c r="EG14" s="11" t="str">
        <f t="shared" si="59"/>
        <v xml:space="preserve"> </v>
      </c>
      <c r="EI14" s="7" t="str">
        <f>IF(ISBLANK(Fran1!$A14)," ",Fran1!$A14)</f>
        <v xml:space="preserve"> </v>
      </c>
      <c r="EJ14" s="8" t="str">
        <f>IF(ISBLANK(Fran1!$B14)," ",Fran1!$B14)</f>
        <v xml:space="preserve"> </v>
      </c>
      <c r="EK14" s="28"/>
      <c r="EL14" s="28"/>
      <c r="EM14" s="12" t="str">
        <f t="shared" si="60"/>
        <v xml:space="preserve"> </v>
      </c>
      <c r="EN14" s="11" t="str">
        <f t="shared" si="61"/>
        <v xml:space="preserve"> </v>
      </c>
      <c r="EO14" s="28"/>
      <c r="EP14" s="28"/>
      <c r="EQ14" s="12" t="str">
        <f t="shared" si="62"/>
        <v xml:space="preserve"> </v>
      </c>
      <c r="ER14" s="11" t="str">
        <f t="shared" si="63"/>
        <v xml:space="preserve"> </v>
      </c>
      <c r="ES14" s="28"/>
      <c r="ET14" s="28"/>
      <c r="EU14" s="12" t="str">
        <f t="shared" si="64"/>
        <v xml:space="preserve"> </v>
      </c>
      <c r="EV14" s="11" t="str">
        <f t="shared" si="65"/>
        <v xml:space="preserve"> </v>
      </c>
      <c r="EW14" s="28"/>
      <c r="EX14" s="28"/>
      <c r="EY14" s="12" t="str">
        <f t="shared" si="66"/>
        <v xml:space="preserve"> </v>
      </c>
      <c r="EZ14" s="11" t="str">
        <f t="shared" si="67"/>
        <v xml:space="preserve"> </v>
      </c>
      <c r="FA14" s="28"/>
      <c r="FB14" s="28"/>
      <c r="FC14" s="12" t="str">
        <f t="shared" si="68"/>
        <v xml:space="preserve"> </v>
      </c>
      <c r="FD14" s="11" t="str">
        <f t="shared" si="69"/>
        <v xml:space="preserve"> </v>
      </c>
      <c r="FF14" s="7" t="str">
        <f>IF(ISBLANK(Fran1!$A14)," ",Fran1!$A14)</f>
        <v xml:space="preserve"> </v>
      </c>
      <c r="FG14" s="8" t="str">
        <f>IF(ISBLANK(Fran1!$B14)," ",Fran1!$B14)</f>
        <v xml:space="preserve"> </v>
      </c>
      <c r="FH14" s="28"/>
      <c r="FI14" s="28"/>
      <c r="FJ14" s="12" t="str">
        <f t="shared" si="70"/>
        <v xml:space="preserve"> </v>
      </c>
      <c r="FK14" s="11" t="str">
        <f t="shared" si="71"/>
        <v xml:space="preserve"> </v>
      </c>
      <c r="FL14" s="28"/>
      <c r="FM14" s="28"/>
      <c r="FN14" s="12" t="str">
        <f t="shared" si="72"/>
        <v xml:space="preserve"> </v>
      </c>
      <c r="FO14" s="11" t="str">
        <f t="shared" si="73"/>
        <v xml:space="preserve"> </v>
      </c>
      <c r="FP14" s="28"/>
      <c r="FQ14" s="28"/>
      <c r="FR14" s="12" t="str">
        <f t="shared" si="74"/>
        <v xml:space="preserve"> </v>
      </c>
      <c r="FS14" s="11" t="str">
        <f t="shared" si="75"/>
        <v xml:space="preserve"> </v>
      </c>
      <c r="FT14" s="28"/>
      <c r="FU14" s="28"/>
      <c r="FV14" s="12" t="str">
        <f t="shared" si="76"/>
        <v xml:space="preserve"> </v>
      </c>
      <c r="FW14" s="11" t="str">
        <f t="shared" si="77"/>
        <v xml:space="preserve"> </v>
      </c>
      <c r="FX14" s="28"/>
      <c r="FY14" s="28"/>
      <c r="FZ14" s="12" t="str">
        <f t="shared" si="78"/>
        <v xml:space="preserve"> </v>
      </c>
      <c r="GA14" s="11" t="str">
        <f t="shared" si="79"/>
        <v xml:space="preserve"> </v>
      </c>
      <c r="GC14" s="7" t="str">
        <f>IF(ISBLANK(Fran1!A14)," ",Fran1!A14)</f>
        <v xml:space="preserve"> </v>
      </c>
      <c r="GD14" s="8" t="str">
        <f>IF(ISBLANK(Fran1!B14)," ",Fran1!B14)</f>
        <v xml:space="preserve"> </v>
      </c>
      <c r="GE14" s="28"/>
      <c r="GF14" s="28"/>
      <c r="GG14" s="12" t="str">
        <f t="shared" si="80"/>
        <v xml:space="preserve"> </v>
      </c>
      <c r="GH14" s="11" t="str">
        <f t="shared" si="81"/>
        <v xml:space="preserve"> </v>
      </c>
      <c r="GI14" s="28"/>
      <c r="GJ14" s="28"/>
      <c r="GK14" s="12" t="str">
        <f t="shared" si="82"/>
        <v xml:space="preserve"> </v>
      </c>
      <c r="GL14" s="11" t="str">
        <f t="shared" si="83"/>
        <v xml:space="preserve"> </v>
      </c>
      <c r="GM14" s="28"/>
      <c r="GN14" s="28"/>
      <c r="GO14" s="12" t="str">
        <f t="shared" si="84"/>
        <v xml:space="preserve"> </v>
      </c>
      <c r="GP14" s="11" t="str">
        <f t="shared" si="85"/>
        <v xml:space="preserve"> </v>
      </c>
      <c r="GQ14" s="28"/>
      <c r="GR14" s="28"/>
      <c r="GS14" s="12" t="str">
        <f t="shared" si="86"/>
        <v xml:space="preserve"> </v>
      </c>
      <c r="GT14" s="11" t="str">
        <f t="shared" si="87"/>
        <v xml:space="preserve"> </v>
      </c>
      <c r="GU14" s="28"/>
      <c r="GV14" s="28"/>
      <c r="GW14" s="12" t="str">
        <f t="shared" si="88"/>
        <v xml:space="preserve"> </v>
      </c>
      <c r="GX14" s="11" t="str">
        <f t="shared" si="89"/>
        <v xml:space="preserve"> </v>
      </c>
      <c r="GZ14" s="7" t="str">
        <f>IF(ISBLANK(Fran1!A14)," ",Fran1!A14)</f>
        <v xml:space="preserve"> </v>
      </c>
      <c r="HA14" s="8" t="str">
        <f>IF(ISBLANK(Fran1!B14)," ",Fran1!B14)</f>
        <v xml:space="preserve"> </v>
      </c>
      <c r="HB14" s="28"/>
      <c r="HC14" s="28"/>
      <c r="HD14" s="12" t="str">
        <f t="shared" si="90"/>
        <v xml:space="preserve"> </v>
      </c>
      <c r="HE14" s="11" t="str">
        <f t="shared" si="91"/>
        <v xml:space="preserve"> </v>
      </c>
      <c r="HF14" s="28"/>
      <c r="HG14" s="28"/>
      <c r="HH14" s="12" t="str">
        <f t="shared" si="92"/>
        <v xml:space="preserve"> </v>
      </c>
      <c r="HI14" s="11" t="str">
        <f t="shared" si="93"/>
        <v xml:space="preserve"> </v>
      </c>
      <c r="HJ14" s="28"/>
      <c r="HK14" s="28"/>
      <c r="HL14" s="12" t="str">
        <f t="shared" si="94"/>
        <v xml:space="preserve"> </v>
      </c>
      <c r="HM14" s="11" t="str">
        <f t="shared" si="95"/>
        <v xml:space="preserve"> </v>
      </c>
      <c r="HN14" s="28"/>
      <c r="HO14" s="28"/>
      <c r="HP14" s="12" t="str">
        <f t="shared" si="96"/>
        <v xml:space="preserve"> </v>
      </c>
      <c r="HQ14" s="11" t="str">
        <f t="shared" si="97"/>
        <v xml:space="preserve"> </v>
      </c>
      <c r="HR14" s="28"/>
      <c r="HS14" s="28"/>
      <c r="HT14" s="12" t="str">
        <f t="shared" si="98"/>
        <v xml:space="preserve"> </v>
      </c>
      <c r="HU14" s="11" t="str">
        <f t="shared" si="99"/>
        <v xml:space="preserve"> </v>
      </c>
      <c r="HW14" s="7" t="str">
        <f>IF(ISBLANK(Fran1!$A14)," ",Fran1!$A14)</f>
        <v xml:space="preserve"> </v>
      </c>
      <c r="HX14" s="8" t="str">
        <f>IF(ISBLANK(Fran1!$B14)," ",Fran1!$B14)</f>
        <v xml:space="preserve"> </v>
      </c>
      <c r="HY14" s="28"/>
      <c r="HZ14" s="28"/>
      <c r="IA14" s="12" t="str">
        <f t="shared" si="100"/>
        <v xml:space="preserve"> </v>
      </c>
      <c r="IB14" s="11" t="str">
        <f t="shared" si="101"/>
        <v xml:space="preserve"> </v>
      </c>
      <c r="IC14" s="28"/>
      <c r="ID14" s="28"/>
      <c r="IE14" s="12" t="str">
        <f t="shared" si="102"/>
        <v xml:space="preserve"> </v>
      </c>
      <c r="IF14" s="11" t="str">
        <f t="shared" si="103"/>
        <v xml:space="preserve"> </v>
      </c>
      <c r="IG14" s="28"/>
      <c r="IH14" s="28"/>
      <c r="II14" s="12" t="str">
        <f t="shared" si="104"/>
        <v xml:space="preserve"> </v>
      </c>
      <c r="IJ14" s="11" t="str">
        <f t="shared" si="105"/>
        <v xml:space="preserve"> </v>
      </c>
      <c r="IK14" s="28"/>
      <c r="IL14" s="28"/>
      <c r="IM14" s="12" t="str">
        <f t="shared" si="106"/>
        <v xml:space="preserve"> </v>
      </c>
      <c r="IN14" s="11" t="str">
        <f t="shared" si="107"/>
        <v xml:space="preserve"> </v>
      </c>
      <c r="IO14" s="28"/>
      <c r="IP14" s="28"/>
      <c r="IQ14" s="12" t="str">
        <f t="shared" si="108"/>
        <v xml:space="preserve"> </v>
      </c>
      <c r="IR14" s="11" t="str">
        <f t="shared" si="109"/>
        <v xml:space="preserve"> </v>
      </c>
      <c r="IS14" s="107"/>
      <c r="IT14" s="7" t="str">
        <f>IF(ISBLANK(Fran1!$A14)," ",Fran1!$A14)</f>
        <v xml:space="preserve"> </v>
      </c>
      <c r="IU14" s="8" t="str">
        <f>IF(ISBLANK(Fran1!$B14)," ",Fran1!$B14)</f>
        <v xml:space="preserve"> </v>
      </c>
      <c r="IV14" s="28"/>
      <c r="IW14" s="28"/>
      <c r="IX14" s="12" t="str">
        <f t="shared" si="110"/>
        <v xml:space="preserve"> </v>
      </c>
      <c r="IY14" s="11" t="str">
        <f t="shared" si="111"/>
        <v xml:space="preserve"> </v>
      </c>
      <c r="IZ14" s="28"/>
      <c r="JA14" s="28"/>
      <c r="JB14" s="12" t="str">
        <f t="shared" si="112"/>
        <v xml:space="preserve"> </v>
      </c>
      <c r="JC14" s="11" t="str">
        <f t="shared" si="113"/>
        <v xml:space="preserve"> </v>
      </c>
      <c r="JD14" s="28"/>
      <c r="JE14" s="28"/>
      <c r="JF14" s="12" t="str">
        <f t="shared" si="114"/>
        <v xml:space="preserve"> </v>
      </c>
      <c r="JG14" s="11" t="str">
        <f t="shared" si="115"/>
        <v xml:space="preserve"> </v>
      </c>
      <c r="JH14" s="28"/>
      <c r="JI14" s="28"/>
      <c r="JJ14" s="12" t="str">
        <f t="shared" si="116"/>
        <v xml:space="preserve"> </v>
      </c>
      <c r="JK14" s="11" t="str">
        <f t="shared" si="117"/>
        <v xml:space="preserve"> </v>
      </c>
      <c r="JL14" s="28"/>
      <c r="JM14" s="28"/>
      <c r="JN14" s="12" t="str">
        <f t="shared" si="118"/>
        <v xml:space="preserve"> </v>
      </c>
      <c r="JO14" s="11" t="str">
        <f t="shared" si="119"/>
        <v xml:space="preserve"> </v>
      </c>
      <c r="JQ14" s="7" t="str">
        <f>IF(ISBLANK(Fran1!$A14)," ",Fran1!$A14)</f>
        <v xml:space="preserve"> </v>
      </c>
      <c r="JR14" s="8" t="str">
        <f>IF(ISBLANK(Fran1!$B14)," ",Fran1!$B14)</f>
        <v xml:space="preserve"> </v>
      </c>
      <c r="JS14" s="28"/>
      <c r="JT14" s="28"/>
      <c r="JU14" s="12" t="str">
        <f t="shared" si="120"/>
        <v xml:space="preserve"> </v>
      </c>
      <c r="JV14" s="11" t="str">
        <f t="shared" si="121"/>
        <v xml:space="preserve"> </v>
      </c>
      <c r="JW14" s="28"/>
      <c r="JX14" s="28"/>
      <c r="JY14" s="12" t="str">
        <f t="shared" si="122"/>
        <v xml:space="preserve"> </v>
      </c>
      <c r="JZ14" s="11" t="str">
        <f t="shared" si="123"/>
        <v xml:space="preserve"> </v>
      </c>
      <c r="KA14" s="28"/>
      <c r="KB14" s="28"/>
      <c r="KC14" s="12" t="str">
        <f t="shared" si="124"/>
        <v xml:space="preserve"> </v>
      </c>
      <c r="KD14" s="11" t="str">
        <f t="shared" si="125"/>
        <v xml:space="preserve"> </v>
      </c>
      <c r="KE14" s="28"/>
      <c r="KF14" s="28"/>
      <c r="KG14" s="12" t="str">
        <f t="shared" si="126"/>
        <v xml:space="preserve"> </v>
      </c>
      <c r="KH14" s="11" t="str">
        <f t="shared" si="127"/>
        <v xml:space="preserve"> </v>
      </c>
      <c r="KI14" s="28"/>
      <c r="KJ14" s="28"/>
      <c r="KK14" s="12" t="str">
        <f t="shared" si="128"/>
        <v xml:space="preserve"> </v>
      </c>
      <c r="KL14" s="11" t="str">
        <f t="shared" si="129"/>
        <v xml:space="preserve"> </v>
      </c>
      <c r="KN14" s="7" t="str">
        <f>IF(ISBLANK(Fran1!$A14)," ",Fran1!$A14)</f>
        <v xml:space="preserve"> </v>
      </c>
      <c r="KO14" s="8" t="str">
        <f>IF(ISBLANK(Fran1!$B14)," ",Fran1!$B14)</f>
        <v xml:space="preserve"> </v>
      </c>
      <c r="KP14" s="28"/>
      <c r="KQ14" s="28"/>
      <c r="KR14" s="12" t="str">
        <f t="shared" si="130"/>
        <v xml:space="preserve"> </v>
      </c>
      <c r="KS14" s="11" t="str">
        <f t="shared" si="131"/>
        <v xml:space="preserve"> </v>
      </c>
      <c r="KT14" s="28"/>
      <c r="KU14" s="28"/>
      <c r="KV14" s="12" t="str">
        <f t="shared" si="132"/>
        <v xml:space="preserve"> </v>
      </c>
      <c r="KW14" s="11" t="str">
        <f t="shared" si="133"/>
        <v xml:space="preserve"> </v>
      </c>
    </row>
    <row r="15" spans="1:309">
      <c r="A15" s="9" t="str">
        <f>IF(ISBLANK(Fran1!A15)," ",Fran1!A15)</f>
        <v xml:space="preserve"> </v>
      </c>
      <c r="B15" s="10" t="str">
        <f>IF(ISBLANK(Fran1!B15)," ",Fran1!B15)</f>
        <v xml:space="preserve"> </v>
      </c>
      <c r="C15" s="29"/>
      <c r="D15" s="29"/>
      <c r="E15" s="2" t="str">
        <f t="shared" si="0"/>
        <v xml:space="preserve"> </v>
      </c>
      <c r="F15" s="3" t="str">
        <f t="shared" si="1"/>
        <v xml:space="preserve"> </v>
      </c>
      <c r="G15" s="29"/>
      <c r="H15" s="29"/>
      <c r="I15" s="2" t="str">
        <f t="shared" si="2"/>
        <v xml:space="preserve"> </v>
      </c>
      <c r="J15" s="3" t="str">
        <f t="shared" si="3"/>
        <v xml:space="preserve"> </v>
      </c>
      <c r="K15" s="29"/>
      <c r="L15" s="29"/>
      <c r="M15" s="2" t="str">
        <f t="shared" si="4"/>
        <v xml:space="preserve"> </v>
      </c>
      <c r="N15" s="3" t="str">
        <f t="shared" si="5"/>
        <v xml:space="preserve"> </v>
      </c>
      <c r="O15" s="29"/>
      <c r="P15" s="29"/>
      <c r="Q15" s="2" t="str">
        <f t="shared" si="6"/>
        <v xml:space="preserve"> </v>
      </c>
      <c r="R15" s="3" t="str">
        <f t="shared" si="7"/>
        <v xml:space="preserve"> </v>
      </c>
      <c r="S15" s="29"/>
      <c r="T15" s="29"/>
      <c r="U15" s="2" t="str">
        <f t="shared" si="8"/>
        <v xml:space="preserve"> </v>
      </c>
      <c r="V15" s="3" t="str">
        <f t="shared" si="9"/>
        <v xml:space="preserve"> </v>
      </c>
      <c r="W15" s="107"/>
      <c r="X15" s="9" t="str">
        <f>IF(ISBLANK(Fran1!A15)," ",Fran1!A15)</f>
        <v xml:space="preserve"> </v>
      </c>
      <c r="Y15" s="10" t="str">
        <f>IF(ISBLANK(Fran1!B15)," ",Fran1!B15)</f>
        <v xml:space="preserve"> </v>
      </c>
      <c r="Z15" s="29"/>
      <c r="AA15" s="29"/>
      <c r="AB15" s="2" t="str">
        <f t="shared" si="10"/>
        <v xml:space="preserve"> </v>
      </c>
      <c r="AC15" s="3" t="str">
        <f t="shared" si="11"/>
        <v xml:space="preserve"> </v>
      </c>
      <c r="AD15" s="29"/>
      <c r="AE15" s="29"/>
      <c r="AF15" s="2" t="str">
        <f t="shared" si="12"/>
        <v xml:space="preserve"> </v>
      </c>
      <c r="AG15" s="3" t="str">
        <f t="shared" si="13"/>
        <v xml:space="preserve"> </v>
      </c>
      <c r="AH15" s="29"/>
      <c r="AI15" s="29"/>
      <c r="AJ15" s="2" t="str">
        <f t="shared" si="14"/>
        <v xml:space="preserve"> </v>
      </c>
      <c r="AK15" s="3" t="str">
        <f t="shared" si="15"/>
        <v xml:space="preserve"> </v>
      </c>
      <c r="AL15" s="29"/>
      <c r="AM15" s="29"/>
      <c r="AN15" s="2" t="str">
        <f t="shared" si="16"/>
        <v xml:space="preserve"> </v>
      </c>
      <c r="AO15" s="3" t="str">
        <f t="shared" si="17"/>
        <v xml:space="preserve"> </v>
      </c>
      <c r="AP15" s="29"/>
      <c r="AQ15" s="29"/>
      <c r="AR15" s="2" t="str">
        <f t="shared" si="18"/>
        <v xml:space="preserve"> </v>
      </c>
      <c r="AS15" s="3" t="str">
        <f t="shared" si="19"/>
        <v xml:space="preserve"> </v>
      </c>
      <c r="AU15" s="9" t="str">
        <f>IF(ISBLANK(Fran1!A15)," ",Fran1!A15)</f>
        <v xml:space="preserve"> </v>
      </c>
      <c r="AV15" s="10" t="str">
        <f>IF(ISBLANK(Fran1!B15)," ",Fran1!B15)</f>
        <v xml:space="preserve"> </v>
      </c>
      <c r="AW15" s="29"/>
      <c r="AX15" s="29"/>
      <c r="AY15" s="2" t="str">
        <f t="shared" si="20"/>
        <v xml:space="preserve"> </v>
      </c>
      <c r="AZ15" s="3" t="str">
        <f t="shared" si="21"/>
        <v xml:space="preserve"> </v>
      </c>
      <c r="BA15" s="29"/>
      <c r="BB15" s="29"/>
      <c r="BC15" s="2" t="str">
        <f t="shared" si="22"/>
        <v xml:space="preserve"> </v>
      </c>
      <c r="BD15" s="3" t="str">
        <f t="shared" si="23"/>
        <v xml:space="preserve"> </v>
      </c>
      <c r="BE15" s="29"/>
      <c r="BF15" s="29"/>
      <c r="BG15" s="2" t="str">
        <f t="shared" si="24"/>
        <v xml:space="preserve"> </v>
      </c>
      <c r="BH15" s="3" t="str">
        <f t="shared" si="25"/>
        <v xml:space="preserve"> </v>
      </c>
      <c r="BI15" s="29"/>
      <c r="BJ15" s="29"/>
      <c r="BK15" s="2" t="str">
        <f t="shared" si="26"/>
        <v xml:space="preserve"> </v>
      </c>
      <c r="BL15" s="3" t="str">
        <f t="shared" si="27"/>
        <v xml:space="preserve"> </v>
      </c>
      <c r="BM15" s="29"/>
      <c r="BN15" s="29"/>
      <c r="BO15" s="2" t="str">
        <f t="shared" si="28"/>
        <v xml:space="preserve"> </v>
      </c>
      <c r="BP15" s="3" t="str">
        <f t="shared" si="29"/>
        <v xml:space="preserve"> </v>
      </c>
      <c r="BR15" s="9" t="str">
        <f>IF(ISBLANK(Fran1!A15)," ",Fran1!A15)</f>
        <v xml:space="preserve"> </v>
      </c>
      <c r="BS15" s="10" t="str">
        <f>IF(ISBLANK(Fran1!B15)," ",Fran1!B15)</f>
        <v xml:space="preserve"> </v>
      </c>
      <c r="BT15" s="29"/>
      <c r="BU15" s="29"/>
      <c r="BV15" s="2" t="str">
        <f t="shared" si="30"/>
        <v xml:space="preserve"> </v>
      </c>
      <c r="BW15" s="3" t="str">
        <f t="shared" si="31"/>
        <v xml:space="preserve"> </v>
      </c>
      <c r="BX15" s="29"/>
      <c r="BY15" s="29"/>
      <c r="BZ15" s="2" t="str">
        <f t="shared" si="32"/>
        <v xml:space="preserve"> </v>
      </c>
      <c r="CA15" s="3" t="str">
        <f t="shared" si="33"/>
        <v xml:space="preserve"> </v>
      </c>
      <c r="CB15" s="29"/>
      <c r="CC15" s="29"/>
      <c r="CD15" s="2" t="str">
        <f t="shared" si="34"/>
        <v xml:space="preserve"> </v>
      </c>
      <c r="CE15" s="3" t="str">
        <f t="shared" si="35"/>
        <v xml:space="preserve"> </v>
      </c>
      <c r="CF15" s="29"/>
      <c r="CG15" s="29"/>
      <c r="CH15" s="2" t="str">
        <f t="shared" si="36"/>
        <v xml:space="preserve"> </v>
      </c>
      <c r="CI15" s="3" t="str">
        <f t="shared" si="37"/>
        <v xml:space="preserve"> </v>
      </c>
      <c r="CJ15" s="29"/>
      <c r="CK15" s="29"/>
      <c r="CL15" s="2" t="str">
        <f t="shared" si="38"/>
        <v xml:space="preserve"> </v>
      </c>
      <c r="CM15" s="3" t="str">
        <f t="shared" si="39"/>
        <v xml:space="preserve"> </v>
      </c>
      <c r="CO15" s="9" t="str">
        <f>IF(ISBLANK(Fran1!A15)," ",Fran1!A15)</f>
        <v xml:space="preserve"> </v>
      </c>
      <c r="CP15" s="10" t="str">
        <f>IF(ISBLANK(Fran1!B15)," ",Fran1!B15)</f>
        <v xml:space="preserve"> </v>
      </c>
      <c r="CQ15" s="29"/>
      <c r="CR15" s="29"/>
      <c r="CS15" s="2" t="str">
        <f t="shared" si="40"/>
        <v xml:space="preserve"> </v>
      </c>
      <c r="CT15" s="3" t="str">
        <f t="shared" si="41"/>
        <v xml:space="preserve"> </v>
      </c>
      <c r="CU15" s="29"/>
      <c r="CV15" s="29"/>
      <c r="CW15" s="2" t="str">
        <f t="shared" si="42"/>
        <v xml:space="preserve"> </v>
      </c>
      <c r="CX15" s="3" t="str">
        <f t="shared" si="43"/>
        <v xml:space="preserve"> </v>
      </c>
      <c r="CY15" s="29"/>
      <c r="CZ15" s="29"/>
      <c r="DA15" s="2" t="str">
        <f t="shared" si="44"/>
        <v xml:space="preserve"> </v>
      </c>
      <c r="DB15" s="3" t="str">
        <f t="shared" si="45"/>
        <v xml:space="preserve"> </v>
      </c>
      <c r="DC15" s="29"/>
      <c r="DD15" s="29"/>
      <c r="DE15" s="2" t="str">
        <f t="shared" si="46"/>
        <v xml:space="preserve"> </v>
      </c>
      <c r="DF15" s="3" t="str">
        <f t="shared" si="47"/>
        <v xml:space="preserve"> </v>
      </c>
      <c r="DG15" s="29"/>
      <c r="DH15" s="29"/>
      <c r="DI15" s="2" t="str">
        <f t="shared" si="48"/>
        <v xml:space="preserve"> </v>
      </c>
      <c r="DJ15" s="3" t="str">
        <f t="shared" si="49"/>
        <v xml:space="preserve"> </v>
      </c>
      <c r="DL15" s="9" t="str">
        <f>IF(ISBLANK(Fran1!A15)," ",Fran1!A15)</f>
        <v xml:space="preserve"> </v>
      </c>
      <c r="DM15" s="10" t="str">
        <f>IF(ISBLANK(Fran1!B15)," ",Fran1!B15)</f>
        <v xml:space="preserve"> </v>
      </c>
      <c r="DN15" s="29"/>
      <c r="DO15" s="29"/>
      <c r="DP15" s="2" t="str">
        <f t="shared" si="50"/>
        <v xml:space="preserve"> </v>
      </c>
      <c r="DQ15" s="3" t="str">
        <f t="shared" si="51"/>
        <v xml:space="preserve"> </v>
      </c>
      <c r="DR15" s="29"/>
      <c r="DS15" s="29"/>
      <c r="DT15" s="2" t="str">
        <f t="shared" si="52"/>
        <v xml:space="preserve"> </v>
      </c>
      <c r="DU15" s="3" t="str">
        <f t="shared" si="53"/>
        <v xml:space="preserve"> </v>
      </c>
      <c r="DV15" s="29"/>
      <c r="DW15" s="29"/>
      <c r="DX15" s="2" t="str">
        <f t="shared" si="54"/>
        <v xml:space="preserve"> </v>
      </c>
      <c r="DY15" s="3" t="str">
        <f t="shared" si="55"/>
        <v xml:space="preserve"> </v>
      </c>
      <c r="DZ15" s="29"/>
      <c r="EA15" s="29"/>
      <c r="EB15" s="2" t="str">
        <f t="shared" si="56"/>
        <v xml:space="preserve"> </v>
      </c>
      <c r="EC15" s="3" t="str">
        <f t="shared" si="57"/>
        <v xml:space="preserve"> </v>
      </c>
      <c r="ED15" s="29"/>
      <c r="EE15" s="29"/>
      <c r="EF15" s="2" t="str">
        <f t="shared" si="58"/>
        <v xml:space="preserve"> </v>
      </c>
      <c r="EG15" s="3" t="str">
        <f t="shared" si="59"/>
        <v xml:space="preserve"> </v>
      </c>
      <c r="EI15" s="9" t="str">
        <f>IF(ISBLANK(Fran1!$A15)," ",Fran1!$A15)</f>
        <v xml:space="preserve"> </v>
      </c>
      <c r="EJ15" s="10" t="str">
        <f>IF(ISBLANK(Fran1!$B15)," ",Fran1!$B15)</f>
        <v xml:space="preserve"> </v>
      </c>
      <c r="EK15" s="29"/>
      <c r="EL15" s="29"/>
      <c r="EM15" s="2" t="str">
        <f t="shared" si="60"/>
        <v xml:space="preserve"> </v>
      </c>
      <c r="EN15" s="3" t="str">
        <f t="shared" si="61"/>
        <v xml:space="preserve"> </v>
      </c>
      <c r="EO15" s="29"/>
      <c r="EP15" s="29"/>
      <c r="EQ15" s="2" t="str">
        <f t="shared" si="62"/>
        <v xml:space="preserve"> </v>
      </c>
      <c r="ER15" s="3" t="str">
        <f t="shared" si="63"/>
        <v xml:space="preserve"> </v>
      </c>
      <c r="ES15" s="29"/>
      <c r="ET15" s="29"/>
      <c r="EU15" s="2" t="str">
        <f t="shared" si="64"/>
        <v xml:space="preserve"> </v>
      </c>
      <c r="EV15" s="3" t="str">
        <f t="shared" si="65"/>
        <v xml:space="preserve"> </v>
      </c>
      <c r="EW15" s="29"/>
      <c r="EX15" s="29"/>
      <c r="EY15" s="2" t="str">
        <f t="shared" si="66"/>
        <v xml:space="preserve"> </v>
      </c>
      <c r="EZ15" s="3" t="str">
        <f t="shared" si="67"/>
        <v xml:space="preserve"> </v>
      </c>
      <c r="FA15" s="29"/>
      <c r="FB15" s="29"/>
      <c r="FC15" s="2" t="str">
        <f t="shared" si="68"/>
        <v xml:space="preserve"> </v>
      </c>
      <c r="FD15" s="3" t="str">
        <f t="shared" si="69"/>
        <v xml:space="preserve"> </v>
      </c>
      <c r="FF15" s="9" t="str">
        <f>IF(ISBLANK(Fran1!$A15)," ",Fran1!$A15)</f>
        <v xml:space="preserve"> </v>
      </c>
      <c r="FG15" s="10" t="str">
        <f>IF(ISBLANK(Fran1!$B15)," ",Fran1!$B15)</f>
        <v xml:space="preserve"> </v>
      </c>
      <c r="FH15" s="29"/>
      <c r="FI15" s="29"/>
      <c r="FJ15" s="2" t="str">
        <f t="shared" si="70"/>
        <v xml:space="preserve"> </v>
      </c>
      <c r="FK15" s="3" t="str">
        <f t="shared" si="71"/>
        <v xml:space="preserve"> </v>
      </c>
      <c r="FL15" s="29"/>
      <c r="FM15" s="29"/>
      <c r="FN15" s="2" t="str">
        <f t="shared" si="72"/>
        <v xml:space="preserve"> </v>
      </c>
      <c r="FO15" s="3" t="str">
        <f t="shared" si="73"/>
        <v xml:space="preserve"> </v>
      </c>
      <c r="FP15" s="29"/>
      <c r="FQ15" s="29"/>
      <c r="FR15" s="2" t="str">
        <f t="shared" si="74"/>
        <v xml:space="preserve"> </v>
      </c>
      <c r="FS15" s="3" t="str">
        <f t="shared" si="75"/>
        <v xml:space="preserve"> </v>
      </c>
      <c r="FT15" s="29"/>
      <c r="FU15" s="29"/>
      <c r="FV15" s="2" t="str">
        <f t="shared" si="76"/>
        <v xml:space="preserve"> </v>
      </c>
      <c r="FW15" s="3" t="str">
        <f t="shared" si="77"/>
        <v xml:space="preserve"> </v>
      </c>
      <c r="FX15" s="29"/>
      <c r="FY15" s="29"/>
      <c r="FZ15" s="2" t="str">
        <f t="shared" si="78"/>
        <v xml:space="preserve"> </v>
      </c>
      <c r="GA15" s="3" t="str">
        <f t="shared" si="79"/>
        <v xml:space="preserve"> </v>
      </c>
      <c r="GC15" s="9" t="str">
        <f>IF(ISBLANK(Fran1!A15)," ",Fran1!A15)</f>
        <v xml:space="preserve"> </v>
      </c>
      <c r="GD15" s="10" t="str">
        <f>IF(ISBLANK(Fran1!B15)," ",Fran1!B15)</f>
        <v xml:space="preserve"> </v>
      </c>
      <c r="GE15" s="29"/>
      <c r="GF15" s="29"/>
      <c r="GG15" s="2" t="str">
        <f t="shared" si="80"/>
        <v xml:space="preserve"> </v>
      </c>
      <c r="GH15" s="3" t="str">
        <f t="shared" si="81"/>
        <v xml:space="preserve"> </v>
      </c>
      <c r="GI15" s="29"/>
      <c r="GJ15" s="29"/>
      <c r="GK15" s="2" t="str">
        <f t="shared" si="82"/>
        <v xml:space="preserve"> </v>
      </c>
      <c r="GL15" s="3" t="str">
        <f t="shared" si="83"/>
        <v xml:space="preserve"> </v>
      </c>
      <c r="GM15" s="29"/>
      <c r="GN15" s="29"/>
      <c r="GO15" s="2" t="str">
        <f t="shared" si="84"/>
        <v xml:space="preserve"> </v>
      </c>
      <c r="GP15" s="3" t="str">
        <f t="shared" si="85"/>
        <v xml:space="preserve"> </v>
      </c>
      <c r="GQ15" s="29"/>
      <c r="GR15" s="29"/>
      <c r="GS15" s="2" t="str">
        <f t="shared" si="86"/>
        <v xml:space="preserve"> </v>
      </c>
      <c r="GT15" s="3" t="str">
        <f t="shared" si="87"/>
        <v xml:space="preserve"> </v>
      </c>
      <c r="GU15" s="29"/>
      <c r="GV15" s="29"/>
      <c r="GW15" s="2" t="str">
        <f t="shared" si="88"/>
        <v xml:space="preserve"> </v>
      </c>
      <c r="GX15" s="3" t="str">
        <f t="shared" si="89"/>
        <v xml:space="preserve"> </v>
      </c>
      <c r="GZ15" s="9" t="str">
        <f>IF(ISBLANK(Fran1!A15)," ",Fran1!A15)</f>
        <v xml:space="preserve"> </v>
      </c>
      <c r="HA15" s="10" t="str">
        <f>IF(ISBLANK(Fran1!B15)," ",Fran1!B15)</f>
        <v xml:space="preserve"> </v>
      </c>
      <c r="HB15" s="29"/>
      <c r="HC15" s="29"/>
      <c r="HD15" s="2" t="str">
        <f t="shared" si="90"/>
        <v xml:space="preserve"> </v>
      </c>
      <c r="HE15" s="3" t="str">
        <f t="shared" si="91"/>
        <v xml:space="preserve"> </v>
      </c>
      <c r="HF15" s="29"/>
      <c r="HG15" s="29"/>
      <c r="HH15" s="2" t="str">
        <f t="shared" si="92"/>
        <v xml:space="preserve"> </v>
      </c>
      <c r="HI15" s="3" t="str">
        <f t="shared" si="93"/>
        <v xml:space="preserve"> </v>
      </c>
      <c r="HJ15" s="29"/>
      <c r="HK15" s="29"/>
      <c r="HL15" s="2" t="str">
        <f t="shared" si="94"/>
        <v xml:space="preserve"> </v>
      </c>
      <c r="HM15" s="3" t="str">
        <f t="shared" si="95"/>
        <v xml:space="preserve"> </v>
      </c>
      <c r="HN15" s="29"/>
      <c r="HO15" s="29"/>
      <c r="HP15" s="2" t="str">
        <f t="shared" si="96"/>
        <v xml:space="preserve"> </v>
      </c>
      <c r="HQ15" s="3" t="str">
        <f t="shared" si="97"/>
        <v xml:space="preserve"> </v>
      </c>
      <c r="HR15" s="29"/>
      <c r="HS15" s="29"/>
      <c r="HT15" s="2" t="str">
        <f t="shared" si="98"/>
        <v xml:space="preserve"> </v>
      </c>
      <c r="HU15" s="3" t="str">
        <f t="shared" si="99"/>
        <v xml:space="preserve"> </v>
      </c>
      <c r="HW15" s="9" t="str">
        <f>IF(ISBLANK(Fran1!$A15)," ",Fran1!$A15)</f>
        <v xml:space="preserve"> </v>
      </c>
      <c r="HX15" s="10" t="str">
        <f>IF(ISBLANK(Fran1!$B15)," ",Fran1!$B15)</f>
        <v xml:space="preserve"> </v>
      </c>
      <c r="HY15" s="29"/>
      <c r="HZ15" s="29"/>
      <c r="IA15" s="2" t="str">
        <f t="shared" si="100"/>
        <v xml:space="preserve"> </v>
      </c>
      <c r="IB15" s="3" t="str">
        <f t="shared" si="101"/>
        <v xml:space="preserve"> </v>
      </c>
      <c r="IC15" s="29"/>
      <c r="ID15" s="29"/>
      <c r="IE15" s="2" t="str">
        <f t="shared" si="102"/>
        <v xml:space="preserve"> </v>
      </c>
      <c r="IF15" s="3" t="str">
        <f t="shared" si="103"/>
        <v xml:space="preserve"> </v>
      </c>
      <c r="IG15" s="29"/>
      <c r="IH15" s="29"/>
      <c r="II15" s="2" t="str">
        <f t="shared" si="104"/>
        <v xml:space="preserve"> </v>
      </c>
      <c r="IJ15" s="3" t="str">
        <f t="shared" si="105"/>
        <v xml:space="preserve"> </v>
      </c>
      <c r="IK15" s="29"/>
      <c r="IL15" s="29"/>
      <c r="IM15" s="2" t="str">
        <f t="shared" si="106"/>
        <v xml:space="preserve"> </v>
      </c>
      <c r="IN15" s="3" t="str">
        <f t="shared" si="107"/>
        <v xml:space="preserve"> </v>
      </c>
      <c r="IO15" s="29"/>
      <c r="IP15" s="29"/>
      <c r="IQ15" s="2" t="str">
        <f t="shared" si="108"/>
        <v xml:space="preserve"> </v>
      </c>
      <c r="IR15" s="3" t="str">
        <f t="shared" si="109"/>
        <v xml:space="preserve"> </v>
      </c>
      <c r="IS15" s="107"/>
      <c r="IT15" s="9" t="str">
        <f>IF(ISBLANK(Fran1!$A15)," ",Fran1!$A15)</f>
        <v xml:space="preserve"> </v>
      </c>
      <c r="IU15" s="10" t="str">
        <f>IF(ISBLANK(Fran1!$B15)," ",Fran1!$B15)</f>
        <v xml:space="preserve"> </v>
      </c>
      <c r="IV15" s="29"/>
      <c r="IW15" s="29"/>
      <c r="IX15" s="2" t="str">
        <f t="shared" si="110"/>
        <v xml:space="preserve"> </v>
      </c>
      <c r="IY15" s="3" t="str">
        <f t="shared" si="111"/>
        <v xml:space="preserve"> </v>
      </c>
      <c r="IZ15" s="29"/>
      <c r="JA15" s="29"/>
      <c r="JB15" s="2" t="str">
        <f t="shared" si="112"/>
        <v xml:space="preserve"> </v>
      </c>
      <c r="JC15" s="3" t="str">
        <f t="shared" si="113"/>
        <v xml:space="preserve"> </v>
      </c>
      <c r="JD15" s="29"/>
      <c r="JE15" s="29"/>
      <c r="JF15" s="2" t="str">
        <f t="shared" si="114"/>
        <v xml:space="preserve"> </v>
      </c>
      <c r="JG15" s="3" t="str">
        <f t="shared" si="115"/>
        <v xml:space="preserve"> </v>
      </c>
      <c r="JH15" s="29"/>
      <c r="JI15" s="29"/>
      <c r="JJ15" s="2" t="str">
        <f t="shared" si="116"/>
        <v xml:space="preserve"> </v>
      </c>
      <c r="JK15" s="3" t="str">
        <f t="shared" si="117"/>
        <v xml:space="preserve"> </v>
      </c>
      <c r="JL15" s="29"/>
      <c r="JM15" s="29"/>
      <c r="JN15" s="2" t="str">
        <f t="shared" si="118"/>
        <v xml:space="preserve"> </v>
      </c>
      <c r="JO15" s="3" t="str">
        <f t="shared" si="119"/>
        <v xml:space="preserve"> </v>
      </c>
      <c r="JQ15" s="9" t="str">
        <f>IF(ISBLANK(Fran1!$A15)," ",Fran1!$A15)</f>
        <v xml:space="preserve"> </v>
      </c>
      <c r="JR15" s="10" t="str">
        <f>IF(ISBLANK(Fran1!$B15)," ",Fran1!$B15)</f>
        <v xml:space="preserve"> </v>
      </c>
      <c r="JS15" s="29"/>
      <c r="JT15" s="29"/>
      <c r="JU15" s="2" t="str">
        <f t="shared" si="120"/>
        <v xml:space="preserve"> </v>
      </c>
      <c r="JV15" s="3" t="str">
        <f t="shared" si="121"/>
        <v xml:space="preserve"> </v>
      </c>
      <c r="JW15" s="29"/>
      <c r="JX15" s="29"/>
      <c r="JY15" s="2" t="str">
        <f t="shared" si="122"/>
        <v xml:space="preserve"> </v>
      </c>
      <c r="JZ15" s="3" t="str">
        <f t="shared" si="123"/>
        <v xml:space="preserve"> </v>
      </c>
      <c r="KA15" s="29"/>
      <c r="KB15" s="29"/>
      <c r="KC15" s="2" t="str">
        <f t="shared" si="124"/>
        <v xml:space="preserve"> </v>
      </c>
      <c r="KD15" s="3" t="str">
        <f t="shared" si="125"/>
        <v xml:space="preserve"> </v>
      </c>
      <c r="KE15" s="29"/>
      <c r="KF15" s="29"/>
      <c r="KG15" s="2" t="str">
        <f t="shared" si="126"/>
        <v xml:space="preserve"> </v>
      </c>
      <c r="KH15" s="3" t="str">
        <f t="shared" si="127"/>
        <v xml:space="preserve"> </v>
      </c>
      <c r="KI15" s="29"/>
      <c r="KJ15" s="29"/>
      <c r="KK15" s="2" t="str">
        <f t="shared" si="128"/>
        <v xml:space="preserve"> </v>
      </c>
      <c r="KL15" s="3" t="str">
        <f t="shared" si="129"/>
        <v xml:space="preserve"> </v>
      </c>
      <c r="KN15" s="9" t="str">
        <f>IF(ISBLANK(Fran1!$A15)," ",Fran1!$A15)</f>
        <v xml:space="preserve"> </v>
      </c>
      <c r="KO15" s="10" t="str">
        <f>IF(ISBLANK(Fran1!$B15)," ",Fran1!$B15)</f>
        <v xml:space="preserve"> </v>
      </c>
      <c r="KP15" s="29"/>
      <c r="KQ15" s="29"/>
      <c r="KR15" s="2" t="str">
        <f t="shared" si="130"/>
        <v xml:space="preserve"> </v>
      </c>
      <c r="KS15" s="3" t="str">
        <f t="shared" si="131"/>
        <v xml:space="preserve"> </v>
      </c>
      <c r="KT15" s="29"/>
      <c r="KU15" s="29"/>
      <c r="KV15" s="2" t="str">
        <f t="shared" si="132"/>
        <v xml:space="preserve"> </v>
      </c>
      <c r="KW15" s="3" t="str">
        <f t="shared" si="133"/>
        <v xml:space="preserve"> </v>
      </c>
    </row>
    <row r="16" spans="1:309">
      <c r="A16" s="7" t="str">
        <f>IF(ISBLANK(Fran1!A16)," ",Fran1!A16)</f>
        <v xml:space="preserve"> </v>
      </c>
      <c r="B16" s="8" t="str">
        <f>IF(ISBLANK(Fran1!B16)," ",Fran1!B16)</f>
        <v xml:space="preserve"> </v>
      </c>
      <c r="C16" s="28"/>
      <c r="D16" s="28"/>
      <c r="E16" s="12" t="str">
        <f t="shared" si="0"/>
        <v xml:space="preserve"> </v>
      </c>
      <c r="F16" s="11" t="str">
        <f t="shared" si="1"/>
        <v xml:space="preserve"> </v>
      </c>
      <c r="G16" s="28"/>
      <c r="H16" s="28"/>
      <c r="I16" s="12" t="str">
        <f t="shared" si="2"/>
        <v xml:space="preserve"> </v>
      </c>
      <c r="J16" s="11" t="str">
        <f t="shared" si="3"/>
        <v xml:space="preserve"> </v>
      </c>
      <c r="K16" s="28"/>
      <c r="L16" s="28"/>
      <c r="M16" s="12" t="str">
        <f t="shared" si="4"/>
        <v xml:space="preserve"> </v>
      </c>
      <c r="N16" s="11" t="str">
        <f t="shared" si="5"/>
        <v xml:space="preserve"> </v>
      </c>
      <c r="O16" s="28"/>
      <c r="P16" s="28"/>
      <c r="Q16" s="12" t="str">
        <f t="shared" si="6"/>
        <v xml:space="preserve"> </v>
      </c>
      <c r="R16" s="11" t="str">
        <f t="shared" si="7"/>
        <v xml:space="preserve"> </v>
      </c>
      <c r="S16" s="28"/>
      <c r="T16" s="28"/>
      <c r="U16" s="12" t="str">
        <f t="shared" si="8"/>
        <v xml:space="preserve"> </v>
      </c>
      <c r="V16" s="11" t="str">
        <f t="shared" si="9"/>
        <v xml:space="preserve"> </v>
      </c>
      <c r="W16" s="107"/>
      <c r="X16" s="7" t="str">
        <f>IF(ISBLANK(Fran1!A16)," ",Fran1!A16)</f>
        <v xml:space="preserve"> </v>
      </c>
      <c r="Y16" s="8" t="str">
        <f>IF(ISBLANK(Fran1!B16)," ",Fran1!B16)</f>
        <v xml:space="preserve"> </v>
      </c>
      <c r="Z16" s="28"/>
      <c r="AA16" s="28"/>
      <c r="AB16" s="12" t="str">
        <f t="shared" si="10"/>
        <v xml:space="preserve"> </v>
      </c>
      <c r="AC16" s="11" t="str">
        <f t="shared" si="11"/>
        <v xml:space="preserve"> </v>
      </c>
      <c r="AD16" s="28"/>
      <c r="AE16" s="28"/>
      <c r="AF16" s="12" t="str">
        <f t="shared" si="12"/>
        <v xml:space="preserve"> </v>
      </c>
      <c r="AG16" s="11" t="str">
        <f t="shared" si="13"/>
        <v xml:space="preserve"> </v>
      </c>
      <c r="AH16" s="28"/>
      <c r="AI16" s="28"/>
      <c r="AJ16" s="12" t="str">
        <f t="shared" si="14"/>
        <v xml:space="preserve"> </v>
      </c>
      <c r="AK16" s="11" t="str">
        <f t="shared" si="15"/>
        <v xml:space="preserve"> </v>
      </c>
      <c r="AL16" s="28"/>
      <c r="AM16" s="28"/>
      <c r="AN16" s="12" t="str">
        <f t="shared" si="16"/>
        <v xml:space="preserve"> </v>
      </c>
      <c r="AO16" s="11" t="str">
        <f t="shared" si="17"/>
        <v xml:space="preserve"> </v>
      </c>
      <c r="AP16" s="28"/>
      <c r="AQ16" s="28"/>
      <c r="AR16" s="12" t="str">
        <f t="shared" si="18"/>
        <v xml:space="preserve"> </v>
      </c>
      <c r="AS16" s="11" t="str">
        <f t="shared" si="19"/>
        <v xml:space="preserve"> </v>
      </c>
      <c r="AU16" s="7" t="str">
        <f>IF(ISBLANK(Fran1!A16)," ",Fran1!A16)</f>
        <v xml:space="preserve"> </v>
      </c>
      <c r="AV16" s="8" t="str">
        <f>IF(ISBLANK(Fran1!B16)," ",Fran1!B16)</f>
        <v xml:space="preserve"> </v>
      </c>
      <c r="AW16" s="28"/>
      <c r="AX16" s="28"/>
      <c r="AY16" s="12" t="str">
        <f t="shared" si="20"/>
        <v xml:space="preserve"> </v>
      </c>
      <c r="AZ16" s="11" t="str">
        <f t="shared" si="21"/>
        <v xml:space="preserve"> </v>
      </c>
      <c r="BA16" s="28"/>
      <c r="BB16" s="28"/>
      <c r="BC16" s="12" t="str">
        <f t="shared" si="22"/>
        <v xml:space="preserve"> </v>
      </c>
      <c r="BD16" s="11" t="str">
        <f t="shared" si="23"/>
        <v xml:space="preserve"> </v>
      </c>
      <c r="BE16" s="28"/>
      <c r="BF16" s="28"/>
      <c r="BG16" s="12" t="str">
        <f t="shared" si="24"/>
        <v xml:space="preserve"> </v>
      </c>
      <c r="BH16" s="11" t="str">
        <f t="shared" si="25"/>
        <v xml:space="preserve"> </v>
      </c>
      <c r="BI16" s="28"/>
      <c r="BJ16" s="28"/>
      <c r="BK16" s="12" t="str">
        <f t="shared" si="26"/>
        <v xml:space="preserve"> </v>
      </c>
      <c r="BL16" s="11" t="str">
        <f t="shared" si="27"/>
        <v xml:space="preserve"> </v>
      </c>
      <c r="BM16" s="28"/>
      <c r="BN16" s="28"/>
      <c r="BO16" s="12" t="str">
        <f t="shared" si="28"/>
        <v xml:space="preserve"> </v>
      </c>
      <c r="BP16" s="11" t="str">
        <f t="shared" si="29"/>
        <v xml:space="preserve"> </v>
      </c>
      <c r="BR16" s="7" t="str">
        <f>IF(ISBLANK(Fran1!A16)," ",Fran1!A16)</f>
        <v xml:space="preserve"> </v>
      </c>
      <c r="BS16" s="8" t="str">
        <f>IF(ISBLANK(Fran1!B16)," ",Fran1!B16)</f>
        <v xml:space="preserve"> </v>
      </c>
      <c r="BT16" s="28"/>
      <c r="BU16" s="28"/>
      <c r="BV16" s="12" t="str">
        <f t="shared" si="30"/>
        <v xml:space="preserve"> </v>
      </c>
      <c r="BW16" s="11" t="str">
        <f t="shared" si="31"/>
        <v xml:space="preserve"> </v>
      </c>
      <c r="BX16" s="28"/>
      <c r="BY16" s="28"/>
      <c r="BZ16" s="12" t="str">
        <f t="shared" si="32"/>
        <v xml:space="preserve"> </v>
      </c>
      <c r="CA16" s="11" t="str">
        <f t="shared" si="33"/>
        <v xml:space="preserve"> </v>
      </c>
      <c r="CB16" s="28"/>
      <c r="CC16" s="28"/>
      <c r="CD16" s="12" t="str">
        <f t="shared" si="34"/>
        <v xml:space="preserve"> </v>
      </c>
      <c r="CE16" s="11" t="str">
        <f t="shared" si="35"/>
        <v xml:space="preserve"> </v>
      </c>
      <c r="CF16" s="28"/>
      <c r="CG16" s="28"/>
      <c r="CH16" s="12" t="str">
        <f t="shared" si="36"/>
        <v xml:space="preserve"> </v>
      </c>
      <c r="CI16" s="11" t="str">
        <f t="shared" si="37"/>
        <v xml:space="preserve"> </v>
      </c>
      <c r="CJ16" s="28"/>
      <c r="CK16" s="28"/>
      <c r="CL16" s="12" t="str">
        <f t="shared" si="38"/>
        <v xml:space="preserve"> </v>
      </c>
      <c r="CM16" s="11" t="str">
        <f t="shared" si="39"/>
        <v xml:space="preserve"> </v>
      </c>
      <c r="CO16" s="7" t="str">
        <f>IF(ISBLANK(Fran1!A16)," ",Fran1!A16)</f>
        <v xml:space="preserve"> </v>
      </c>
      <c r="CP16" s="8" t="str">
        <f>IF(ISBLANK(Fran1!B16)," ",Fran1!B16)</f>
        <v xml:space="preserve"> </v>
      </c>
      <c r="CQ16" s="28"/>
      <c r="CR16" s="28"/>
      <c r="CS16" s="12" t="str">
        <f t="shared" si="40"/>
        <v xml:space="preserve"> </v>
      </c>
      <c r="CT16" s="11" t="str">
        <f t="shared" si="41"/>
        <v xml:space="preserve"> </v>
      </c>
      <c r="CU16" s="28"/>
      <c r="CV16" s="28"/>
      <c r="CW16" s="12" t="str">
        <f t="shared" si="42"/>
        <v xml:space="preserve"> </v>
      </c>
      <c r="CX16" s="11" t="str">
        <f t="shared" si="43"/>
        <v xml:space="preserve"> </v>
      </c>
      <c r="CY16" s="28"/>
      <c r="CZ16" s="28"/>
      <c r="DA16" s="12" t="str">
        <f t="shared" si="44"/>
        <v xml:space="preserve"> </v>
      </c>
      <c r="DB16" s="11" t="str">
        <f t="shared" si="45"/>
        <v xml:space="preserve"> </v>
      </c>
      <c r="DC16" s="28"/>
      <c r="DD16" s="28"/>
      <c r="DE16" s="12" t="str">
        <f t="shared" si="46"/>
        <v xml:space="preserve"> </v>
      </c>
      <c r="DF16" s="11" t="str">
        <f t="shared" si="47"/>
        <v xml:space="preserve"> </v>
      </c>
      <c r="DG16" s="28"/>
      <c r="DH16" s="28"/>
      <c r="DI16" s="12" t="str">
        <f t="shared" si="48"/>
        <v xml:space="preserve"> </v>
      </c>
      <c r="DJ16" s="11" t="str">
        <f t="shared" si="49"/>
        <v xml:space="preserve"> </v>
      </c>
      <c r="DL16" s="7" t="str">
        <f>IF(ISBLANK(Fran1!A16)," ",Fran1!A16)</f>
        <v xml:space="preserve"> </v>
      </c>
      <c r="DM16" s="8" t="str">
        <f>IF(ISBLANK(Fran1!B16)," ",Fran1!B16)</f>
        <v xml:space="preserve"> </v>
      </c>
      <c r="DN16" s="28"/>
      <c r="DO16" s="28"/>
      <c r="DP16" s="12" t="str">
        <f t="shared" si="50"/>
        <v xml:space="preserve"> </v>
      </c>
      <c r="DQ16" s="11" t="str">
        <f t="shared" si="51"/>
        <v xml:space="preserve"> </v>
      </c>
      <c r="DR16" s="28"/>
      <c r="DS16" s="28"/>
      <c r="DT16" s="12" t="str">
        <f t="shared" si="52"/>
        <v xml:space="preserve"> </v>
      </c>
      <c r="DU16" s="11" t="str">
        <f t="shared" si="53"/>
        <v xml:space="preserve"> </v>
      </c>
      <c r="DV16" s="28"/>
      <c r="DW16" s="28"/>
      <c r="DX16" s="12" t="str">
        <f t="shared" si="54"/>
        <v xml:space="preserve"> </v>
      </c>
      <c r="DY16" s="11" t="str">
        <f t="shared" si="55"/>
        <v xml:space="preserve"> </v>
      </c>
      <c r="DZ16" s="28"/>
      <c r="EA16" s="28"/>
      <c r="EB16" s="12" t="str">
        <f t="shared" si="56"/>
        <v xml:space="preserve"> </v>
      </c>
      <c r="EC16" s="11" t="str">
        <f t="shared" si="57"/>
        <v xml:space="preserve"> </v>
      </c>
      <c r="ED16" s="28"/>
      <c r="EE16" s="28"/>
      <c r="EF16" s="12" t="str">
        <f t="shared" si="58"/>
        <v xml:space="preserve"> </v>
      </c>
      <c r="EG16" s="11" t="str">
        <f t="shared" si="59"/>
        <v xml:space="preserve"> </v>
      </c>
      <c r="EI16" s="7" t="str">
        <f>IF(ISBLANK(Fran1!$A16)," ",Fran1!$A16)</f>
        <v xml:space="preserve"> </v>
      </c>
      <c r="EJ16" s="8" t="str">
        <f>IF(ISBLANK(Fran1!$B16)," ",Fran1!$B16)</f>
        <v xml:space="preserve"> </v>
      </c>
      <c r="EK16" s="28"/>
      <c r="EL16" s="28"/>
      <c r="EM16" s="12" t="str">
        <f t="shared" si="60"/>
        <v xml:space="preserve"> </v>
      </c>
      <c r="EN16" s="11" t="str">
        <f t="shared" si="61"/>
        <v xml:space="preserve"> </v>
      </c>
      <c r="EO16" s="28"/>
      <c r="EP16" s="28"/>
      <c r="EQ16" s="12" t="str">
        <f t="shared" si="62"/>
        <v xml:space="preserve"> </v>
      </c>
      <c r="ER16" s="11" t="str">
        <f t="shared" si="63"/>
        <v xml:space="preserve"> </v>
      </c>
      <c r="ES16" s="28"/>
      <c r="ET16" s="28"/>
      <c r="EU16" s="12" t="str">
        <f t="shared" si="64"/>
        <v xml:space="preserve"> </v>
      </c>
      <c r="EV16" s="11" t="str">
        <f t="shared" si="65"/>
        <v xml:space="preserve"> </v>
      </c>
      <c r="EW16" s="28"/>
      <c r="EX16" s="28"/>
      <c r="EY16" s="12" t="str">
        <f t="shared" si="66"/>
        <v xml:space="preserve"> </v>
      </c>
      <c r="EZ16" s="11" t="str">
        <f t="shared" si="67"/>
        <v xml:space="preserve"> </v>
      </c>
      <c r="FA16" s="28"/>
      <c r="FB16" s="28"/>
      <c r="FC16" s="12" t="str">
        <f t="shared" si="68"/>
        <v xml:space="preserve"> </v>
      </c>
      <c r="FD16" s="11" t="str">
        <f t="shared" si="69"/>
        <v xml:space="preserve"> </v>
      </c>
      <c r="FF16" s="7" t="str">
        <f>IF(ISBLANK(Fran1!$A16)," ",Fran1!$A16)</f>
        <v xml:space="preserve"> </v>
      </c>
      <c r="FG16" s="8" t="str">
        <f>IF(ISBLANK(Fran1!$B16)," ",Fran1!$B16)</f>
        <v xml:space="preserve"> </v>
      </c>
      <c r="FH16" s="28"/>
      <c r="FI16" s="28"/>
      <c r="FJ16" s="12" t="str">
        <f t="shared" si="70"/>
        <v xml:space="preserve"> </v>
      </c>
      <c r="FK16" s="11" t="str">
        <f t="shared" si="71"/>
        <v xml:space="preserve"> </v>
      </c>
      <c r="FL16" s="28"/>
      <c r="FM16" s="28"/>
      <c r="FN16" s="12" t="str">
        <f t="shared" si="72"/>
        <v xml:space="preserve"> </v>
      </c>
      <c r="FO16" s="11" t="str">
        <f t="shared" si="73"/>
        <v xml:space="preserve"> </v>
      </c>
      <c r="FP16" s="28"/>
      <c r="FQ16" s="28"/>
      <c r="FR16" s="12" t="str">
        <f t="shared" si="74"/>
        <v xml:space="preserve"> </v>
      </c>
      <c r="FS16" s="11" t="str">
        <f t="shared" si="75"/>
        <v xml:space="preserve"> </v>
      </c>
      <c r="FT16" s="28"/>
      <c r="FU16" s="28"/>
      <c r="FV16" s="12" t="str">
        <f t="shared" si="76"/>
        <v xml:space="preserve"> </v>
      </c>
      <c r="FW16" s="11" t="str">
        <f t="shared" si="77"/>
        <v xml:space="preserve"> </v>
      </c>
      <c r="FX16" s="28"/>
      <c r="FY16" s="28"/>
      <c r="FZ16" s="12" t="str">
        <f t="shared" si="78"/>
        <v xml:space="preserve"> </v>
      </c>
      <c r="GA16" s="11" t="str">
        <f t="shared" si="79"/>
        <v xml:space="preserve"> </v>
      </c>
      <c r="GC16" s="7" t="str">
        <f>IF(ISBLANK(Fran1!A16)," ",Fran1!A16)</f>
        <v xml:space="preserve"> </v>
      </c>
      <c r="GD16" s="8" t="str">
        <f>IF(ISBLANK(Fran1!B16)," ",Fran1!B16)</f>
        <v xml:space="preserve"> </v>
      </c>
      <c r="GE16" s="28"/>
      <c r="GF16" s="28"/>
      <c r="GG16" s="12" t="str">
        <f t="shared" si="80"/>
        <v xml:space="preserve"> </v>
      </c>
      <c r="GH16" s="11" t="str">
        <f t="shared" si="81"/>
        <v xml:space="preserve"> </v>
      </c>
      <c r="GI16" s="28"/>
      <c r="GJ16" s="28"/>
      <c r="GK16" s="12" t="str">
        <f t="shared" si="82"/>
        <v xml:space="preserve"> </v>
      </c>
      <c r="GL16" s="11" t="str">
        <f t="shared" si="83"/>
        <v xml:space="preserve"> </v>
      </c>
      <c r="GM16" s="28"/>
      <c r="GN16" s="28"/>
      <c r="GO16" s="12" t="str">
        <f t="shared" si="84"/>
        <v xml:space="preserve"> </v>
      </c>
      <c r="GP16" s="11" t="str">
        <f t="shared" si="85"/>
        <v xml:space="preserve"> </v>
      </c>
      <c r="GQ16" s="28"/>
      <c r="GR16" s="28"/>
      <c r="GS16" s="12" t="str">
        <f t="shared" si="86"/>
        <v xml:space="preserve"> </v>
      </c>
      <c r="GT16" s="11" t="str">
        <f t="shared" si="87"/>
        <v xml:space="preserve"> </v>
      </c>
      <c r="GU16" s="28"/>
      <c r="GV16" s="28"/>
      <c r="GW16" s="12" t="str">
        <f t="shared" si="88"/>
        <v xml:space="preserve"> </v>
      </c>
      <c r="GX16" s="11" t="str">
        <f t="shared" si="89"/>
        <v xml:space="preserve"> </v>
      </c>
      <c r="GZ16" s="7" t="str">
        <f>IF(ISBLANK(Fran1!A16)," ",Fran1!A16)</f>
        <v xml:space="preserve"> </v>
      </c>
      <c r="HA16" s="8" t="str">
        <f>IF(ISBLANK(Fran1!B16)," ",Fran1!B16)</f>
        <v xml:space="preserve"> </v>
      </c>
      <c r="HB16" s="28"/>
      <c r="HC16" s="28"/>
      <c r="HD16" s="12" t="str">
        <f t="shared" si="90"/>
        <v xml:space="preserve"> </v>
      </c>
      <c r="HE16" s="11" t="str">
        <f t="shared" si="91"/>
        <v xml:space="preserve"> </v>
      </c>
      <c r="HF16" s="28"/>
      <c r="HG16" s="28"/>
      <c r="HH16" s="12" t="str">
        <f t="shared" si="92"/>
        <v xml:space="preserve"> </v>
      </c>
      <c r="HI16" s="11" t="str">
        <f t="shared" si="93"/>
        <v xml:space="preserve"> </v>
      </c>
      <c r="HJ16" s="28"/>
      <c r="HK16" s="28"/>
      <c r="HL16" s="12" t="str">
        <f t="shared" si="94"/>
        <v xml:space="preserve"> </v>
      </c>
      <c r="HM16" s="11" t="str">
        <f t="shared" si="95"/>
        <v xml:space="preserve"> </v>
      </c>
      <c r="HN16" s="28"/>
      <c r="HO16" s="28"/>
      <c r="HP16" s="12" t="str">
        <f t="shared" si="96"/>
        <v xml:space="preserve"> </v>
      </c>
      <c r="HQ16" s="11" t="str">
        <f t="shared" si="97"/>
        <v xml:space="preserve"> </v>
      </c>
      <c r="HR16" s="28"/>
      <c r="HS16" s="28"/>
      <c r="HT16" s="12" t="str">
        <f t="shared" si="98"/>
        <v xml:space="preserve"> </v>
      </c>
      <c r="HU16" s="11" t="str">
        <f t="shared" si="99"/>
        <v xml:space="preserve"> </v>
      </c>
      <c r="HW16" s="7" t="str">
        <f>IF(ISBLANK(Fran1!$A16)," ",Fran1!$A16)</f>
        <v xml:space="preserve"> </v>
      </c>
      <c r="HX16" s="8" t="str">
        <f>IF(ISBLANK(Fran1!$B16)," ",Fran1!$B16)</f>
        <v xml:space="preserve"> </v>
      </c>
      <c r="HY16" s="28"/>
      <c r="HZ16" s="28"/>
      <c r="IA16" s="12" t="str">
        <f t="shared" si="100"/>
        <v xml:space="preserve"> </v>
      </c>
      <c r="IB16" s="11" t="str">
        <f t="shared" si="101"/>
        <v xml:space="preserve"> </v>
      </c>
      <c r="IC16" s="28"/>
      <c r="ID16" s="28"/>
      <c r="IE16" s="12" t="str">
        <f t="shared" si="102"/>
        <v xml:space="preserve"> </v>
      </c>
      <c r="IF16" s="11" t="str">
        <f t="shared" si="103"/>
        <v xml:space="preserve"> </v>
      </c>
      <c r="IG16" s="28"/>
      <c r="IH16" s="28"/>
      <c r="II16" s="12" t="str">
        <f t="shared" si="104"/>
        <v xml:space="preserve"> </v>
      </c>
      <c r="IJ16" s="11" t="str">
        <f t="shared" si="105"/>
        <v xml:space="preserve"> </v>
      </c>
      <c r="IK16" s="28"/>
      <c r="IL16" s="28"/>
      <c r="IM16" s="12" t="str">
        <f t="shared" si="106"/>
        <v xml:space="preserve"> </v>
      </c>
      <c r="IN16" s="11" t="str">
        <f t="shared" si="107"/>
        <v xml:space="preserve"> </v>
      </c>
      <c r="IO16" s="28"/>
      <c r="IP16" s="28"/>
      <c r="IQ16" s="12" t="str">
        <f t="shared" si="108"/>
        <v xml:space="preserve"> </v>
      </c>
      <c r="IR16" s="11" t="str">
        <f t="shared" si="109"/>
        <v xml:space="preserve"> </v>
      </c>
      <c r="IS16" s="107"/>
      <c r="IT16" s="7" t="str">
        <f>IF(ISBLANK(Fran1!$A16)," ",Fran1!$A16)</f>
        <v xml:space="preserve"> </v>
      </c>
      <c r="IU16" s="8" t="str">
        <f>IF(ISBLANK(Fran1!$B16)," ",Fran1!$B16)</f>
        <v xml:space="preserve"> </v>
      </c>
      <c r="IV16" s="28"/>
      <c r="IW16" s="28"/>
      <c r="IX16" s="12" t="str">
        <f t="shared" si="110"/>
        <v xml:space="preserve"> </v>
      </c>
      <c r="IY16" s="11" t="str">
        <f t="shared" si="111"/>
        <v xml:space="preserve"> </v>
      </c>
      <c r="IZ16" s="28"/>
      <c r="JA16" s="28"/>
      <c r="JB16" s="12" t="str">
        <f t="shared" si="112"/>
        <v xml:space="preserve"> </v>
      </c>
      <c r="JC16" s="11" t="str">
        <f t="shared" si="113"/>
        <v xml:space="preserve"> </v>
      </c>
      <c r="JD16" s="28"/>
      <c r="JE16" s="28"/>
      <c r="JF16" s="12" t="str">
        <f t="shared" si="114"/>
        <v xml:space="preserve"> </v>
      </c>
      <c r="JG16" s="11" t="str">
        <f t="shared" si="115"/>
        <v xml:space="preserve"> </v>
      </c>
      <c r="JH16" s="28"/>
      <c r="JI16" s="28"/>
      <c r="JJ16" s="12" t="str">
        <f t="shared" si="116"/>
        <v xml:space="preserve"> </v>
      </c>
      <c r="JK16" s="11" t="str">
        <f t="shared" si="117"/>
        <v xml:space="preserve"> </v>
      </c>
      <c r="JL16" s="28"/>
      <c r="JM16" s="28"/>
      <c r="JN16" s="12" t="str">
        <f t="shared" si="118"/>
        <v xml:space="preserve"> </v>
      </c>
      <c r="JO16" s="11" t="str">
        <f t="shared" si="119"/>
        <v xml:space="preserve"> </v>
      </c>
      <c r="JQ16" s="7" t="str">
        <f>IF(ISBLANK(Fran1!$A16)," ",Fran1!$A16)</f>
        <v xml:space="preserve"> </v>
      </c>
      <c r="JR16" s="8" t="str">
        <f>IF(ISBLANK(Fran1!$B16)," ",Fran1!$B16)</f>
        <v xml:space="preserve"> </v>
      </c>
      <c r="JS16" s="28"/>
      <c r="JT16" s="28"/>
      <c r="JU16" s="12" t="str">
        <f t="shared" si="120"/>
        <v xml:space="preserve"> </v>
      </c>
      <c r="JV16" s="11" t="str">
        <f t="shared" si="121"/>
        <v xml:space="preserve"> </v>
      </c>
      <c r="JW16" s="28"/>
      <c r="JX16" s="28"/>
      <c r="JY16" s="12" t="str">
        <f t="shared" si="122"/>
        <v xml:space="preserve"> </v>
      </c>
      <c r="JZ16" s="11" t="str">
        <f t="shared" si="123"/>
        <v xml:space="preserve"> </v>
      </c>
      <c r="KA16" s="28"/>
      <c r="KB16" s="28"/>
      <c r="KC16" s="12" t="str">
        <f t="shared" si="124"/>
        <v xml:space="preserve"> </v>
      </c>
      <c r="KD16" s="11" t="str">
        <f t="shared" si="125"/>
        <v xml:space="preserve"> </v>
      </c>
      <c r="KE16" s="28"/>
      <c r="KF16" s="28"/>
      <c r="KG16" s="12" t="str">
        <f t="shared" si="126"/>
        <v xml:space="preserve"> </v>
      </c>
      <c r="KH16" s="11" t="str">
        <f t="shared" si="127"/>
        <v xml:space="preserve"> </v>
      </c>
      <c r="KI16" s="28"/>
      <c r="KJ16" s="28"/>
      <c r="KK16" s="12" t="str">
        <f t="shared" si="128"/>
        <v xml:space="preserve"> </v>
      </c>
      <c r="KL16" s="11" t="str">
        <f t="shared" si="129"/>
        <v xml:space="preserve"> </v>
      </c>
      <c r="KN16" s="7" t="str">
        <f>IF(ISBLANK(Fran1!$A16)," ",Fran1!$A16)</f>
        <v xml:space="preserve"> </v>
      </c>
      <c r="KO16" s="8" t="str">
        <f>IF(ISBLANK(Fran1!$B16)," ",Fran1!$B16)</f>
        <v xml:space="preserve"> </v>
      </c>
      <c r="KP16" s="28"/>
      <c r="KQ16" s="28"/>
      <c r="KR16" s="12" t="str">
        <f t="shared" si="130"/>
        <v xml:space="preserve"> </v>
      </c>
      <c r="KS16" s="11" t="str">
        <f t="shared" si="131"/>
        <v xml:space="preserve"> </v>
      </c>
      <c r="KT16" s="28"/>
      <c r="KU16" s="28"/>
      <c r="KV16" s="12" t="str">
        <f t="shared" si="132"/>
        <v xml:space="preserve"> </v>
      </c>
      <c r="KW16" s="11" t="str">
        <f t="shared" si="133"/>
        <v xml:space="preserve"> </v>
      </c>
    </row>
    <row r="17" spans="1:309">
      <c r="A17" s="9" t="str">
        <f>IF(ISBLANK(Fran1!A17)," ",Fran1!A17)</f>
        <v xml:space="preserve"> </v>
      </c>
      <c r="B17" s="10" t="str">
        <f>IF(ISBLANK(Fran1!B17)," ",Fran1!B17)</f>
        <v xml:space="preserve"> </v>
      </c>
      <c r="C17" s="29"/>
      <c r="D17" s="29"/>
      <c r="E17" s="2" t="str">
        <f t="shared" si="0"/>
        <v xml:space="preserve"> </v>
      </c>
      <c r="F17" s="3" t="str">
        <f t="shared" si="1"/>
        <v xml:space="preserve"> </v>
      </c>
      <c r="G17" s="29"/>
      <c r="H17" s="29"/>
      <c r="I17" s="2" t="str">
        <f t="shared" si="2"/>
        <v xml:space="preserve"> </v>
      </c>
      <c r="J17" s="3" t="str">
        <f t="shared" si="3"/>
        <v xml:space="preserve"> </v>
      </c>
      <c r="K17" s="29"/>
      <c r="L17" s="29"/>
      <c r="M17" s="2" t="str">
        <f t="shared" si="4"/>
        <v xml:space="preserve"> </v>
      </c>
      <c r="N17" s="3" t="str">
        <f t="shared" si="5"/>
        <v xml:space="preserve"> </v>
      </c>
      <c r="O17" s="29"/>
      <c r="P17" s="29"/>
      <c r="Q17" s="2" t="str">
        <f t="shared" si="6"/>
        <v xml:space="preserve"> </v>
      </c>
      <c r="R17" s="3" t="str">
        <f t="shared" si="7"/>
        <v xml:space="preserve"> </v>
      </c>
      <c r="S17" s="29"/>
      <c r="T17" s="29"/>
      <c r="U17" s="2" t="str">
        <f t="shared" si="8"/>
        <v xml:space="preserve"> </v>
      </c>
      <c r="V17" s="3" t="str">
        <f t="shared" si="9"/>
        <v xml:space="preserve"> </v>
      </c>
      <c r="W17" s="107"/>
      <c r="X17" s="9" t="str">
        <f>IF(ISBLANK(Fran1!A17)," ",Fran1!A17)</f>
        <v xml:space="preserve"> </v>
      </c>
      <c r="Y17" s="10" t="str">
        <f>IF(ISBLANK(Fran1!B17)," ",Fran1!B17)</f>
        <v xml:space="preserve"> </v>
      </c>
      <c r="Z17" s="29"/>
      <c r="AA17" s="29"/>
      <c r="AB17" s="2" t="str">
        <f t="shared" si="10"/>
        <v xml:space="preserve"> </v>
      </c>
      <c r="AC17" s="3" t="str">
        <f t="shared" si="11"/>
        <v xml:space="preserve"> </v>
      </c>
      <c r="AD17" s="29"/>
      <c r="AE17" s="29"/>
      <c r="AF17" s="2" t="str">
        <f t="shared" si="12"/>
        <v xml:space="preserve"> </v>
      </c>
      <c r="AG17" s="3" t="str">
        <f t="shared" si="13"/>
        <v xml:space="preserve"> </v>
      </c>
      <c r="AH17" s="29"/>
      <c r="AI17" s="29"/>
      <c r="AJ17" s="2" t="str">
        <f t="shared" si="14"/>
        <v xml:space="preserve"> </v>
      </c>
      <c r="AK17" s="3" t="str">
        <f t="shared" si="15"/>
        <v xml:space="preserve"> </v>
      </c>
      <c r="AL17" s="29"/>
      <c r="AM17" s="29"/>
      <c r="AN17" s="2" t="str">
        <f t="shared" si="16"/>
        <v xml:space="preserve"> </v>
      </c>
      <c r="AO17" s="3" t="str">
        <f t="shared" si="17"/>
        <v xml:space="preserve"> </v>
      </c>
      <c r="AP17" s="29"/>
      <c r="AQ17" s="29"/>
      <c r="AR17" s="2" t="str">
        <f t="shared" si="18"/>
        <v xml:space="preserve"> </v>
      </c>
      <c r="AS17" s="3" t="str">
        <f t="shared" si="19"/>
        <v xml:space="preserve"> </v>
      </c>
      <c r="AU17" s="9" t="str">
        <f>IF(ISBLANK(Fran1!A17)," ",Fran1!A17)</f>
        <v xml:space="preserve"> </v>
      </c>
      <c r="AV17" s="10" t="str">
        <f>IF(ISBLANK(Fran1!B17)," ",Fran1!B17)</f>
        <v xml:space="preserve"> </v>
      </c>
      <c r="AW17" s="29"/>
      <c r="AX17" s="29"/>
      <c r="AY17" s="2" t="str">
        <f t="shared" si="20"/>
        <v xml:space="preserve"> </v>
      </c>
      <c r="AZ17" s="3" t="str">
        <f t="shared" si="21"/>
        <v xml:space="preserve"> </v>
      </c>
      <c r="BA17" s="29"/>
      <c r="BB17" s="29"/>
      <c r="BC17" s="2" t="str">
        <f t="shared" si="22"/>
        <v xml:space="preserve"> </v>
      </c>
      <c r="BD17" s="3" t="str">
        <f t="shared" si="23"/>
        <v xml:space="preserve"> </v>
      </c>
      <c r="BE17" s="29"/>
      <c r="BF17" s="29"/>
      <c r="BG17" s="2" t="str">
        <f t="shared" si="24"/>
        <v xml:space="preserve"> </v>
      </c>
      <c r="BH17" s="3" t="str">
        <f t="shared" si="25"/>
        <v xml:space="preserve"> </v>
      </c>
      <c r="BI17" s="29"/>
      <c r="BJ17" s="29"/>
      <c r="BK17" s="2" t="str">
        <f t="shared" si="26"/>
        <v xml:space="preserve"> </v>
      </c>
      <c r="BL17" s="3" t="str">
        <f t="shared" si="27"/>
        <v xml:space="preserve"> </v>
      </c>
      <c r="BM17" s="29"/>
      <c r="BN17" s="29"/>
      <c r="BO17" s="2" t="str">
        <f t="shared" si="28"/>
        <v xml:space="preserve"> </v>
      </c>
      <c r="BP17" s="3" t="str">
        <f t="shared" si="29"/>
        <v xml:space="preserve"> </v>
      </c>
      <c r="BR17" s="9" t="str">
        <f>IF(ISBLANK(Fran1!A17)," ",Fran1!A17)</f>
        <v xml:space="preserve"> </v>
      </c>
      <c r="BS17" s="10" t="str">
        <f>IF(ISBLANK(Fran1!B17)," ",Fran1!B17)</f>
        <v xml:space="preserve"> </v>
      </c>
      <c r="BT17" s="29"/>
      <c r="BU17" s="29"/>
      <c r="BV17" s="2" t="str">
        <f t="shared" si="30"/>
        <v xml:space="preserve"> </v>
      </c>
      <c r="BW17" s="3" t="str">
        <f t="shared" si="31"/>
        <v xml:space="preserve"> </v>
      </c>
      <c r="BX17" s="29"/>
      <c r="BY17" s="29"/>
      <c r="BZ17" s="2" t="str">
        <f t="shared" si="32"/>
        <v xml:space="preserve"> </v>
      </c>
      <c r="CA17" s="3" t="str">
        <f t="shared" si="33"/>
        <v xml:space="preserve"> </v>
      </c>
      <c r="CB17" s="29"/>
      <c r="CC17" s="29"/>
      <c r="CD17" s="2" t="str">
        <f t="shared" si="34"/>
        <v xml:space="preserve"> </v>
      </c>
      <c r="CE17" s="3" t="str">
        <f t="shared" si="35"/>
        <v xml:space="preserve"> </v>
      </c>
      <c r="CF17" s="29"/>
      <c r="CG17" s="29"/>
      <c r="CH17" s="2" t="str">
        <f t="shared" si="36"/>
        <v xml:space="preserve"> </v>
      </c>
      <c r="CI17" s="3" t="str">
        <f t="shared" si="37"/>
        <v xml:space="preserve"> </v>
      </c>
      <c r="CJ17" s="29"/>
      <c r="CK17" s="29"/>
      <c r="CL17" s="2" t="str">
        <f t="shared" si="38"/>
        <v xml:space="preserve"> </v>
      </c>
      <c r="CM17" s="3" t="str">
        <f t="shared" si="39"/>
        <v xml:space="preserve"> </v>
      </c>
      <c r="CO17" s="9" t="str">
        <f>IF(ISBLANK(Fran1!A17)," ",Fran1!A17)</f>
        <v xml:space="preserve"> </v>
      </c>
      <c r="CP17" s="10" t="str">
        <f>IF(ISBLANK(Fran1!B17)," ",Fran1!B17)</f>
        <v xml:space="preserve"> </v>
      </c>
      <c r="CQ17" s="29"/>
      <c r="CR17" s="29"/>
      <c r="CS17" s="2" t="str">
        <f t="shared" si="40"/>
        <v xml:space="preserve"> </v>
      </c>
      <c r="CT17" s="3" t="str">
        <f t="shared" si="41"/>
        <v xml:space="preserve"> </v>
      </c>
      <c r="CU17" s="29"/>
      <c r="CV17" s="29"/>
      <c r="CW17" s="2" t="str">
        <f t="shared" si="42"/>
        <v xml:space="preserve"> </v>
      </c>
      <c r="CX17" s="3" t="str">
        <f t="shared" si="43"/>
        <v xml:space="preserve"> </v>
      </c>
      <c r="CY17" s="29"/>
      <c r="CZ17" s="29"/>
      <c r="DA17" s="2" t="str">
        <f t="shared" si="44"/>
        <v xml:space="preserve"> </v>
      </c>
      <c r="DB17" s="3" t="str">
        <f t="shared" si="45"/>
        <v xml:space="preserve"> </v>
      </c>
      <c r="DC17" s="29"/>
      <c r="DD17" s="29"/>
      <c r="DE17" s="2" t="str">
        <f t="shared" si="46"/>
        <v xml:space="preserve"> </v>
      </c>
      <c r="DF17" s="3" t="str">
        <f t="shared" si="47"/>
        <v xml:space="preserve"> </v>
      </c>
      <c r="DG17" s="29"/>
      <c r="DH17" s="29"/>
      <c r="DI17" s="2" t="str">
        <f t="shared" si="48"/>
        <v xml:space="preserve"> </v>
      </c>
      <c r="DJ17" s="3" t="str">
        <f t="shared" si="49"/>
        <v xml:space="preserve"> </v>
      </c>
      <c r="DL17" s="9" t="str">
        <f>IF(ISBLANK(Fran1!A17)," ",Fran1!A17)</f>
        <v xml:space="preserve"> </v>
      </c>
      <c r="DM17" s="10" t="str">
        <f>IF(ISBLANK(Fran1!B17)," ",Fran1!B17)</f>
        <v xml:space="preserve"> </v>
      </c>
      <c r="DN17" s="29"/>
      <c r="DO17" s="29"/>
      <c r="DP17" s="2" t="str">
        <f t="shared" si="50"/>
        <v xml:space="preserve"> </v>
      </c>
      <c r="DQ17" s="3" t="str">
        <f t="shared" si="51"/>
        <v xml:space="preserve"> </v>
      </c>
      <c r="DR17" s="29"/>
      <c r="DS17" s="29"/>
      <c r="DT17" s="2" t="str">
        <f t="shared" si="52"/>
        <v xml:space="preserve"> </v>
      </c>
      <c r="DU17" s="3" t="str">
        <f t="shared" si="53"/>
        <v xml:space="preserve"> </v>
      </c>
      <c r="DV17" s="29"/>
      <c r="DW17" s="29"/>
      <c r="DX17" s="2" t="str">
        <f t="shared" si="54"/>
        <v xml:space="preserve"> </v>
      </c>
      <c r="DY17" s="3" t="str">
        <f t="shared" si="55"/>
        <v xml:space="preserve"> </v>
      </c>
      <c r="DZ17" s="29"/>
      <c r="EA17" s="29"/>
      <c r="EB17" s="2" t="str">
        <f t="shared" si="56"/>
        <v xml:space="preserve"> </v>
      </c>
      <c r="EC17" s="3" t="str">
        <f t="shared" si="57"/>
        <v xml:space="preserve"> </v>
      </c>
      <c r="ED17" s="29"/>
      <c r="EE17" s="29"/>
      <c r="EF17" s="2" t="str">
        <f t="shared" si="58"/>
        <v xml:space="preserve"> </v>
      </c>
      <c r="EG17" s="3" t="str">
        <f t="shared" si="59"/>
        <v xml:space="preserve"> </v>
      </c>
      <c r="EI17" s="9" t="str">
        <f>IF(ISBLANK(Fran1!$A17)," ",Fran1!$A17)</f>
        <v xml:space="preserve"> </v>
      </c>
      <c r="EJ17" s="10" t="str">
        <f>IF(ISBLANK(Fran1!$B17)," ",Fran1!$B17)</f>
        <v xml:space="preserve"> </v>
      </c>
      <c r="EK17" s="29"/>
      <c r="EL17" s="29"/>
      <c r="EM17" s="2" t="str">
        <f t="shared" si="60"/>
        <v xml:space="preserve"> </v>
      </c>
      <c r="EN17" s="3" t="str">
        <f t="shared" si="61"/>
        <v xml:space="preserve"> </v>
      </c>
      <c r="EO17" s="29"/>
      <c r="EP17" s="29"/>
      <c r="EQ17" s="2" t="str">
        <f t="shared" si="62"/>
        <v xml:space="preserve"> </v>
      </c>
      <c r="ER17" s="3" t="str">
        <f t="shared" si="63"/>
        <v xml:space="preserve"> </v>
      </c>
      <c r="ES17" s="29"/>
      <c r="ET17" s="29"/>
      <c r="EU17" s="2" t="str">
        <f t="shared" si="64"/>
        <v xml:space="preserve"> </v>
      </c>
      <c r="EV17" s="3" t="str">
        <f t="shared" si="65"/>
        <v xml:space="preserve"> </v>
      </c>
      <c r="EW17" s="29"/>
      <c r="EX17" s="29"/>
      <c r="EY17" s="2" t="str">
        <f t="shared" si="66"/>
        <v xml:space="preserve"> </v>
      </c>
      <c r="EZ17" s="3" t="str">
        <f t="shared" si="67"/>
        <v xml:space="preserve"> </v>
      </c>
      <c r="FA17" s="29"/>
      <c r="FB17" s="29"/>
      <c r="FC17" s="2" t="str">
        <f t="shared" si="68"/>
        <v xml:space="preserve"> </v>
      </c>
      <c r="FD17" s="3" t="str">
        <f t="shared" si="69"/>
        <v xml:space="preserve"> </v>
      </c>
      <c r="FF17" s="9" t="str">
        <f>IF(ISBLANK(Fran1!$A17)," ",Fran1!$A17)</f>
        <v xml:space="preserve"> </v>
      </c>
      <c r="FG17" s="10" t="str">
        <f>IF(ISBLANK(Fran1!$B17)," ",Fran1!$B17)</f>
        <v xml:space="preserve"> </v>
      </c>
      <c r="FH17" s="29"/>
      <c r="FI17" s="29"/>
      <c r="FJ17" s="2" t="str">
        <f t="shared" si="70"/>
        <v xml:space="preserve"> </v>
      </c>
      <c r="FK17" s="3" t="str">
        <f t="shared" si="71"/>
        <v xml:space="preserve"> </v>
      </c>
      <c r="FL17" s="29"/>
      <c r="FM17" s="29"/>
      <c r="FN17" s="2" t="str">
        <f t="shared" si="72"/>
        <v xml:space="preserve"> </v>
      </c>
      <c r="FO17" s="3" t="str">
        <f t="shared" si="73"/>
        <v xml:space="preserve"> </v>
      </c>
      <c r="FP17" s="29"/>
      <c r="FQ17" s="29"/>
      <c r="FR17" s="2" t="str">
        <f t="shared" si="74"/>
        <v xml:space="preserve"> </v>
      </c>
      <c r="FS17" s="3" t="str">
        <f t="shared" si="75"/>
        <v xml:space="preserve"> </v>
      </c>
      <c r="FT17" s="29"/>
      <c r="FU17" s="29"/>
      <c r="FV17" s="2" t="str">
        <f t="shared" si="76"/>
        <v xml:space="preserve"> </v>
      </c>
      <c r="FW17" s="3" t="str">
        <f t="shared" si="77"/>
        <v xml:space="preserve"> </v>
      </c>
      <c r="FX17" s="29"/>
      <c r="FY17" s="29"/>
      <c r="FZ17" s="2" t="str">
        <f t="shared" si="78"/>
        <v xml:space="preserve"> </v>
      </c>
      <c r="GA17" s="3" t="str">
        <f t="shared" si="79"/>
        <v xml:space="preserve"> </v>
      </c>
      <c r="GC17" s="9" t="str">
        <f>IF(ISBLANK(Fran1!A17)," ",Fran1!A17)</f>
        <v xml:space="preserve"> </v>
      </c>
      <c r="GD17" s="10" t="str">
        <f>IF(ISBLANK(Fran1!B17)," ",Fran1!B17)</f>
        <v xml:space="preserve"> </v>
      </c>
      <c r="GE17" s="29"/>
      <c r="GF17" s="29"/>
      <c r="GG17" s="2" t="str">
        <f t="shared" si="80"/>
        <v xml:space="preserve"> </v>
      </c>
      <c r="GH17" s="3" t="str">
        <f t="shared" si="81"/>
        <v xml:space="preserve"> </v>
      </c>
      <c r="GI17" s="29"/>
      <c r="GJ17" s="29"/>
      <c r="GK17" s="2" t="str">
        <f t="shared" si="82"/>
        <v xml:space="preserve"> </v>
      </c>
      <c r="GL17" s="3" t="str">
        <f t="shared" si="83"/>
        <v xml:space="preserve"> </v>
      </c>
      <c r="GM17" s="29"/>
      <c r="GN17" s="29"/>
      <c r="GO17" s="2" t="str">
        <f t="shared" si="84"/>
        <v xml:space="preserve"> </v>
      </c>
      <c r="GP17" s="3" t="str">
        <f t="shared" si="85"/>
        <v xml:space="preserve"> </v>
      </c>
      <c r="GQ17" s="29"/>
      <c r="GR17" s="29"/>
      <c r="GS17" s="2" t="str">
        <f t="shared" si="86"/>
        <v xml:space="preserve"> </v>
      </c>
      <c r="GT17" s="3" t="str">
        <f t="shared" si="87"/>
        <v xml:space="preserve"> </v>
      </c>
      <c r="GU17" s="29"/>
      <c r="GV17" s="29"/>
      <c r="GW17" s="2" t="str">
        <f t="shared" si="88"/>
        <v xml:space="preserve"> </v>
      </c>
      <c r="GX17" s="3" t="str">
        <f t="shared" si="89"/>
        <v xml:space="preserve"> </v>
      </c>
      <c r="GZ17" s="9" t="str">
        <f>IF(ISBLANK(Fran1!A17)," ",Fran1!A17)</f>
        <v xml:space="preserve"> </v>
      </c>
      <c r="HA17" s="10" t="str">
        <f>IF(ISBLANK(Fran1!B17)," ",Fran1!B17)</f>
        <v xml:space="preserve"> </v>
      </c>
      <c r="HB17" s="29"/>
      <c r="HC17" s="29"/>
      <c r="HD17" s="2" t="str">
        <f t="shared" si="90"/>
        <v xml:space="preserve"> </v>
      </c>
      <c r="HE17" s="3" t="str">
        <f t="shared" si="91"/>
        <v xml:space="preserve"> </v>
      </c>
      <c r="HF17" s="29"/>
      <c r="HG17" s="29"/>
      <c r="HH17" s="2" t="str">
        <f t="shared" si="92"/>
        <v xml:space="preserve"> </v>
      </c>
      <c r="HI17" s="3" t="str">
        <f t="shared" si="93"/>
        <v xml:space="preserve"> </v>
      </c>
      <c r="HJ17" s="29"/>
      <c r="HK17" s="29"/>
      <c r="HL17" s="2" t="str">
        <f t="shared" si="94"/>
        <v xml:space="preserve"> </v>
      </c>
      <c r="HM17" s="3" t="str">
        <f t="shared" si="95"/>
        <v xml:space="preserve"> </v>
      </c>
      <c r="HN17" s="29"/>
      <c r="HO17" s="29"/>
      <c r="HP17" s="2" t="str">
        <f t="shared" si="96"/>
        <v xml:space="preserve"> </v>
      </c>
      <c r="HQ17" s="3" t="str">
        <f t="shared" si="97"/>
        <v xml:space="preserve"> </v>
      </c>
      <c r="HR17" s="29"/>
      <c r="HS17" s="29"/>
      <c r="HT17" s="2" t="str">
        <f t="shared" si="98"/>
        <v xml:space="preserve"> </v>
      </c>
      <c r="HU17" s="3" t="str">
        <f t="shared" si="99"/>
        <v xml:space="preserve"> </v>
      </c>
      <c r="HW17" s="9" t="str">
        <f>IF(ISBLANK(Fran1!$A17)," ",Fran1!$A17)</f>
        <v xml:space="preserve"> </v>
      </c>
      <c r="HX17" s="10" t="str">
        <f>IF(ISBLANK(Fran1!$B17)," ",Fran1!$B17)</f>
        <v xml:space="preserve"> </v>
      </c>
      <c r="HY17" s="29"/>
      <c r="HZ17" s="29"/>
      <c r="IA17" s="2" t="str">
        <f t="shared" si="100"/>
        <v xml:space="preserve"> </v>
      </c>
      <c r="IB17" s="3" t="str">
        <f t="shared" si="101"/>
        <v xml:space="preserve"> </v>
      </c>
      <c r="IC17" s="29"/>
      <c r="ID17" s="29"/>
      <c r="IE17" s="2" t="str">
        <f t="shared" si="102"/>
        <v xml:space="preserve"> </v>
      </c>
      <c r="IF17" s="3" t="str">
        <f t="shared" si="103"/>
        <v xml:space="preserve"> </v>
      </c>
      <c r="IG17" s="29"/>
      <c r="IH17" s="29"/>
      <c r="II17" s="2" t="str">
        <f t="shared" si="104"/>
        <v xml:space="preserve"> </v>
      </c>
      <c r="IJ17" s="3" t="str">
        <f t="shared" si="105"/>
        <v xml:space="preserve"> </v>
      </c>
      <c r="IK17" s="29"/>
      <c r="IL17" s="29"/>
      <c r="IM17" s="2" t="str">
        <f t="shared" si="106"/>
        <v xml:space="preserve"> </v>
      </c>
      <c r="IN17" s="3" t="str">
        <f t="shared" si="107"/>
        <v xml:space="preserve"> </v>
      </c>
      <c r="IO17" s="29"/>
      <c r="IP17" s="29"/>
      <c r="IQ17" s="2" t="str">
        <f t="shared" si="108"/>
        <v xml:space="preserve"> </v>
      </c>
      <c r="IR17" s="3" t="str">
        <f t="shared" si="109"/>
        <v xml:space="preserve"> </v>
      </c>
      <c r="IS17" s="107"/>
      <c r="IT17" s="9" t="str">
        <f>IF(ISBLANK(Fran1!$A17)," ",Fran1!$A17)</f>
        <v xml:space="preserve"> </v>
      </c>
      <c r="IU17" s="10" t="str">
        <f>IF(ISBLANK(Fran1!$B17)," ",Fran1!$B17)</f>
        <v xml:space="preserve"> </v>
      </c>
      <c r="IV17" s="29"/>
      <c r="IW17" s="29"/>
      <c r="IX17" s="2" t="str">
        <f t="shared" si="110"/>
        <v xml:space="preserve"> </v>
      </c>
      <c r="IY17" s="3" t="str">
        <f t="shared" si="111"/>
        <v xml:space="preserve"> </v>
      </c>
      <c r="IZ17" s="29"/>
      <c r="JA17" s="29"/>
      <c r="JB17" s="2" t="str">
        <f t="shared" si="112"/>
        <v xml:space="preserve"> </v>
      </c>
      <c r="JC17" s="3" t="str">
        <f t="shared" si="113"/>
        <v xml:space="preserve"> </v>
      </c>
      <c r="JD17" s="29"/>
      <c r="JE17" s="29"/>
      <c r="JF17" s="2" t="str">
        <f t="shared" si="114"/>
        <v xml:space="preserve"> </v>
      </c>
      <c r="JG17" s="3" t="str">
        <f t="shared" si="115"/>
        <v xml:space="preserve"> </v>
      </c>
      <c r="JH17" s="29"/>
      <c r="JI17" s="29"/>
      <c r="JJ17" s="2" t="str">
        <f t="shared" si="116"/>
        <v xml:space="preserve"> </v>
      </c>
      <c r="JK17" s="3" t="str">
        <f t="shared" si="117"/>
        <v xml:space="preserve"> </v>
      </c>
      <c r="JL17" s="29"/>
      <c r="JM17" s="29"/>
      <c r="JN17" s="2" t="str">
        <f t="shared" si="118"/>
        <v xml:space="preserve"> </v>
      </c>
      <c r="JO17" s="3" t="str">
        <f t="shared" si="119"/>
        <v xml:space="preserve"> </v>
      </c>
      <c r="JQ17" s="9" t="str">
        <f>IF(ISBLANK(Fran1!$A17)," ",Fran1!$A17)</f>
        <v xml:space="preserve"> </v>
      </c>
      <c r="JR17" s="10" t="str">
        <f>IF(ISBLANK(Fran1!$B17)," ",Fran1!$B17)</f>
        <v xml:space="preserve"> </v>
      </c>
      <c r="JS17" s="29"/>
      <c r="JT17" s="29"/>
      <c r="JU17" s="2" t="str">
        <f t="shared" si="120"/>
        <v xml:space="preserve"> </v>
      </c>
      <c r="JV17" s="3" t="str">
        <f t="shared" si="121"/>
        <v xml:space="preserve"> </v>
      </c>
      <c r="JW17" s="29"/>
      <c r="JX17" s="29"/>
      <c r="JY17" s="2" t="str">
        <f t="shared" si="122"/>
        <v xml:space="preserve"> </v>
      </c>
      <c r="JZ17" s="3" t="str">
        <f t="shared" si="123"/>
        <v xml:space="preserve"> </v>
      </c>
      <c r="KA17" s="29"/>
      <c r="KB17" s="29"/>
      <c r="KC17" s="2" t="str">
        <f t="shared" si="124"/>
        <v xml:space="preserve"> </v>
      </c>
      <c r="KD17" s="3" t="str">
        <f t="shared" si="125"/>
        <v xml:space="preserve"> </v>
      </c>
      <c r="KE17" s="29"/>
      <c r="KF17" s="29"/>
      <c r="KG17" s="2" t="str">
        <f t="shared" si="126"/>
        <v xml:space="preserve"> </v>
      </c>
      <c r="KH17" s="3" t="str">
        <f t="shared" si="127"/>
        <v xml:space="preserve"> </v>
      </c>
      <c r="KI17" s="29"/>
      <c r="KJ17" s="29"/>
      <c r="KK17" s="2" t="str">
        <f t="shared" si="128"/>
        <v xml:space="preserve"> </v>
      </c>
      <c r="KL17" s="3" t="str">
        <f t="shared" si="129"/>
        <v xml:space="preserve"> </v>
      </c>
      <c r="KN17" s="9" t="str">
        <f>IF(ISBLANK(Fran1!$A17)," ",Fran1!$A17)</f>
        <v xml:space="preserve"> </v>
      </c>
      <c r="KO17" s="10" t="str">
        <f>IF(ISBLANK(Fran1!$B17)," ",Fran1!$B17)</f>
        <v xml:space="preserve"> </v>
      </c>
      <c r="KP17" s="29"/>
      <c r="KQ17" s="29"/>
      <c r="KR17" s="2" t="str">
        <f t="shared" si="130"/>
        <v xml:space="preserve"> </v>
      </c>
      <c r="KS17" s="3" t="str">
        <f t="shared" si="131"/>
        <v xml:space="preserve"> </v>
      </c>
      <c r="KT17" s="29"/>
      <c r="KU17" s="29"/>
      <c r="KV17" s="2" t="str">
        <f t="shared" si="132"/>
        <v xml:space="preserve"> </v>
      </c>
      <c r="KW17" s="3" t="str">
        <f t="shared" si="133"/>
        <v xml:space="preserve"> </v>
      </c>
    </row>
    <row r="18" spans="1:309">
      <c r="A18" s="7" t="str">
        <f>IF(ISBLANK(Fran1!A18)," ",Fran1!A18)</f>
        <v xml:space="preserve"> </v>
      </c>
      <c r="B18" s="8" t="str">
        <f>IF(ISBLANK(Fran1!B18)," ",Fran1!B18)</f>
        <v xml:space="preserve"> </v>
      </c>
      <c r="C18" s="28"/>
      <c r="D18" s="28"/>
      <c r="E18" s="12" t="str">
        <f t="shared" si="0"/>
        <v xml:space="preserve"> </v>
      </c>
      <c r="F18" s="11" t="str">
        <f t="shared" si="1"/>
        <v xml:space="preserve"> </v>
      </c>
      <c r="G18" s="28"/>
      <c r="H18" s="28"/>
      <c r="I18" s="12" t="str">
        <f t="shared" si="2"/>
        <v xml:space="preserve"> </v>
      </c>
      <c r="J18" s="11" t="str">
        <f t="shared" si="3"/>
        <v xml:space="preserve"> </v>
      </c>
      <c r="K18" s="28"/>
      <c r="L18" s="28"/>
      <c r="M18" s="12" t="str">
        <f t="shared" si="4"/>
        <v xml:space="preserve"> </v>
      </c>
      <c r="N18" s="11" t="str">
        <f t="shared" si="5"/>
        <v xml:space="preserve"> </v>
      </c>
      <c r="O18" s="28"/>
      <c r="P18" s="28"/>
      <c r="Q18" s="12" t="str">
        <f t="shared" si="6"/>
        <v xml:space="preserve"> </v>
      </c>
      <c r="R18" s="11" t="str">
        <f t="shared" si="7"/>
        <v xml:space="preserve"> </v>
      </c>
      <c r="S18" s="28"/>
      <c r="T18" s="28"/>
      <c r="U18" s="12" t="str">
        <f t="shared" si="8"/>
        <v xml:space="preserve"> </v>
      </c>
      <c r="V18" s="11" t="str">
        <f t="shared" si="9"/>
        <v xml:space="preserve"> </v>
      </c>
      <c r="W18" s="107"/>
      <c r="X18" s="7" t="str">
        <f>IF(ISBLANK(Fran1!A18)," ",Fran1!A18)</f>
        <v xml:space="preserve"> </v>
      </c>
      <c r="Y18" s="8" t="str">
        <f>IF(ISBLANK(Fran1!B18)," ",Fran1!B18)</f>
        <v xml:space="preserve"> </v>
      </c>
      <c r="Z18" s="28"/>
      <c r="AA18" s="28"/>
      <c r="AB18" s="12" t="str">
        <f t="shared" si="10"/>
        <v xml:space="preserve"> </v>
      </c>
      <c r="AC18" s="11" t="str">
        <f t="shared" si="11"/>
        <v xml:space="preserve"> </v>
      </c>
      <c r="AD18" s="28"/>
      <c r="AE18" s="28"/>
      <c r="AF18" s="12" t="str">
        <f t="shared" si="12"/>
        <v xml:space="preserve"> </v>
      </c>
      <c r="AG18" s="11" t="str">
        <f t="shared" si="13"/>
        <v xml:space="preserve"> </v>
      </c>
      <c r="AH18" s="28"/>
      <c r="AI18" s="28"/>
      <c r="AJ18" s="12" t="str">
        <f t="shared" si="14"/>
        <v xml:space="preserve"> </v>
      </c>
      <c r="AK18" s="11" t="str">
        <f t="shared" si="15"/>
        <v xml:space="preserve"> </v>
      </c>
      <c r="AL18" s="28"/>
      <c r="AM18" s="28"/>
      <c r="AN18" s="12" t="str">
        <f t="shared" si="16"/>
        <v xml:space="preserve"> </v>
      </c>
      <c r="AO18" s="11" t="str">
        <f t="shared" si="17"/>
        <v xml:space="preserve"> </v>
      </c>
      <c r="AP18" s="28"/>
      <c r="AQ18" s="28"/>
      <c r="AR18" s="12" t="str">
        <f t="shared" si="18"/>
        <v xml:space="preserve"> </v>
      </c>
      <c r="AS18" s="11" t="str">
        <f t="shared" si="19"/>
        <v xml:space="preserve"> </v>
      </c>
      <c r="AU18" s="7" t="str">
        <f>IF(ISBLANK(Fran1!A18)," ",Fran1!A18)</f>
        <v xml:space="preserve"> </v>
      </c>
      <c r="AV18" s="8" t="str">
        <f>IF(ISBLANK(Fran1!B18)," ",Fran1!B18)</f>
        <v xml:space="preserve"> </v>
      </c>
      <c r="AW18" s="28"/>
      <c r="AX18" s="28"/>
      <c r="AY18" s="12" t="str">
        <f t="shared" si="20"/>
        <v xml:space="preserve"> </v>
      </c>
      <c r="AZ18" s="11" t="str">
        <f t="shared" si="21"/>
        <v xml:space="preserve"> </v>
      </c>
      <c r="BA18" s="28"/>
      <c r="BB18" s="28"/>
      <c r="BC18" s="12" t="str">
        <f t="shared" si="22"/>
        <v xml:space="preserve"> </v>
      </c>
      <c r="BD18" s="11" t="str">
        <f t="shared" si="23"/>
        <v xml:space="preserve"> </v>
      </c>
      <c r="BE18" s="28"/>
      <c r="BF18" s="28"/>
      <c r="BG18" s="12" t="str">
        <f t="shared" si="24"/>
        <v xml:space="preserve"> </v>
      </c>
      <c r="BH18" s="11" t="str">
        <f t="shared" si="25"/>
        <v xml:space="preserve"> </v>
      </c>
      <c r="BI18" s="28"/>
      <c r="BJ18" s="28"/>
      <c r="BK18" s="12" t="str">
        <f t="shared" si="26"/>
        <v xml:space="preserve"> </v>
      </c>
      <c r="BL18" s="11" t="str">
        <f t="shared" si="27"/>
        <v xml:space="preserve"> </v>
      </c>
      <c r="BM18" s="28"/>
      <c r="BN18" s="28"/>
      <c r="BO18" s="12" t="str">
        <f t="shared" si="28"/>
        <v xml:space="preserve"> </v>
      </c>
      <c r="BP18" s="11" t="str">
        <f t="shared" si="29"/>
        <v xml:space="preserve"> </v>
      </c>
      <c r="BR18" s="7" t="str">
        <f>IF(ISBLANK(Fran1!A18)," ",Fran1!A18)</f>
        <v xml:space="preserve"> </v>
      </c>
      <c r="BS18" s="8" t="str">
        <f>IF(ISBLANK(Fran1!B18)," ",Fran1!B18)</f>
        <v xml:space="preserve"> </v>
      </c>
      <c r="BT18" s="28"/>
      <c r="BU18" s="28"/>
      <c r="BV18" s="12" t="str">
        <f t="shared" si="30"/>
        <v xml:space="preserve"> </v>
      </c>
      <c r="BW18" s="11" t="str">
        <f t="shared" si="31"/>
        <v xml:space="preserve"> </v>
      </c>
      <c r="BX18" s="28"/>
      <c r="BY18" s="28"/>
      <c r="BZ18" s="12" t="str">
        <f t="shared" si="32"/>
        <v xml:space="preserve"> </v>
      </c>
      <c r="CA18" s="11" t="str">
        <f t="shared" si="33"/>
        <v xml:space="preserve"> </v>
      </c>
      <c r="CB18" s="28"/>
      <c r="CC18" s="28"/>
      <c r="CD18" s="12" t="str">
        <f t="shared" si="34"/>
        <v xml:space="preserve"> </v>
      </c>
      <c r="CE18" s="11" t="str">
        <f t="shared" si="35"/>
        <v xml:space="preserve"> </v>
      </c>
      <c r="CF18" s="28"/>
      <c r="CG18" s="28"/>
      <c r="CH18" s="12" t="str">
        <f t="shared" si="36"/>
        <v xml:space="preserve"> </v>
      </c>
      <c r="CI18" s="11" t="str">
        <f t="shared" si="37"/>
        <v xml:space="preserve"> </v>
      </c>
      <c r="CJ18" s="28"/>
      <c r="CK18" s="28"/>
      <c r="CL18" s="12" t="str">
        <f t="shared" si="38"/>
        <v xml:space="preserve"> </v>
      </c>
      <c r="CM18" s="11" t="str">
        <f t="shared" si="39"/>
        <v xml:space="preserve"> </v>
      </c>
      <c r="CO18" s="7" t="str">
        <f>IF(ISBLANK(Fran1!A18)," ",Fran1!A18)</f>
        <v xml:space="preserve"> </v>
      </c>
      <c r="CP18" s="8" t="str">
        <f>IF(ISBLANK(Fran1!B18)," ",Fran1!B18)</f>
        <v xml:space="preserve"> </v>
      </c>
      <c r="CQ18" s="28"/>
      <c r="CR18" s="28"/>
      <c r="CS18" s="12" t="str">
        <f t="shared" si="40"/>
        <v xml:space="preserve"> </v>
      </c>
      <c r="CT18" s="11" t="str">
        <f t="shared" si="41"/>
        <v xml:space="preserve"> </v>
      </c>
      <c r="CU18" s="28"/>
      <c r="CV18" s="28"/>
      <c r="CW18" s="12" t="str">
        <f t="shared" si="42"/>
        <v xml:space="preserve"> </v>
      </c>
      <c r="CX18" s="11" t="str">
        <f t="shared" si="43"/>
        <v xml:space="preserve"> </v>
      </c>
      <c r="CY18" s="28"/>
      <c r="CZ18" s="28"/>
      <c r="DA18" s="12" t="str">
        <f t="shared" si="44"/>
        <v xml:space="preserve"> </v>
      </c>
      <c r="DB18" s="11" t="str">
        <f t="shared" si="45"/>
        <v xml:space="preserve"> </v>
      </c>
      <c r="DC18" s="28"/>
      <c r="DD18" s="28"/>
      <c r="DE18" s="12" t="str">
        <f t="shared" si="46"/>
        <v xml:space="preserve"> </v>
      </c>
      <c r="DF18" s="11" t="str">
        <f t="shared" si="47"/>
        <v xml:space="preserve"> </v>
      </c>
      <c r="DG18" s="28"/>
      <c r="DH18" s="28"/>
      <c r="DI18" s="12" t="str">
        <f t="shared" si="48"/>
        <v xml:space="preserve"> </v>
      </c>
      <c r="DJ18" s="11" t="str">
        <f t="shared" si="49"/>
        <v xml:space="preserve"> </v>
      </c>
      <c r="DL18" s="7" t="str">
        <f>IF(ISBLANK(Fran1!A18)," ",Fran1!A18)</f>
        <v xml:space="preserve"> </v>
      </c>
      <c r="DM18" s="8" t="str">
        <f>IF(ISBLANK(Fran1!B18)," ",Fran1!B18)</f>
        <v xml:space="preserve"> </v>
      </c>
      <c r="DN18" s="28"/>
      <c r="DO18" s="28"/>
      <c r="DP18" s="12" t="str">
        <f t="shared" si="50"/>
        <v xml:space="preserve"> </v>
      </c>
      <c r="DQ18" s="11" t="str">
        <f t="shared" si="51"/>
        <v xml:space="preserve"> </v>
      </c>
      <c r="DR18" s="28"/>
      <c r="DS18" s="28"/>
      <c r="DT18" s="12" t="str">
        <f t="shared" si="52"/>
        <v xml:space="preserve"> </v>
      </c>
      <c r="DU18" s="11" t="str">
        <f t="shared" si="53"/>
        <v xml:space="preserve"> </v>
      </c>
      <c r="DV18" s="28"/>
      <c r="DW18" s="28"/>
      <c r="DX18" s="12" t="str">
        <f t="shared" si="54"/>
        <v xml:space="preserve"> </v>
      </c>
      <c r="DY18" s="11" t="str">
        <f t="shared" si="55"/>
        <v xml:space="preserve"> </v>
      </c>
      <c r="DZ18" s="28"/>
      <c r="EA18" s="28"/>
      <c r="EB18" s="12" t="str">
        <f t="shared" si="56"/>
        <v xml:space="preserve"> </v>
      </c>
      <c r="EC18" s="11" t="str">
        <f t="shared" si="57"/>
        <v xml:space="preserve"> </v>
      </c>
      <c r="ED18" s="28"/>
      <c r="EE18" s="28"/>
      <c r="EF18" s="12" t="str">
        <f t="shared" si="58"/>
        <v xml:space="preserve"> </v>
      </c>
      <c r="EG18" s="11" t="str">
        <f t="shared" si="59"/>
        <v xml:space="preserve"> </v>
      </c>
      <c r="EI18" s="7" t="str">
        <f>IF(ISBLANK(Fran1!$A18)," ",Fran1!$A18)</f>
        <v xml:space="preserve"> </v>
      </c>
      <c r="EJ18" s="8" t="str">
        <f>IF(ISBLANK(Fran1!$B18)," ",Fran1!$B18)</f>
        <v xml:space="preserve"> </v>
      </c>
      <c r="EK18" s="28"/>
      <c r="EL18" s="28"/>
      <c r="EM18" s="12" t="str">
        <f t="shared" si="60"/>
        <v xml:space="preserve"> </v>
      </c>
      <c r="EN18" s="11" t="str">
        <f t="shared" si="61"/>
        <v xml:space="preserve"> </v>
      </c>
      <c r="EO18" s="28"/>
      <c r="EP18" s="28"/>
      <c r="EQ18" s="12" t="str">
        <f t="shared" si="62"/>
        <v xml:space="preserve"> </v>
      </c>
      <c r="ER18" s="11" t="str">
        <f t="shared" si="63"/>
        <v xml:space="preserve"> </v>
      </c>
      <c r="ES18" s="28"/>
      <c r="ET18" s="28"/>
      <c r="EU18" s="12" t="str">
        <f t="shared" si="64"/>
        <v xml:space="preserve"> </v>
      </c>
      <c r="EV18" s="11" t="str">
        <f t="shared" si="65"/>
        <v xml:space="preserve"> </v>
      </c>
      <c r="EW18" s="28"/>
      <c r="EX18" s="28"/>
      <c r="EY18" s="12" t="str">
        <f t="shared" si="66"/>
        <v xml:space="preserve"> </v>
      </c>
      <c r="EZ18" s="11" t="str">
        <f t="shared" si="67"/>
        <v xml:space="preserve"> </v>
      </c>
      <c r="FA18" s="28"/>
      <c r="FB18" s="28"/>
      <c r="FC18" s="12" t="str">
        <f t="shared" si="68"/>
        <v xml:space="preserve"> </v>
      </c>
      <c r="FD18" s="11" t="str">
        <f t="shared" si="69"/>
        <v xml:space="preserve"> </v>
      </c>
      <c r="FF18" s="7" t="str">
        <f>IF(ISBLANK(Fran1!$A18)," ",Fran1!$A18)</f>
        <v xml:space="preserve"> </v>
      </c>
      <c r="FG18" s="8" t="str">
        <f>IF(ISBLANK(Fran1!$B18)," ",Fran1!$B18)</f>
        <v xml:space="preserve"> </v>
      </c>
      <c r="FH18" s="28"/>
      <c r="FI18" s="28"/>
      <c r="FJ18" s="12" t="str">
        <f t="shared" si="70"/>
        <v xml:space="preserve"> </v>
      </c>
      <c r="FK18" s="11" t="str">
        <f t="shared" si="71"/>
        <v xml:space="preserve"> </v>
      </c>
      <c r="FL18" s="28"/>
      <c r="FM18" s="28"/>
      <c r="FN18" s="12" t="str">
        <f t="shared" si="72"/>
        <v xml:space="preserve"> </v>
      </c>
      <c r="FO18" s="11" t="str">
        <f t="shared" si="73"/>
        <v xml:space="preserve"> </v>
      </c>
      <c r="FP18" s="28"/>
      <c r="FQ18" s="28"/>
      <c r="FR18" s="12" t="str">
        <f t="shared" si="74"/>
        <v xml:space="preserve"> </v>
      </c>
      <c r="FS18" s="11" t="str">
        <f t="shared" si="75"/>
        <v xml:space="preserve"> </v>
      </c>
      <c r="FT18" s="28"/>
      <c r="FU18" s="28"/>
      <c r="FV18" s="12" t="str">
        <f t="shared" si="76"/>
        <v xml:space="preserve"> </v>
      </c>
      <c r="FW18" s="11" t="str">
        <f t="shared" si="77"/>
        <v xml:space="preserve"> </v>
      </c>
      <c r="FX18" s="28"/>
      <c r="FY18" s="28"/>
      <c r="FZ18" s="12" t="str">
        <f t="shared" si="78"/>
        <v xml:space="preserve"> </v>
      </c>
      <c r="GA18" s="11" t="str">
        <f t="shared" si="79"/>
        <v xml:space="preserve"> </v>
      </c>
      <c r="GC18" s="7" t="str">
        <f>IF(ISBLANK(Fran1!A18)," ",Fran1!A18)</f>
        <v xml:space="preserve"> </v>
      </c>
      <c r="GD18" s="8" t="str">
        <f>IF(ISBLANK(Fran1!B18)," ",Fran1!B18)</f>
        <v xml:space="preserve"> </v>
      </c>
      <c r="GE18" s="28"/>
      <c r="GF18" s="28"/>
      <c r="GG18" s="12" t="str">
        <f t="shared" si="80"/>
        <v xml:space="preserve"> </v>
      </c>
      <c r="GH18" s="11" t="str">
        <f t="shared" si="81"/>
        <v xml:space="preserve"> </v>
      </c>
      <c r="GI18" s="28"/>
      <c r="GJ18" s="28"/>
      <c r="GK18" s="12" t="str">
        <f t="shared" si="82"/>
        <v xml:space="preserve"> </v>
      </c>
      <c r="GL18" s="11" t="str">
        <f t="shared" si="83"/>
        <v xml:space="preserve"> </v>
      </c>
      <c r="GM18" s="28"/>
      <c r="GN18" s="28"/>
      <c r="GO18" s="12" t="str">
        <f t="shared" si="84"/>
        <v xml:space="preserve"> </v>
      </c>
      <c r="GP18" s="11" t="str">
        <f t="shared" si="85"/>
        <v xml:space="preserve"> </v>
      </c>
      <c r="GQ18" s="28"/>
      <c r="GR18" s="28"/>
      <c r="GS18" s="12" t="str">
        <f t="shared" si="86"/>
        <v xml:space="preserve"> </v>
      </c>
      <c r="GT18" s="11" t="str">
        <f t="shared" si="87"/>
        <v xml:space="preserve"> </v>
      </c>
      <c r="GU18" s="28"/>
      <c r="GV18" s="28"/>
      <c r="GW18" s="12" t="str">
        <f t="shared" si="88"/>
        <v xml:space="preserve"> </v>
      </c>
      <c r="GX18" s="11" t="str">
        <f t="shared" si="89"/>
        <v xml:space="preserve"> </v>
      </c>
      <c r="GZ18" s="7" t="str">
        <f>IF(ISBLANK(Fran1!A18)," ",Fran1!A18)</f>
        <v xml:space="preserve"> </v>
      </c>
      <c r="HA18" s="8" t="str">
        <f>IF(ISBLANK(Fran1!B18)," ",Fran1!B18)</f>
        <v xml:space="preserve"> </v>
      </c>
      <c r="HB18" s="28"/>
      <c r="HC18" s="28"/>
      <c r="HD18" s="12" t="str">
        <f t="shared" si="90"/>
        <v xml:space="preserve"> </v>
      </c>
      <c r="HE18" s="11" t="str">
        <f t="shared" si="91"/>
        <v xml:space="preserve"> </v>
      </c>
      <c r="HF18" s="28"/>
      <c r="HG18" s="28"/>
      <c r="HH18" s="12" t="str">
        <f t="shared" si="92"/>
        <v xml:space="preserve"> </v>
      </c>
      <c r="HI18" s="11" t="str">
        <f t="shared" si="93"/>
        <v xml:space="preserve"> </v>
      </c>
      <c r="HJ18" s="28"/>
      <c r="HK18" s="28"/>
      <c r="HL18" s="12" t="str">
        <f t="shared" si="94"/>
        <v xml:space="preserve"> </v>
      </c>
      <c r="HM18" s="11" t="str">
        <f t="shared" si="95"/>
        <v xml:space="preserve"> </v>
      </c>
      <c r="HN18" s="28"/>
      <c r="HO18" s="28"/>
      <c r="HP18" s="12" t="str">
        <f t="shared" si="96"/>
        <v xml:space="preserve"> </v>
      </c>
      <c r="HQ18" s="11" t="str">
        <f t="shared" si="97"/>
        <v xml:space="preserve"> </v>
      </c>
      <c r="HR18" s="28"/>
      <c r="HS18" s="28"/>
      <c r="HT18" s="12" t="str">
        <f t="shared" si="98"/>
        <v xml:space="preserve"> </v>
      </c>
      <c r="HU18" s="11" t="str">
        <f t="shared" si="99"/>
        <v xml:space="preserve"> </v>
      </c>
      <c r="HW18" s="7" t="str">
        <f>IF(ISBLANK(Fran1!$A18)," ",Fran1!$A18)</f>
        <v xml:space="preserve"> </v>
      </c>
      <c r="HX18" s="8" t="str">
        <f>IF(ISBLANK(Fran1!$B18)," ",Fran1!$B18)</f>
        <v xml:space="preserve"> </v>
      </c>
      <c r="HY18" s="28"/>
      <c r="HZ18" s="28"/>
      <c r="IA18" s="12" t="str">
        <f t="shared" si="100"/>
        <v xml:space="preserve"> </v>
      </c>
      <c r="IB18" s="11" t="str">
        <f t="shared" si="101"/>
        <v xml:space="preserve"> </v>
      </c>
      <c r="IC18" s="28"/>
      <c r="ID18" s="28"/>
      <c r="IE18" s="12" t="str">
        <f t="shared" si="102"/>
        <v xml:space="preserve"> </v>
      </c>
      <c r="IF18" s="11" t="str">
        <f t="shared" si="103"/>
        <v xml:space="preserve"> </v>
      </c>
      <c r="IG18" s="28"/>
      <c r="IH18" s="28"/>
      <c r="II18" s="12" t="str">
        <f t="shared" si="104"/>
        <v xml:space="preserve"> </v>
      </c>
      <c r="IJ18" s="11" t="str">
        <f t="shared" si="105"/>
        <v xml:space="preserve"> </v>
      </c>
      <c r="IK18" s="28"/>
      <c r="IL18" s="28"/>
      <c r="IM18" s="12" t="str">
        <f t="shared" si="106"/>
        <v xml:space="preserve"> </v>
      </c>
      <c r="IN18" s="11" t="str">
        <f t="shared" si="107"/>
        <v xml:space="preserve"> </v>
      </c>
      <c r="IO18" s="28"/>
      <c r="IP18" s="28"/>
      <c r="IQ18" s="12" t="str">
        <f t="shared" si="108"/>
        <v xml:space="preserve"> </v>
      </c>
      <c r="IR18" s="11" t="str">
        <f t="shared" si="109"/>
        <v xml:space="preserve"> </v>
      </c>
      <c r="IS18" s="107"/>
      <c r="IT18" s="7" t="str">
        <f>IF(ISBLANK(Fran1!$A18)," ",Fran1!$A18)</f>
        <v xml:space="preserve"> </v>
      </c>
      <c r="IU18" s="8" t="str">
        <f>IF(ISBLANK(Fran1!$B18)," ",Fran1!$B18)</f>
        <v xml:space="preserve"> </v>
      </c>
      <c r="IV18" s="28"/>
      <c r="IW18" s="28"/>
      <c r="IX18" s="12" t="str">
        <f t="shared" si="110"/>
        <v xml:space="preserve"> </v>
      </c>
      <c r="IY18" s="11" t="str">
        <f t="shared" si="111"/>
        <v xml:space="preserve"> </v>
      </c>
      <c r="IZ18" s="28"/>
      <c r="JA18" s="28"/>
      <c r="JB18" s="12" t="str">
        <f t="shared" si="112"/>
        <v xml:space="preserve"> </v>
      </c>
      <c r="JC18" s="11" t="str">
        <f t="shared" si="113"/>
        <v xml:space="preserve"> </v>
      </c>
      <c r="JD18" s="28"/>
      <c r="JE18" s="28"/>
      <c r="JF18" s="12" t="str">
        <f t="shared" si="114"/>
        <v xml:space="preserve"> </v>
      </c>
      <c r="JG18" s="11" t="str">
        <f t="shared" si="115"/>
        <v xml:space="preserve"> </v>
      </c>
      <c r="JH18" s="28"/>
      <c r="JI18" s="28"/>
      <c r="JJ18" s="12" t="str">
        <f t="shared" si="116"/>
        <v xml:space="preserve"> </v>
      </c>
      <c r="JK18" s="11" t="str">
        <f t="shared" si="117"/>
        <v xml:space="preserve"> </v>
      </c>
      <c r="JL18" s="28"/>
      <c r="JM18" s="28"/>
      <c r="JN18" s="12" t="str">
        <f t="shared" si="118"/>
        <v xml:space="preserve"> </v>
      </c>
      <c r="JO18" s="11" t="str">
        <f t="shared" si="119"/>
        <v xml:space="preserve"> </v>
      </c>
      <c r="JQ18" s="7" t="str">
        <f>IF(ISBLANK(Fran1!$A18)," ",Fran1!$A18)</f>
        <v xml:space="preserve"> </v>
      </c>
      <c r="JR18" s="8" t="str">
        <f>IF(ISBLANK(Fran1!$B18)," ",Fran1!$B18)</f>
        <v xml:space="preserve"> </v>
      </c>
      <c r="JS18" s="28"/>
      <c r="JT18" s="28"/>
      <c r="JU18" s="12" t="str">
        <f t="shared" si="120"/>
        <v xml:space="preserve"> </v>
      </c>
      <c r="JV18" s="11" t="str">
        <f t="shared" si="121"/>
        <v xml:space="preserve"> </v>
      </c>
      <c r="JW18" s="28"/>
      <c r="JX18" s="28"/>
      <c r="JY18" s="12" t="str">
        <f t="shared" si="122"/>
        <v xml:space="preserve"> </v>
      </c>
      <c r="JZ18" s="11" t="str">
        <f t="shared" si="123"/>
        <v xml:space="preserve"> </v>
      </c>
      <c r="KA18" s="28"/>
      <c r="KB18" s="28"/>
      <c r="KC18" s="12" t="str">
        <f t="shared" si="124"/>
        <v xml:space="preserve"> </v>
      </c>
      <c r="KD18" s="11" t="str">
        <f t="shared" si="125"/>
        <v xml:space="preserve"> </v>
      </c>
      <c r="KE18" s="28"/>
      <c r="KF18" s="28"/>
      <c r="KG18" s="12" t="str">
        <f t="shared" si="126"/>
        <v xml:space="preserve"> </v>
      </c>
      <c r="KH18" s="11" t="str">
        <f t="shared" si="127"/>
        <v xml:space="preserve"> </v>
      </c>
      <c r="KI18" s="28"/>
      <c r="KJ18" s="28"/>
      <c r="KK18" s="12" t="str">
        <f t="shared" si="128"/>
        <v xml:space="preserve"> </v>
      </c>
      <c r="KL18" s="11" t="str">
        <f t="shared" si="129"/>
        <v xml:space="preserve"> </v>
      </c>
      <c r="KN18" s="7" t="str">
        <f>IF(ISBLANK(Fran1!$A18)," ",Fran1!$A18)</f>
        <v xml:space="preserve"> </v>
      </c>
      <c r="KO18" s="8" t="str">
        <f>IF(ISBLANK(Fran1!$B18)," ",Fran1!$B18)</f>
        <v xml:space="preserve"> </v>
      </c>
      <c r="KP18" s="28"/>
      <c r="KQ18" s="28"/>
      <c r="KR18" s="12" t="str">
        <f t="shared" si="130"/>
        <v xml:space="preserve"> </v>
      </c>
      <c r="KS18" s="11" t="str">
        <f t="shared" si="131"/>
        <v xml:space="preserve"> </v>
      </c>
      <c r="KT18" s="28"/>
      <c r="KU18" s="28"/>
      <c r="KV18" s="12" t="str">
        <f t="shared" si="132"/>
        <v xml:space="preserve"> </v>
      </c>
      <c r="KW18" s="11" t="str">
        <f t="shared" si="133"/>
        <v xml:space="preserve"> </v>
      </c>
    </row>
    <row r="19" spans="1:309">
      <c r="A19" s="9" t="str">
        <f>IF(ISBLANK(Fran1!A19)," ",Fran1!A19)</f>
        <v xml:space="preserve"> </v>
      </c>
      <c r="B19" s="10" t="str">
        <f>IF(ISBLANK(Fran1!B19)," ",Fran1!B19)</f>
        <v xml:space="preserve"> </v>
      </c>
      <c r="C19" s="29"/>
      <c r="D19" s="29"/>
      <c r="E19" s="2" t="str">
        <f t="shared" si="0"/>
        <v xml:space="preserve"> </v>
      </c>
      <c r="F19" s="3" t="str">
        <f t="shared" si="1"/>
        <v xml:space="preserve"> </v>
      </c>
      <c r="G19" s="29"/>
      <c r="H19" s="29"/>
      <c r="I19" s="2" t="str">
        <f t="shared" si="2"/>
        <v xml:space="preserve"> </v>
      </c>
      <c r="J19" s="3" t="str">
        <f t="shared" si="3"/>
        <v xml:space="preserve"> </v>
      </c>
      <c r="K19" s="29"/>
      <c r="L19" s="29"/>
      <c r="M19" s="2" t="str">
        <f t="shared" si="4"/>
        <v xml:space="preserve"> </v>
      </c>
      <c r="N19" s="3" t="str">
        <f t="shared" si="5"/>
        <v xml:space="preserve"> </v>
      </c>
      <c r="O19" s="29"/>
      <c r="P19" s="29"/>
      <c r="Q19" s="2" t="str">
        <f t="shared" si="6"/>
        <v xml:space="preserve"> </v>
      </c>
      <c r="R19" s="3" t="str">
        <f t="shared" si="7"/>
        <v xml:space="preserve"> </v>
      </c>
      <c r="S19" s="29"/>
      <c r="T19" s="29"/>
      <c r="U19" s="2" t="str">
        <f t="shared" si="8"/>
        <v xml:space="preserve"> </v>
      </c>
      <c r="V19" s="3" t="str">
        <f t="shared" si="9"/>
        <v xml:space="preserve"> </v>
      </c>
      <c r="W19" s="107"/>
      <c r="X19" s="9" t="str">
        <f>IF(ISBLANK(Fran1!A19)," ",Fran1!A19)</f>
        <v xml:space="preserve"> </v>
      </c>
      <c r="Y19" s="10" t="str">
        <f>IF(ISBLANK(Fran1!B19)," ",Fran1!B19)</f>
        <v xml:space="preserve"> </v>
      </c>
      <c r="Z19" s="29"/>
      <c r="AA19" s="29"/>
      <c r="AB19" s="2" t="str">
        <f t="shared" si="10"/>
        <v xml:space="preserve"> </v>
      </c>
      <c r="AC19" s="3" t="str">
        <f t="shared" si="11"/>
        <v xml:space="preserve"> </v>
      </c>
      <c r="AD19" s="29"/>
      <c r="AE19" s="29"/>
      <c r="AF19" s="2" t="str">
        <f t="shared" si="12"/>
        <v xml:space="preserve"> </v>
      </c>
      <c r="AG19" s="3" t="str">
        <f t="shared" si="13"/>
        <v xml:space="preserve"> </v>
      </c>
      <c r="AH19" s="29"/>
      <c r="AI19" s="29"/>
      <c r="AJ19" s="2" t="str">
        <f t="shared" si="14"/>
        <v xml:space="preserve"> </v>
      </c>
      <c r="AK19" s="3" t="str">
        <f t="shared" si="15"/>
        <v xml:space="preserve"> </v>
      </c>
      <c r="AL19" s="29"/>
      <c r="AM19" s="29"/>
      <c r="AN19" s="2" t="str">
        <f t="shared" si="16"/>
        <v xml:space="preserve"> </v>
      </c>
      <c r="AO19" s="3" t="str">
        <f t="shared" si="17"/>
        <v xml:space="preserve"> </v>
      </c>
      <c r="AP19" s="29"/>
      <c r="AQ19" s="29"/>
      <c r="AR19" s="2" t="str">
        <f t="shared" si="18"/>
        <v xml:space="preserve"> </v>
      </c>
      <c r="AS19" s="3" t="str">
        <f t="shared" si="19"/>
        <v xml:space="preserve"> </v>
      </c>
      <c r="AU19" s="9" t="str">
        <f>IF(ISBLANK(Fran1!A19)," ",Fran1!A19)</f>
        <v xml:space="preserve"> </v>
      </c>
      <c r="AV19" s="10" t="str">
        <f>IF(ISBLANK(Fran1!B19)," ",Fran1!B19)</f>
        <v xml:space="preserve"> </v>
      </c>
      <c r="AW19" s="29"/>
      <c r="AX19" s="29"/>
      <c r="AY19" s="2" t="str">
        <f t="shared" si="20"/>
        <v xml:space="preserve"> </v>
      </c>
      <c r="AZ19" s="3" t="str">
        <f t="shared" si="21"/>
        <v xml:space="preserve"> </v>
      </c>
      <c r="BA19" s="29"/>
      <c r="BB19" s="29"/>
      <c r="BC19" s="2" t="str">
        <f t="shared" si="22"/>
        <v xml:space="preserve"> </v>
      </c>
      <c r="BD19" s="3" t="str">
        <f t="shared" si="23"/>
        <v xml:space="preserve"> </v>
      </c>
      <c r="BE19" s="29"/>
      <c r="BF19" s="29"/>
      <c r="BG19" s="2" t="str">
        <f t="shared" si="24"/>
        <v xml:space="preserve"> </v>
      </c>
      <c r="BH19" s="3" t="str">
        <f t="shared" si="25"/>
        <v xml:space="preserve"> </v>
      </c>
      <c r="BI19" s="29"/>
      <c r="BJ19" s="29"/>
      <c r="BK19" s="2" t="str">
        <f t="shared" si="26"/>
        <v xml:space="preserve"> </v>
      </c>
      <c r="BL19" s="3" t="str">
        <f t="shared" si="27"/>
        <v xml:space="preserve"> </v>
      </c>
      <c r="BM19" s="29"/>
      <c r="BN19" s="29"/>
      <c r="BO19" s="2" t="str">
        <f t="shared" si="28"/>
        <v xml:space="preserve"> </v>
      </c>
      <c r="BP19" s="3" t="str">
        <f t="shared" si="29"/>
        <v xml:space="preserve"> </v>
      </c>
      <c r="BR19" s="9" t="str">
        <f>IF(ISBLANK(Fran1!A19)," ",Fran1!A19)</f>
        <v xml:space="preserve"> </v>
      </c>
      <c r="BS19" s="10" t="str">
        <f>IF(ISBLANK(Fran1!B19)," ",Fran1!B19)</f>
        <v xml:space="preserve"> </v>
      </c>
      <c r="BT19" s="29"/>
      <c r="BU19" s="29"/>
      <c r="BV19" s="2" t="str">
        <f t="shared" si="30"/>
        <v xml:space="preserve"> </v>
      </c>
      <c r="BW19" s="3" t="str">
        <f t="shared" si="31"/>
        <v xml:space="preserve"> </v>
      </c>
      <c r="BX19" s="29"/>
      <c r="BY19" s="29"/>
      <c r="BZ19" s="2" t="str">
        <f t="shared" si="32"/>
        <v xml:space="preserve"> </v>
      </c>
      <c r="CA19" s="3" t="str">
        <f t="shared" si="33"/>
        <v xml:space="preserve"> </v>
      </c>
      <c r="CB19" s="29"/>
      <c r="CC19" s="29"/>
      <c r="CD19" s="2" t="str">
        <f t="shared" si="34"/>
        <v xml:space="preserve"> </v>
      </c>
      <c r="CE19" s="3" t="str">
        <f t="shared" si="35"/>
        <v xml:space="preserve"> </v>
      </c>
      <c r="CF19" s="29"/>
      <c r="CG19" s="29"/>
      <c r="CH19" s="2" t="str">
        <f t="shared" si="36"/>
        <v xml:space="preserve"> </v>
      </c>
      <c r="CI19" s="3" t="str">
        <f t="shared" si="37"/>
        <v xml:space="preserve"> </v>
      </c>
      <c r="CJ19" s="29"/>
      <c r="CK19" s="29"/>
      <c r="CL19" s="2" t="str">
        <f t="shared" si="38"/>
        <v xml:space="preserve"> </v>
      </c>
      <c r="CM19" s="3" t="str">
        <f t="shared" si="39"/>
        <v xml:space="preserve"> </v>
      </c>
      <c r="CO19" s="9" t="str">
        <f>IF(ISBLANK(Fran1!A19)," ",Fran1!A19)</f>
        <v xml:space="preserve"> </v>
      </c>
      <c r="CP19" s="10" t="str">
        <f>IF(ISBLANK(Fran1!B19)," ",Fran1!B19)</f>
        <v xml:space="preserve"> </v>
      </c>
      <c r="CQ19" s="29"/>
      <c r="CR19" s="29"/>
      <c r="CS19" s="2" t="str">
        <f t="shared" si="40"/>
        <v xml:space="preserve"> </v>
      </c>
      <c r="CT19" s="3" t="str">
        <f t="shared" si="41"/>
        <v xml:space="preserve"> </v>
      </c>
      <c r="CU19" s="29"/>
      <c r="CV19" s="29"/>
      <c r="CW19" s="2" t="str">
        <f t="shared" si="42"/>
        <v xml:space="preserve"> </v>
      </c>
      <c r="CX19" s="3" t="str">
        <f t="shared" si="43"/>
        <v xml:space="preserve"> </v>
      </c>
      <c r="CY19" s="29"/>
      <c r="CZ19" s="29"/>
      <c r="DA19" s="2" t="str">
        <f t="shared" si="44"/>
        <v xml:space="preserve"> </v>
      </c>
      <c r="DB19" s="3" t="str">
        <f t="shared" si="45"/>
        <v xml:space="preserve"> </v>
      </c>
      <c r="DC19" s="29"/>
      <c r="DD19" s="29"/>
      <c r="DE19" s="2" t="str">
        <f t="shared" si="46"/>
        <v xml:space="preserve"> </v>
      </c>
      <c r="DF19" s="3" t="str">
        <f t="shared" si="47"/>
        <v xml:space="preserve"> </v>
      </c>
      <c r="DG19" s="29"/>
      <c r="DH19" s="29"/>
      <c r="DI19" s="2" t="str">
        <f t="shared" si="48"/>
        <v xml:space="preserve"> </v>
      </c>
      <c r="DJ19" s="3" t="str">
        <f t="shared" si="49"/>
        <v xml:space="preserve"> </v>
      </c>
      <c r="DL19" s="9" t="str">
        <f>IF(ISBLANK(Fran1!A19)," ",Fran1!A19)</f>
        <v xml:space="preserve"> </v>
      </c>
      <c r="DM19" s="10" t="str">
        <f>IF(ISBLANK(Fran1!B19)," ",Fran1!B19)</f>
        <v xml:space="preserve"> </v>
      </c>
      <c r="DN19" s="29"/>
      <c r="DO19" s="29"/>
      <c r="DP19" s="2" t="str">
        <f t="shared" si="50"/>
        <v xml:space="preserve"> </v>
      </c>
      <c r="DQ19" s="3" t="str">
        <f t="shared" si="51"/>
        <v xml:space="preserve"> </v>
      </c>
      <c r="DR19" s="29"/>
      <c r="DS19" s="29"/>
      <c r="DT19" s="2" t="str">
        <f t="shared" si="52"/>
        <v xml:space="preserve"> </v>
      </c>
      <c r="DU19" s="3" t="str">
        <f t="shared" si="53"/>
        <v xml:space="preserve"> </v>
      </c>
      <c r="DV19" s="29"/>
      <c r="DW19" s="29"/>
      <c r="DX19" s="2" t="str">
        <f t="shared" si="54"/>
        <v xml:space="preserve"> </v>
      </c>
      <c r="DY19" s="3" t="str">
        <f t="shared" si="55"/>
        <v xml:space="preserve"> </v>
      </c>
      <c r="DZ19" s="29"/>
      <c r="EA19" s="29"/>
      <c r="EB19" s="2" t="str">
        <f t="shared" si="56"/>
        <v xml:space="preserve"> </v>
      </c>
      <c r="EC19" s="3" t="str">
        <f t="shared" si="57"/>
        <v xml:space="preserve"> </v>
      </c>
      <c r="ED19" s="29"/>
      <c r="EE19" s="29"/>
      <c r="EF19" s="2" t="str">
        <f t="shared" si="58"/>
        <v xml:space="preserve"> </v>
      </c>
      <c r="EG19" s="3" t="str">
        <f t="shared" si="59"/>
        <v xml:space="preserve"> </v>
      </c>
      <c r="EI19" s="9" t="str">
        <f>IF(ISBLANK(Fran1!$A19)," ",Fran1!$A19)</f>
        <v xml:space="preserve"> </v>
      </c>
      <c r="EJ19" s="10" t="str">
        <f>IF(ISBLANK(Fran1!$B19)," ",Fran1!$B19)</f>
        <v xml:space="preserve"> </v>
      </c>
      <c r="EK19" s="29"/>
      <c r="EL19" s="29"/>
      <c r="EM19" s="2" t="str">
        <f t="shared" si="60"/>
        <v xml:space="preserve"> </v>
      </c>
      <c r="EN19" s="3" t="str">
        <f t="shared" si="61"/>
        <v xml:space="preserve"> </v>
      </c>
      <c r="EO19" s="29"/>
      <c r="EP19" s="29"/>
      <c r="EQ19" s="2" t="str">
        <f t="shared" si="62"/>
        <v xml:space="preserve"> </v>
      </c>
      <c r="ER19" s="3" t="str">
        <f t="shared" si="63"/>
        <v xml:space="preserve"> </v>
      </c>
      <c r="ES19" s="29"/>
      <c r="ET19" s="29"/>
      <c r="EU19" s="2" t="str">
        <f t="shared" si="64"/>
        <v xml:space="preserve"> </v>
      </c>
      <c r="EV19" s="3" t="str">
        <f t="shared" si="65"/>
        <v xml:space="preserve"> </v>
      </c>
      <c r="EW19" s="29"/>
      <c r="EX19" s="29"/>
      <c r="EY19" s="2" t="str">
        <f t="shared" si="66"/>
        <v xml:space="preserve"> </v>
      </c>
      <c r="EZ19" s="3" t="str">
        <f t="shared" si="67"/>
        <v xml:space="preserve"> </v>
      </c>
      <c r="FA19" s="29"/>
      <c r="FB19" s="29"/>
      <c r="FC19" s="2" t="str">
        <f t="shared" si="68"/>
        <v xml:space="preserve"> </v>
      </c>
      <c r="FD19" s="3" t="str">
        <f t="shared" si="69"/>
        <v xml:space="preserve"> </v>
      </c>
      <c r="FF19" s="9" t="str">
        <f>IF(ISBLANK(Fran1!$A19)," ",Fran1!$A19)</f>
        <v xml:space="preserve"> </v>
      </c>
      <c r="FG19" s="10" t="str">
        <f>IF(ISBLANK(Fran1!$B19)," ",Fran1!$B19)</f>
        <v xml:space="preserve"> </v>
      </c>
      <c r="FH19" s="29"/>
      <c r="FI19" s="29"/>
      <c r="FJ19" s="2" t="str">
        <f t="shared" si="70"/>
        <v xml:space="preserve"> </v>
      </c>
      <c r="FK19" s="3" t="str">
        <f t="shared" si="71"/>
        <v xml:space="preserve"> </v>
      </c>
      <c r="FL19" s="29"/>
      <c r="FM19" s="29"/>
      <c r="FN19" s="2" t="str">
        <f t="shared" si="72"/>
        <v xml:space="preserve"> </v>
      </c>
      <c r="FO19" s="3" t="str">
        <f t="shared" si="73"/>
        <v xml:space="preserve"> </v>
      </c>
      <c r="FP19" s="29"/>
      <c r="FQ19" s="29"/>
      <c r="FR19" s="2" t="str">
        <f t="shared" si="74"/>
        <v xml:space="preserve"> </v>
      </c>
      <c r="FS19" s="3" t="str">
        <f t="shared" si="75"/>
        <v xml:space="preserve"> </v>
      </c>
      <c r="FT19" s="29"/>
      <c r="FU19" s="29"/>
      <c r="FV19" s="2" t="str">
        <f t="shared" si="76"/>
        <v xml:space="preserve"> </v>
      </c>
      <c r="FW19" s="3" t="str">
        <f t="shared" si="77"/>
        <v xml:space="preserve"> </v>
      </c>
      <c r="FX19" s="29"/>
      <c r="FY19" s="29"/>
      <c r="FZ19" s="2" t="str">
        <f t="shared" si="78"/>
        <v xml:space="preserve"> </v>
      </c>
      <c r="GA19" s="3" t="str">
        <f t="shared" si="79"/>
        <v xml:space="preserve"> </v>
      </c>
      <c r="GC19" s="9" t="str">
        <f>IF(ISBLANK(Fran1!A19)," ",Fran1!A19)</f>
        <v xml:space="preserve"> </v>
      </c>
      <c r="GD19" s="10" t="str">
        <f>IF(ISBLANK(Fran1!B19)," ",Fran1!B19)</f>
        <v xml:space="preserve"> </v>
      </c>
      <c r="GE19" s="29"/>
      <c r="GF19" s="29"/>
      <c r="GG19" s="2" t="str">
        <f t="shared" si="80"/>
        <v xml:space="preserve"> </v>
      </c>
      <c r="GH19" s="3" t="str">
        <f t="shared" si="81"/>
        <v xml:space="preserve"> </v>
      </c>
      <c r="GI19" s="29"/>
      <c r="GJ19" s="29"/>
      <c r="GK19" s="2" t="str">
        <f t="shared" si="82"/>
        <v xml:space="preserve"> </v>
      </c>
      <c r="GL19" s="3" t="str">
        <f t="shared" si="83"/>
        <v xml:space="preserve"> </v>
      </c>
      <c r="GM19" s="29"/>
      <c r="GN19" s="29"/>
      <c r="GO19" s="2" t="str">
        <f t="shared" si="84"/>
        <v xml:space="preserve"> </v>
      </c>
      <c r="GP19" s="3" t="str">
        <f t="shared" si="85"/>
        <v xml:space="preserve"> </v>
      </c>
      <c r="GQ19" s="29"/>
      <c r="GR19" s="29"/>
      <c r="GS19" s="2" t="str">
        <f t="shared" si="86"/>
        <v xml:space="preserve"> </v>
      </c>
      <c r="GT19" s="3" t="str">
        <f t="shared" si="87"/>
        <v xml:space="preserve"> </v>
      </c>
      <c r="GU19" s="29"/>
      <c r="GV19" s="29"/>
      <c r="GW19" s="2" t="str">
        <f t="shared" si="88"/>
        <v xml:space="preserve"> </v>
      </c>
      <c r="GX19" s="3" t="str">
        <f t="shared" si="89"/>
        <v xml:space="preserve"> </v>
      </c>
      <c r="GZ19" s="9" t="str">
        <f>IF(ISBLANK(Fran1!A19)," ",Fran1!A19)</f>
        <v xml:space="preserve"> </v>
      </c>
      <c r="HA19" s="10" t="str">
        <f>IF(ISBLANK(Fran1!B19)," ",Fran1!B19)</f>
        <v xml:space="preserve"> </v>
      </c>
      <c r="HB19" s="29"/>
      <c r="HC19" s="29"/>
      <c r="HD19" s="2" t="str">
        <f t="shared" si="90"/>
        <v xml:space="preserve"> </v>
      </c>
      <c r="HE19" s="3" t="str">
        <f t="shared" si="91"/>
        <v xml:space="preserve"> </v>
      </c>
      <c r="HF19" s="29"/>
      <c r="HG19" s="29"/>
      <c r="HH19" s="2" t="str">
        <f t="shared" si="92"/>
        <v xml:space="preserve"> </v>
      </c>
      <c r="HI19" s="3" t="str">
        <f t="shared" si="93"/>
        <v xml:space="preserve"> </v>
      </c>
      <c r="HJ19" s="29"/>
      <c r="HK19" s="29"/>
      <c r="HL19" s="2" t="str">
        <f t="shared" si="94"/>
        <v xml:space="preserve"> </v>
      </c>
      <c r="HM19" s="3" t="str">
        <f t="shared" si="95"/>
        <v xml:space="preserve"> </v>
      </c>
      <c r="HN19" s="29"/>
      <c r="HO19" s="29"/>
      <c r="HP19" s="2" t="str">
        <f t="shared" si="96"/>
        <v xml:space="preserve"> </v>
      </c>
      <c r="HQ19" s="3" t="str">
        <f t="shared" si="97"/>
        <v xml:space="preserve"> </v>
      </c>
      <c r="HR19" s="29"/>
      <c r="HS19" s="29"/>
      <c r="HT19" s="2" t="str">
        <f t="shared" si="98"/>
        <v xml:space="preserve"> </v>
      </c>
      <c r="HU19" s="3" t="str">
        <f t="shared" si="99"/>
        <v xml:space="preserve"> </v>
      </c>
      <c r="HW19" s="9" t="str">
        <f>IF(ISBLANK(Fran1!$A19)," ",Fran1!$A19)</f>
        <v xml:space="preserve"> </v>
      </c>
      <c r="HX19" s="10" t="str">
        <f>IF(ISBLANK(Fran1!$B19)," ",Fran1!$B19)</f>
        <v xml:space="preserve"> </v>
      </c>
      <c r="HY19" s="29"/>
      <c r="HZ19" s="29"/>
      <c r="IA19" s="2" t="str">
        <f t="shared" si="100"/>
        <v xml:space="preserve"> </v>
      </c>
      <c r="IB19" s="3" t="str">
        <f t="shared" si="101"/>
        <v xml:space="preserve"> </v>
      </c>
      <c r="IC19" s="29"/>
      <c r="ID19" s="29"/>
      <c r="IE19" s="2" t="str">
        <f t="shared" si="102"/>
        <v xml:space="preserve"> </v>
      </c>
      <c r="IF19" s="3" t="str">
        <f t="shared" si="103"/>
        <v xml:space="preserve"> </v>
      </c>
      <c r="IG19" s="29"/>
      <c r="IH19" s="29"/>
      <c r="II19" s="2" t="str">
        <f t="shared" si="104"/>
        <v xml:space="preserve"> </v>
      </c>
      <c r="IJ19" s="3" t="str">
        <f t="shared" si="105"/>
        <v xml:space="preserve"> </v>
      </c>
      <c r="IK19" s="29"/>
      <c r="IL19" s="29"/>
      <c r="IM19" s="2" t="str">
        <f t="shared" si="106"/>
        <v xml:space="preserve"> </v>
      </c>
      <c r="IN19" s="3" t="str">
        <f t="shared" si="107"/>
        <v xml:space="preserve"> </v>
      </c>
      <c r="IO19" s="29"/>
      <c r="IP19" s="29"/>
      <c r="IQ19" s="2" t="str">
        <f t="shared" si="108"/>
        <v xml:space="preserve"> </v>
      </c>
      <c r="IR19" s="3" t="str">
        <f t="shared" si="109"/>
        <v xml:space="preserve"> </v>
      </c>
      <c r="IS19" s="107"/>
      <c r="IT19" s="9" t="str">
        <f>IF(ISBLANK(Fran1!$A19)," ",Fran1!$A19)</f>
        <v xml:space="preserve"> </v>
      </c>
      <c r="IU19" s="10" t="str">
        <f>IF(ISBLANK(Fran1!$B19)," ",Fran1!$B19)</f>
        <v xml:space="preserve"> </v>
      </c>
      <c r="IV19" s="29"/>
      <c r="IW19" s="29"/>
      <c r="IX19" s="2" t="str">
        <f t="shared" si="110"/>
        <v xml:space="preserve"> </v>
      </c>
      <c r="IY19" s="3" t="str">
        <f t="shared" si="111"/>
        <v xml:space="preserve"> </v>
      </c>
      <c r="IZ19" s="29"/>
      <c r="JA19" s="29"/>
      <c r="JB19" s="2" t="str">
        <f t="shared" si="112"/>
        <v xml:space="preserve"> </v>
      </c>
      <c r="JC19" s="3" t="str">
        <f t="shared" si="113"/>
        <v xml:space="preserve"> </v>
      </c>
      <c r="JD19" s="29"/>
      <c r="JE19" s="29"/>
      <c r="JF19" s="2" t="str">
        <f t="shared" si="114"/>
        <v xml:space="preserve"> </v>
      </c>
      <c r="JG19" s="3" t="str">
        <f t="shared" si="115"/>
        <v xml:space="preserve"> </v>
      </c>
      <c r="JH19" s="29"/>
      <c r="JI19" s="29"/>
      <c r="JJ19" s="2" t="str">
        <f t="shared" si="116"/>
        <v xml:space="preserve"> </v>
      </c>
      <c r="JK19" s="3" t="str">
        <f t="shared" si="117"/>
        <v xml:space="preserve"> </v>
      </c>
      <c r="JL19" s="29"/>
      <c r="JM19" s="29"/>
      <c r="JN19" s="2" t="str">
        <f t="shared" si="118"/>
        <v xml:space="preserve"> </v>
      </c>
      <c r="JO19" s="3" t="str">
        <f t="shared" si="119"/>
        <v xml:space="preserve"> </v>
      </c>
      <c r="JQ19" s="9" t="str">
        <f>IF(ISBLANK(Fran1!$A19)," ",Fran1!$A19)</f>
        <v xml:space="preserve"> </v>
      </c>
      <c r="JR19" s="10" t="str">
        <f>IF(ISBLANK(Fran1!$B19)," ",Fran1!$B19)</f>
        <v xml:space="preserve"> </v>
      </c>
      <c r="JS19" s="29"/>
      <c r="JT19" s="29"/>
      <c r="JU19" s="2" t="str">
        <f t="shared" si="120"/>
        <v xml:space="preserve"> </v>
      </c>
      <c r="JV19" s="3" t="str">
        <f t="shared" si="121"/>
        <v xml:space="preserve"> </v>
      </c>
      <c r="JW19" s="29"/>
      <c r="JX19" s="29"/>
      <c r="JY19" s="2" t="str">
        <f t="shared" si="122"/>
        <v xml:space="preserve"> </v>
      </c>
      <c r="JZ19" s="3" t="str">
        <f t="shared" si="123"/>
        <v xml:space="preserve"> </v>
      </c>
      <c r="KA19" s="29"/>
      <c r="KB19" s="29"/>
      <c r="KC19" s="2" t="str">
        <f t="shared" si="124"/>
        <v xml:space="preserve"> </v>
      </c>
      <c r="KD19" s="3" t="str">
        <f t="shared" si="125"/>
        <v xml:space="preserve"> </v>
      </c>
      <c r="KE19" s="29"/>
      <c r="KF19" s="29"/>
      <c r="KG19" s="2" t="str">
        <f t="shared" si="126"/>
        <v xml:space="preserve"> </v>
      </c>
      <c r="KH19" s="3" t="str">
        <f t="shared" si="127"/>
        <v xml:space="preserve"> </v>
      </c>
      <c r="KI19" s="29"/>
      <c r="KJ19" s="29"/>
      <c r="KK19" s="2" t="str">
        <f t="shared" si="128"/>
        <v xml:space="preserve"> </v>
      </c>
      <c r="KL19" s="3" t="str">
        <f t="shared" si="129"/>
        <v xml:space="preserve"> </v>
      </c>
      <c r="KN19" s="9" t="str">
        <f>IF(ISBLANK(Fran1!$A19)," ",Fran1!$A19)</f>
        <v xml:space="preserve"> </v>
      </c>
      <c r="KO19" s="10" t="str">
        <f>IF(ISBLANK(Fran1!$B19)," ",Fran1!$B19)</f>
        <v xml:space="preserve"> </v>
      </c>
      <c r="KP19" s="29"/>
      <c r="KQ19" s="29"/>
      <c r="KR19" s="2" t="str">
        <f t="shared" si="130"/>
        <v xml:space="preserve"> </v>
      </c>
      <c r="KS19" s="3" t="str">
        <f t="shared" si="131"/>
        <v xml:space="preserve"> </v>
      </c>
      <c r="KT19" s="29"/>
      <c r="KU19" s="29"/>
      <c r="KV19" s="2" t="str">
        <f t="shared" si="132"/>
        <v xml:space="preserve"> </v>
      </c>
      <c r="KW19" s="3" t="str">
        <f t="shared" si="133"/>
        <v xml:space="preserve"> </v>
      </c>
    </row>
    <row r="20" spans="1:309">
      <c r="A20" s="7" t="str">
        <f>IF(ISBLANK(Fran1!A20)," ",Fran1!A20)</f>
        <v xml:space="preserve"> </v>
      </c>
      <c r="B20" s="8" t="str">
        <f>IF(ISBLANK(Fran1!B20)," ",Fran1!B20)</f>
        <v xml:space="preserve"> </v>
      </c>
      <c r="C20" s="28"/>
      <c r="D20" s="28"/>
      <c r="E20" s="12" t="str">
        <f t="shared" si="0"/>
        <v xml:space="preserve"> </v>
      </c>
      <c r="F20" s="11" t="str">
        <f t="shared" si="1"/>
        <v xml:space="preserve"> </v>
      </c>
      <c r="G20" s="28"/>
      <c r="H20" s="28"/>
      <c r="I20" s="12" t="str">
        <f t="shared" si="2"/>
        <v xml:space="preserve"> </v>
      </c>
      <c r="J20" s="11" t="str">
        <f t="shared" si="3"/>
        <v xml:space="preserve"> </v>
      </c>
      <c r="K20" s="28"/>
      <c r="L20" s="28"/>
      <c r="M20" s="12" t="str">
        <f t="shared" si="4"/>
        <v xml:space="preserve"> </v>
      </c>
      <c r="N20" s="11" t="str">
        <f t="shared" si="5"/>
        <v xml:space="preserve"> </v>
      </c>
      <c r="O20" s="28"/>
      <c r="P20" s="28"/>
      <c r="Q20" s="12" t="str">
        <f t="shared" si="6"/>
        <v xml:space="preserve"> </v>
      </c>
      <c r="R20" s="11" t="str">
        <f t="shared" si="7"/>
        <v xml:space="preserve"> </v>
      </c>
      <c r="S20" s="28"/>
      <c r="T20" s="28"/>
      <c r="U20" s="12" t="str">
        <f t="shared" si="8"/>
        <v xml:space="preserve"> </v>
      </c>
      <c r="V20" s="11" t="str">
        <f t="shared" si="9"/>
        <v xml:space="preserve"> </v>
      </c>
      <c r="W20" s="107"/>
      <c r="X20" s="7" t="str">
        <f>IF(ISBLANK(Fran1!A20)," ",Fran1!A20)</f>
        <v xml:space="preserve"> </v>
      </c>
      <c r="Y20" s="8" t="str">
        <f>IF(ISBLANK(Fran1!B20)," ",Fran1!B20)</f>
        <v xml:space="preserve"> </v>
      </c>
      <c r="Z20" s="28"/>
      <c r="AA20" s="28"/>
      <c r="AB20" s="12" t="str">
        <f t="shared" si="10"/>
        <v xml:space="preserve"> </v>
      </c>
      <c r="AC20" s="11" t="str">
        <f t="shared" si="11"/>
        <v xml:space="preserve"> </v>
      </c>
      <c r="AD20" s="28"/>
      <c r="AE20" s="28"/>
      <c r="AF20" s="12" t="str">
        <f t="shared" si="12"/>
        <v xml:space="preserve"> </v>
      </c>
      <c r="AG20" s="11" t="str">
        <f t="shared" si="13"/>
        <v xml:space="preserve"> </v>
      </c>
      <c r="AH20" s="28"/>
      <c r="AI20" s="28"/>
      <c r="AJ20" s="12" t="str">
        <f t="shared" si="14"/>
        <v xml:space="preserve"> </v>
      </c>
      <c r="AK20" s="11" t="str">
        <f t="shared" si="15"/>
        <v xml:space="preserve"> </v>
      </c>
      <c r="AL20" s="28"/>
      <c r="AM20" s="28"/>
      <c r="AN20" s="12" t="str">
        <f t="shared" si="16"/>
        <v xml:space="preserve"> </v>
      </c>
      <c r="AO20" s="11" t="str">
        <f t="shared" si="17"/>
        <v xml:space="preserve"> </v>
      </c>
      <c r="AP20" s="28"/>
      <c r="AQ20" s="28"/>
      <c r="AR20" s="12" t="str">
        <f t="shared" si="18"/>
        <v xml:space="preserve"> </v>
      </c>
      <c r="AS20" s="11" t="str">
        <f t="shared" si="19"/>
        <v xml:space="preserve"> </v>
      </c>
      <c r="AU20" s="7" t="str">
        <f>IF(ISBLANK(Fran1!A20)," ",Fran1!A20)</f>
        <v xml:space="preserve"> </v>
      </c>
      <c r="AV20" s="8" t="str">
        <f>IF(ISBLANK(Fran1!B20)," ",Fran1!B20)</f>
        <v xml:space="preserve"> </v>
      </c>
      <c r="AW20" s="28"/>
      <c r="AX20" s="28"/>
      <c r="AY20" s="12" t="str">
        <f t="shared" si="20"/>
        <v xml:space="preserve"> </v>
      </c>
      <c r="AZ20" s="11" t="str">
        <f t="shared" si="21"/>
        <v xml:space="preserve"> </v>
      </c>
      <c r="BA20" s="28"/>
      <c r="BB20" s="28"/>
      <c r="BC20" s="12" t="str">
        <f t="shared" si="22"/>
        <v xml:space="preserve"> </v>
      </c>
      <c r="BD20" s="11" t="str">
        <f t="shared" si="23"/>
        <v xml:space="preserve"> </v>
      </c>
      <c r="BE20" s="28"/>
      <c r="BF20" s="28"/>
      <c r="BG20" s="12" t="str">
        <f t="shared" si="24"/>
        <v xml:space="preserve"> </v>
      </c>
      <c r="BH20" s="11" t="str">
        <f t="shared" si="25"/>
        <v xml:space="preserve"> </v>
      </c>
      <c r="BI20" s="28"/>
      <c r="BJ20" s="28"/>
      <c r="BK20" s="12" t="str">
        <f t="shared" si="26"/>
        <v xml:space="preserve"> </v>
      </c>
      <c r="BL20" s="11" t="str">
        <f t="shared" si="27"/>
        <v xml:space="preserve"> </v>
      </c>
      <c r="BM20" s="28"/>
      <c r="BN20" s="28"/>
      <c r="BO20" s="12" t="str">
        <f t="shared" si="28"/>
        <v xml:space="preserve"> </v>
      </c>
      <c r="BP20" s="11" t="str">
        <f t="shared" si="29"/>
        <v xml:space="preserve"> </v>
      </c>
      <c r="BR20" s="7" t="str">
        <f>IF(ISBLANK(Fran1!A20)," ",Fran1!A20)</f>
        <v xml:space="preserve"> </v>
      </c>
      <c r="BS20" s="8" t="str">
        <f>IF(ISBLANK(Fran1!B20)," ",Fran1!B20)</f>
        <v xml:space="preserve"> </v>
      </c>
      <c r="BT20" s="28"/>
      <c r="BU20" s="28"/>
      <c r="BV20" s="12" t="str">
        <f t="shared" si="30"/>
        <v xml:space="preserve"> </v>
      </c>
      <c r="BW20" s="11" t="str">
        <f t="shared" si="31"/>
        <v xml:space="preserve"> </v>
      </c>
      <c r="BX20" s="28"/>
      <c r="BY20" s="28"/>
      <c r="BZ20" s="12" t="str">
        <f t="shared" si="32"/>
        <v xml:space="preserve"> </v>
      </c>
      <c r="CA20" s="11" t="str">
        <f t="shared" si="33"/>
        <v xml:space="preserve"> </v>
      </c>
      <c r="CB20" s="28"/>
      <c r="CC20" s="28"/>
      <c r="CD20" s="12" t="str">
        <f t="shared" si="34"/>
        <v xml:space="preserve"> </v>
      </c>
      <c r="CE20" s="11" t="str">
        <f t="shared" si="35"/>
        <v xml:space="preserve"> </v>
      </c>
      <c r="CF20" s="28"/>
      <c r="CG20" s="28"/>
      <c r="CH20" s="12" t="str">
        <f t="shared" si="36"/>
        <v xml:space="preserve"> </v>
      </c>
      <c r="CI20" s="11" t="str">
        <f t="shared" si="37"/>
        <v xml:space="preserve"> </v>
      </c>
      <c r="CJ20" s="28"/>
      <c r="CK20" s="28"/>
      <c r="CL20" s="12" t="str">
        <f t="shared" si="38"/>
        <v xml:space="preserve"> </v>
      </c>
      <c r="CM20" s="11" t="str">
        <f t="shared" si="39"/>
        <v xml:space="preserve"> </v>
      </c>
      <c r="CO20" s="7" t="str">
        <f>IF(ISBLANK(Fran1!A20)," ",Fran1!A20)</f>
        <v xml:space="preserve"> </v>
      </c>
      <c r="CP20" s="8" t="str">
        <f>IF(ISBLANK(Fran1!B20)," ",Fran1!B20)</f>
        <v xml:space="preserve"> </v>
      </c>
      <c r="CQ20" s="28"/>
      <c r="CR20" s="28"/>
      <c r="CS20" s="12" t="str">
        <f t="shared" si="40"/>
        <v xml:space="preserve"> </v>
      </c>
      <c r="CT20" s="11" t="str">
        <f t="shared" si="41"/>
        <v xml:space="preserve"> </v>
      </c>
      <c r="CU20" s="28"/>
      <c r="CV20" s="28"/>
      <c r="CW20" s="12" t="str">
        <f t="shared" si="42"/>
        <v xml:space="preserve"> </v>
      </c>
      <c r="CX20" s="11" t="str">
        <f t="shared" si="43"/>
        <v xml:space="preserve"> </v>
      </c>
      <c r="CY20" s="28"/>
      <c r="CZ20" s="28"/>
      <c r="DA20" s="12" t="str">
        <f t="shared" si="44"/>
        <v xml:space="preserve"> </v>
      </c>
      <c r="DB20" s="11" t="str">
        <f t="shared" si="45"/>
        <v xml:space="preserve"> </v>
      </c>
      <c r="DC20" s="28"/>
      <c r="DD20" s="28"/>
      <c r="DE20" s="12" t="str">
        <f t="shared" si="46"/>
        <v xml:space="preserve"> </v>
      </c>
      <c r="DF20" s="11" t="str">
        <f t="shared" si="47"/>
        <v xml:space="preserve"> </v>
      </c>
      <c r="DG20" s="28"/>
      <c r="DH20" s="28"/>
      <c r="DI20" s="12" t="str">
        <f t="shared" si="48"/>
        <v xml:space="preserve"> </v>
      </c>
      <c r="DJ20" s="11" t="str">
        <f t="shared" si="49"/>
        <v xml:space="preserve"> </v>
      </c>
      <c r="DL20" s="7" t="str">
        <f>IF(ISBLANK(Fran1!A20)," ",Fran1!A20)</f>
        <v xml:space="preserve"> </v>
      </c>
      <c r="DM20" s="8" t="str">
        <f>IF(ISBLANK(Fran1!B20)," ",Fran1!B20)</f>
        <v xml:space="preserve"> </v>
      </c>
      <c r="DN20" s="28"/>
      <c r="DO20" s="28"/>
      <c r="DP20" s="12" t="str">
        <f t="shared" si="50"/>
        <v xml:space="preserve"> </v>
      </c>
      <c r="DQ20" s="11" t="str">
        <f t="shared" si="51"/>
        <v xml:space="preserve"> </v>
      </c>
      <c r="DR20" s="28"/>
      <c r="DS20" s="28"/>
      <c r="DT20" s="12" t="str">
        <f t="shared" si="52"/>
        <v xml:space="preserve"> </v>
      </c>
      <c r="DU20" s="11" t="str">
        <f t="shared" si="53"/>
        <v xml:space="preserve"> </v>
      </c>
      <c r="DV20" s="28"/>
      <c r="DW20" s="28"/>
      <c r="DX20" s="12" t="str">
        <f t="shared" si="54"/>
        <v xml:space="preserve"> </v>
      </c>
      <c r="DY20" s="11" t="str">
        <f t="shared" si="55"/>
        <v xml:space="preserve"> </v>
      </c>
      <c r="DZ20" s="28"/>
      <c r="EA20" s="28"/>
      <c r="EB20" s="12" t="str">
        <f t="shared" si="56"/>
        <v xml:space="preserve"> </v>
      </c>
      <c r="EC20" s="11" t="str">
        <f t="shared" si="57"/>
        <v xml:space="preserve"> </v>
      </c>
      <c r="ED20" s="28"/>
      <c r="EE20" s="28"/>
      <c r="EF20" s="12" t="str">
        <f t="shared" si="58"/>
        <v xml:space="preserve"> </v>
      </c>
      <c r="EG20" s="11" t="str">
        <f t="shared" si="59"/>
        <v xml:space="preserve"> </v>
      </c>
      <c r="EI20" s="7" t="str">
        <f>IF(ISBLANK(Fran1!$A20)," ",Fran1!$A20)</f>
        <v xml:space="preserve"> </v>
      </c>
      <c r="EJ20" s="8" t="str">
        <f>IF(ISBLANK(Fran1!$B20)," ",Fran1!$B20)</f>
        <v xml:space="preserve"> </v>
      </c>
      <c r="EK20" s="28"/>
      <c r="EL20" s="28"/>
      <c r="EM20" s="12" t="str">
        <f t="shared" si="60"/>
        <v xml:space="preserve"> </v>
      </c>
      <c r="EN20" s="11" t="str">
        <f t="shared" si="61"/>
        <v xml:space="preserve"> </v>
      </c>
      <c r="EO20" s="28"/>
      <c r="EP20" s="28"/>
      <c r="EQ20" s="12" t="str">
        <f t="shared" ref="EQ20:EQ35" si="134">IF(OR(AND(ISBLANK(EP20),ISBLANK(EO20)),AND(ISBLANK(EP$5),ISBLANK(EO$5)))," ",IF(OR(AND(ISNUMBER(EO20),EO20&gt;EO$5),AND(ISNUMBER(EP20),EP20&gt;EP$5)),"E",IF(OR(AND(EO20="abs",EP20="abs"),AND(ISBLANK(EO20),EP20="abs"),AND(ISBLANK(EP20),EO20="abs")),"abs",IF(OR(AND(EP20="abs",EO20&gt;EO$5),AND(EO20="abs",EP20&gt;EP$5)),"E",IF(OR(EO20="abs",ISBLANK(EO20)),EP20/EP$5*100,IF(OR(ISBLANK(EP20),EP20="abs"),EO20/EO$5*100,IF(OR(EO20&gt;EO$5,EP20&gt;EP$5),"E",(EO20+EP20)/(EO$5+EP$5)*100)))))))</f>
        <v xml:space="preserve"> </v>
      </c>
      <c r="ER20" s="11" t="str">
        <f t="shared" ref="ER20:ER35" si="135">IF(OR(AND(ISBLANK(EO20),EP20="abs"),AND(ISBLANK(EP20),EO20="abs"),AND(EO20="abs",EP20="abs")),"abs",IF(EQ20=" "," ",IF(EQ20="E"," ",IF(EQ20&gt;=75,"X",IF(EQ20&gt;=50,"/",".")))))</f>
        <v xml:space="preserve"> </v>
      </c>
      <c r="ES20" s="28"/>
      <c r="ET20" s="28"/>
      <c r="EU20" s="12" t="str">
        <f t="shared" si="64"/>
        <v xml:space="preserve"> </v>
      </c>
      <c r="EV20" s="11" t="str">
        <f t="shared" si="65"/>
        <v xml:space="preserve"> </v>
      </c>
      <c r="EW20" s="28"/>
      <c r="EX20" s="28"/>
      <c r="EY20" s="12" t="str">
        <f t="shared" si="66"/>
        <v xml:space="preserve"> </v>
      </c>
      <c r="EZ20" s="11" t="str">
        <f t="shared" si="67"/>
        <v xml:space="preserve"> </v>
      </c>
      <c r="FA20" s="28"/>
      <c r="FB20" s="28"/>
      <c r="FC20" s="12" t="str">
        <f t="shared" si="68"/>
        <v xml:space="preserve"> </v>
      </c>
      <c r="FD20" s="11" t="str">
        <f t="shared" si="69"/>
        <v xml:space="preserve"> </v>
      </c>
      <c r="FF20" s="7" t="str">
        <f>IF(ISBLANK(Fran1!$A20)," ",Fran1!$A20)</f>
        <v xml:space="preserve"> </v>
      </c>
      <c r="FG20" s="8" t="str">
        <f>IF(ISBLANK(Fran1!$B20)," ",Fran1!$B20)</f>
        <v xml:space="preserve"> </v>
      </c>
      <c r="FH20" s="28"/>
      <c r="FI20" s="28"/>
      <c r="FJ20" s="12" t="str">
        <f t="shared" si="70"/>
        <v xml:space="preserve"> </v>
      </c>
      <c r="FK20" s="11" t="str">
        <f t="shared" si="71"/>
        <v xml:space="preserve"> </v>
      </c>
      <c r="FL20" s="28"/>
      <c r="FM20" s="28"/>
      <c r="FN20" s="12" t="str">
        <f t="shared" si="72"/>
        <v xml:space="preserve"> </v>
      </c>
      <c r="FO20" s="11" t="str">
        <f t="shared" si="73"/>
        <v xml:space="preserve"> </v>
      </c>
      <c r="FP20" s="28"/>
      <c r="FQ20" s="28"/>
      <c r="FR20" s="12" t="str">
        <f t="shared" si="74"/>
        <v xml:space="preserve"> </v>
      </c>
      <c r="FS20" s="11" t="str">
        <f t="shared" si="75"/>
        <v xml:space="preserve"> </v>
      </c>
      <c r="FT20" s="28"/>
      <c r="FU20" s="28"/>
      <c r="FV20" s="12" t="str">
        <f t="shared" si="76"/>
        <v xml:space="preserve"> </v>
      </c>
      <c r="FW20" s="11" t="str">
        <f t="shared" si="77"/>
        <v xml:space="preserve"> </v>
      </c>
      <c r="FX20" s="28"/>
      <c r="FY20" s="28"/>
      <c r="FZ20" s="12" t="str">
        <f t="shared" si="78"/>
        <v xml:space="preserve"> </v>
      </c>
      <c r="GA20" s="11" t="str">
        <f t="shared" si="79"/>
        <v xml:space="preserve"> </v>
      </c>
      <c r="GC20" s="7" t="str">
        <f>IF(ISBLANK(Fran1!A20)," ",Fran1!A20)</f>
        <v xml:space="preserve"> </v>
      </c>
      <c r="GD20" s="8" t="str">
        <f>IF(ISBLANK(Fran1!B20)," ",Fran1!B20)</f>
        <v xml:space="preserve"> </v>
      </c>
      <c r="GE20" s="28"/>
      <c r="GF20" s="28"/>
      <c r="GG20" s="12" t="str">
        <f t="shared" si="80"/>
        <v xml:space="preserve"> </v>
      </c>
      <c r="GH20" s="11" t="str">
        <f t="shared" si="81"/>
        <v xml:space="preserve"> </v>
      </c>
      <c r="GI20" s="28"/>
      <c r="GJ20" s="28"/>
      <c r="GK20" s="12" t="str">
        <f t="shared" si="82"/>
        <v xml:space="preserve"> </v>
      </c>
      <c r="GL20" s="11" t="str">
        <f t="shared" si="83"/>
        <v xml:space="preserve"> </v>
      </c>
      <c r="GM20" s="28"/>
      <c r="GN20" s="28"/>
      <c r="GO20" s="12" t="str">
        <f t="shared" si="84"/>
        <v xml:space="preserve"> </v>
      </c>
      <c r="GP20" s="11" t="str">
        <f t="shared" si="85"/>
        <v xml:space="preserve"> </v>
      </c>
      <c r="GQ20" s="28"/>
      <c r="GR20" s="28"/>
      <c r="GS20" s="12" t="str">
        <f t="shared" si="86"/>
        <v xml:space="preserve"> </v>
      </c>
      <c r="GT20" s="11" t="str">
        <f t="shared" si="87"/>
        <v xml:space="preserve"> </v>
      </c>
      <c r="GU20" s="28"/>
      <c r="GV20" s="28"/>
      <c r="GW20" s="12" t="str">
        <f t="shared" si="88"/>
        <v xml:space="preserve"> </v>
      </c>
      <c r="GX20" s="11" t="str">
        <f t="shared" si="89"/>
        <v xml:space="preserve"> </v>
      </c>
      <c r="GZ20" s="7" t="str">
        <f>IF(ISBLANK(Fran1!A20)," ",Fran1!A20)</f>
        <v xml:space="preserve"> </v>
      </c>
      <c r="HA20" s="8" t="str">
        <f>IF(ISBLANK(Fran1!B20)," ",Fran1!B20)</f>
        <v xml:space="preserve"> </v>
      </c>
      <c r="HB20" s="28"/>
      <c r="HC20" s="28"/>
      <c r="HD20" s="12" t="str">
        <f t="shared" si="90"/>
        <v xml:space="preserve"> </v>
      </c>
      <c r="HE20" s="11" t="str">
        <f t="shared" si="91"/>
        <v xml:space="preserve"> </v>
      </c>
      <c r="HF20" s="28"/>
      <c r="HG20" s="28"/>
      <c r="HH20" s="12" t="str">
        <f t="shared" si="92"/>
        <v xml:space="preserve"> </v>
      </c>
      <c r="HI20" s="11" t="str">
        <f t="shared" si="93"/>
        <v xml:space="preserve"> </v>
      </c>
      <c r="HJ20" s="28"/>
      <c r="HK20" s="28"/>
      <c r="HL20" s="12" t="str">
        <f t="shared" si="94"/>
        <v xml:space="preserve"> </v>
      </c>
      <c r="HM20" s="11" t="str">
        <f t="shared" si="95"/>
        <v xml:space="preserve"> </v>
      </c>
      <c r="HN20" s="28"/>
      <c r="HO20" s="28"/>
      <c r="HP20" s="12" t="str">
        <f t="shared" si="96"/>
        <v xml:space="preserve"> </v>
      </c>
      <c r="HQ20" s="11" t="str">
        <f t="shared" si="97"/>
        <v xml:space="preserve"> </v>
      </c>
      <c r="HR20" s="28"/>
      <c r="HS20" s="28"/>
      <c r="HT20" s="12" t="str">
        <f t="shared" si="98"/>
        <v xml:space="preserve"> </v>
      </c>
      <c r="HU20" s="11" t="str">
        <f t="shared" si="99"/>
        <v xml:space="preserve"> </v>
      </c>
      <c r="HW20" s="7" t="str">
        <f>IF(ISBLANK(Fran1!$A20)," ",Fran1!$A20)</f>
        <v xml:space="preserve"> </v>
      </c>
      <c r="HX20" s="8" t="str">
        <f>IF(ISBLANK(Fran1!$B20)," ",Fran1!$B20)</f>
        <v xml:space="preserve"> </v>
      </c>
      <c r="HY20" s="28"/>
      <c r="HZ20" s="28"/>
      <c r="IA20" s="12" t="str">
        <f t="shared" si="100"/>
        <v xml:space="preserve"> </v>
      </c>
      <c r="IB20" s="11" t="str">
        <f t="shared" si="101"/>
        <v xml:space="preserve"> </v>
      </c>
      <c r="IC20" s="28"/>
      <c r="ID20" s="28"/>
      <c r="IE20" s="12" t="str">
        <f t="shared" si="102"/>
        <v xml:space="preserve"> </v>
      </c>
      <c r="IF20" s="11" t="str">
        <f t="shared" si="103"/>
        <v xml:space="preserve"> </v>
      </c>
      <c r="IG20" s="28"/>
      <c r="IH20" s="28"/>
      <c r="II20" s="12" t="str">
        <f t="shared" si="104"/>
        <v xml:space="preserve"> </v>
      </c>
      <c r="IJ20" s="11" t="str">
        <f t="shared" si="105"/>
        <v xml:space="preserve"> </v>
      </c>
      <c r="IK20" s="28"/>
      <c r="IL20" s="28"/>
      <c r="IM20" s="12" t="str">
        <f t="shared" si="106"/>
        <v xml:space="preserve"> </v>
      </c>
      <c r="IN20" s="11" t="str">
        <f t="shared" si="107"/>
        <v xml:space="preserve"> </v>
      </c>
      <c r="IO20" s="28"/>
      <c r="IP20" s="28"/>
      <c r="IQ20" s="12" t="str">
        <f t="shared" si="108"/>
        <v xml:space="preserve"> </v>
      </c>
      <c r="IR20" s="11" t="str">
        <f t="shared" si="109"/>
        <v xml:space="preserve"> </v>
      </c>
      <c r="IS20" s="107"/>
      <c r="IT20" s="7" t="str">
        <f>IF(ISBLANK(Fran1!$A20)," ",Fran1!$A20)</f>
        <v xml:space="preserve"> </v>
      </c>
      <c r="IU20" s="8" t="str">
        <f>IF(ISBLANK(Fran1!$B20)," ",Fran1!$B20)</f>
        <v xml:space="preserve"> </v>
      </c>
      <c r="IV20" s="28"/>
      <c r="IW20" s="28"/>
      <c r="IX20" s="12" t="str">
        <f t="shared" si="110"/>
        <v xml:space="preserve"> </v>
      </c>
      <c r="IY20" s="11" t="str">
        <f t="shared" si="111"/>
        <v xml:space="preserve"> </v>
      </c>
      <c r="IZ20" s="28"/>
      <c r="JA20" s="28"/>
      <c r="JB20" s="12" t="str">
        <f t="shared" si="112"/>
        <v xml:space="preserve"> </v>
      </c>
      <c r="JC20" s="11" t="str">
        <f t="shared" si="113"/>
        <v xml:space="preserve"> </v>
      </c>
      <c r="JD20" s="28"/>
      <c r="JE20" s="28"/>
      <c r="JF20" s="12" t="str">
        <f t="shared" si="114"/>
        <v xml:space="preserve"> </v>
      </c>
      <c r="JG20" s="11" t="str">
        <f t="shared" si="115"/>
        <v xml:space="preserve"> </v>
      </c>
      <c r="JH20" s="28"/>
      <c r="JI20" s="28"/>
      <c r="JJ20" s="12" t="str">
        <f t="shared" si="116"/>
        <v xml:space="preserve"> </v>
      </c>
      <c r="JK20" s="11" t="str">
        <f t="shared" si="117"/>
        <v xml:space="preserve"> </v>
      </c>
      <c r="JL20" s="28"/>
      <c r="JM20" s="28"/>
      <c r="JN20" s="12" t="str">
        <f t="shared" si="118"/>
        <v xml:space="preserve"> </v>
      </c>
      <c r="JO20" s="11" t="str">
        <f t="shared" si="119"/>
        <v xml:space="preserve"> </v>
      </c>
      <c r="JQ20" s="7" t="str">
        <f>IF(ISBLANK(Fran1!$A20)," ",Fran1!$A20)</f>
        <v xml:space="preserve"> </v>
      </c>
      <c r="JR20" s="8" t="str">
        <f>IF(ISBLANK(Fran1!$B20)," ",Fran1!$B20)</f>
        <v xml:space="preserve"> </v>
      </c>
      <c r="JS20" s="28"/>
      <c r="JT20" s="28"/>
      <c r="JU20" s="12" t="str">
        <f t="shared" si="120"/>
        <v xml:space="preserve"> </v>
      </c>
      <c r="JV20" s="11" t="str">
        <f t="shared" si="121"/>
        <v xml:space="preserve"> </v>
      </c>
      <c r="JW20" s="28"/>
      <c r="JX20" s="28"/>
      <c r="JY20" s="12" t="str">
        <f t="shared" si="122"/>
        <v xml:space="preserve"> </v>
      </c>
      <c r="JZ20" s="11" t="str">
        <f t="shared" si="123"/>
        <v xml:space="preserve"> </v>
      </c>
      <c r="KA20" s="28"/>
      <c r="KB20" s="28"/>
      <c r="KC20" s="12" t="str">
        <f t="shared" si="124"/>
        <v xml:space="preserve"> </v>
      </c>
      <c r="KD20" s="11" t="str">
        <f t="shared" si="125"/>
        <v xml:space="preserve"> </v>
      </c>
      <c r="KE20" s="28"/>
      <c r="KF20" s="28"/>
      <c r="KG20" s="12" t="str">
        <f t="shared" si="126"/>
        <v xml:space="preserve"> </v>
      </c>
      <c r="KH20" s="11" t="str">
        <f t="shared" si="127"/>
        <v xml:space="preserve"> </v>
      </c>
      <c r="KI20" s="28"/>
      <c r="KJ20" s="28"/>
      <c r="KK20" s="12" t="str">
        <f t="shared" si="128"/>
        <v xml:space="preserve"> </v>
      </c>
      <c r="KL20" s="11" t="str">
        <f t="shared" si="129"/>
        <v xml:space="preserve"> </v>
      </c>
      <c r="KN20" s="7" t="str">
        <f>IF(ISBLANK(Fran1!$A20)," ",Fran1!$A20)</f>
        <v xml:space="preserve"> </v>
      </c>
      <c r="KO20" s="8" t="str">
        <f>IF(ISBLANK(Fran1!$B20)," ",Fran1!$B20)</f>
        <v xml:space="preserve"> </v>
      </c>
      <c r="KP20" s="28"/>
      <c r="KQ20" s="28"/>
      <c r="KR20" s="12" t="str">
        <f t="shared" si="130"/>
        <v xml:space="preserve"> </v>
      </c>
      <c r="KS20" s="11" t="str">
        <f t="shared" si="131"/>
        <v xml:space="preserve"> </v>
      </c>
      <c r="KT20" s="28"/>
      <c r="KU20" s="28"/>
      <c r="KV20" s="12" t="str">
        <f t="shared" si="132"/>
        <v xml:space="preserve"> </v>
      </c>
      <c r="KW20" s="11" t="str">
        <f t="shared" si="133"/>
        <v xml:space="preserve"> </v>
      </c>
    </row>
    <row r="21" spans="1:309">
      <c r="A21" s="9" t="str">
        <f>IF(ISBLANK(Fran1!A21)," ",Fran1!A21)</f>
        <v xml:space="preserve"> </v>
      </c>
      <c r="B21" s="10" t="str">
        <f>IF(ISBLANK(Fran1!B21)," ",Fran1!B21)</f>
        <v xml:space="preserve"> </v>
      </c>
      <c r="C21" s="29"/>
      <c r="D21" s="29"/>
      <c r="E21" s="2" t="str">
        <f t="shared" si="0"/>
        <v xml:space="preserve"> </v>
      </c>
      <c r="F21" s="3" t="str">
        <f t="shared" si="1"/>
        <v xml:space="preserve"> </v>
      </c>
      <c r="G21" s="29"/>
      <c r="H21" s="29"/>
      <c r="I21" s="2" t="str">
        <f t="shared" si="2"/>
        <v xml:space="preserve"> </v>
      </c>
      <c r="J21" s="3" t="str">
        <f t="shared" si="3"/>
        <v xml:space="preserve"> </v>
      </c>
      <c r="K21" s="29"/>
      <c r="L21" s="29"/>
      <c r="M21" s="2" t="str">
        <f t="shared" si="4"/>
        <v xml:space="preserve"> </v>
      </c>
      <c r="N21" s="3" t="str">
        <f t="shared" si="5"/>
        <v xml:space="preserve"> </v>
      </c>
      <c r="O21" s="29"/>
      <c r="P21" s="29"/>
      <c r="Q21" s="2" t="str">
        <f t="shared" si="6"/>
        <v xml:space="preserve"> </v>
      </c>
      <c r="R21" s="3" t="str">
        <f t="shared" si="7"/>
        <v xml:space="preserve"> </v>
      </c>
      <c r="S21" s="29"/>
      <c r="T21" s="29"/>
      <c r="U21" s="2" t="str">
        <f t="shared" si="8"/>
        <v xml:space="preserve"> </v>
      </c>
      <c r="V21" s="3" t="str">
        <f t="shared" si="9"/>
        <v xml:space="preserve"> </v>
      </c>
      <c r="W21" s="107"/>
      <c r="X21" s="9" t="str">
        <f>IF(ISBLANK(Fran1!A21)," ",Fran1!A21)</f>
        <v xml:space="preserve"> </v>
      </c>
      <c r="Y21" s="10" t="str">
        <f>IF(ISBLANK(Fran1!B21)," ",Fran1!B21)</f>
        <v xml:space="preserve"> </v>
      </c>
      <c r="Z21" s="29"/>
      <c r="AA21" s="29"/>
      <c r="AB21" s="2" t="str">
        <f t="shared" si="10"/>
        <v xml:space="preserve"> </v>
      </c>
      <c r="AC21" s="3" t="str">
        <f t="shared" si="11"/>
        <v xml:space="preserve"> </v>
      </c>
      <c r="AD21" s="29"/>
      <c r="AE21" s="29"/>
      <c r="AF21" s="2" t="str">
        <f t="shared" si="12"/>
        <v xml:space="preserve"> </v>
      </c>
      <c r="AG21" s="3" t="str">
        <f t="shared" si="13"/>
        <v xml:space="preserve"> </v>
      </c>
      <c r="AH21" s="29"/>
      <c r="AI21" s="29"/>
      <c r="AJ21" s="2" t="str">
        <f t="shared" si="14"/>
        <v xml:space="preserve"> </v>
      </c>
      <c r="AK21" s="3" t="str">
        <f t="shared" si="15"/>
        <v xml:space="preserve"> </v>
      </c>
      <c r="AL21" s="29"/>
      <c r="AM21" s="29"/>
      <c r="AN21" s="2" t="str">
        <f t="shared" si="16"/>
        <v xml:space="preserve"> </v>
      </c>
      <c r="AO21" s="3" t="str">
        <f t="shared" si="17"/>
        <v xml:space="preserve"> </v>
      </c>
      <c r="AP21" s="29"/>
      <c r="AQ21" s="29"/>
      <c r="AR21" s="2" t="str">
        <f t="shared" si="18"/>
        <v xml:space="preserve"> </v>
      </c>
      <c r="AS21" s="3" t="str">
        <f t="shared" si="19"/>
        <v xml:space="preserve"> </v>
      </c>
      <c r="AU21" s="9" t="str">
        <f>IF(ISBLANK(Fran1!A21)," ",Fran1!A21)</f>
        <v xml:space="preserve"> </v>
      </c>
      <c r="AV21" s="10" t="str">
        <f>IF(ISBLANK(Fran1!B21)," ",Fran1!B21)</f>
        <v xml:space="preserve"> </v>
      </c>
      <c r="AW21" s="29"/>
      <c r="AX21" s="29"/>
      <c r="AY21" s="2" t="str">
        <f t="shared" si="20"/>
        <v xml:space="preserve"> </v>
      </c>
      <c r="AZ21" s="3" t="str">
        <f t="shared" si="21"/>
        <v xml:space="preserve"> </v>
      </c>
      <c r="BA21" s="29"/>
      <c r="BB21" s="29"/>
      <c r="BC21" s="2" t="str">
        <f t="shared" si="22"/>
        <v xml:space="preserve"> </v>
      </c>
      <c r="BD21" s="3" t="str">
        <f t="shared" si="23"/>
        <v xml:space="preserve"> </v>
      </c>
      <c r="BE21" s="29"/>
      <c r="BF21" s="29"/>
      <c r="BG21" s="2" t="str">
        <f t="shared" si="24"/>
        <v xml:space="preserve"> </v>
      </c>
      <c r="BH21" s="3" t="str">
        <f t="shared" si="25"/>
        <v xml:space="preserve"> </v>
      </c>
      <c r="BI21" s="29"/>
      <c r="BJ21" s="29"/>
      <c r="BK21" s="2" t="str">
        <f t="shared" si="26"/>
        <v xml:space="preserve"> </v>
      </c>
      <c r="BL21" s="3" t="str">
        <f t="shared" si="27"/>
        <v xml:space="preserve"> </v>
      </c>
      <c r="BM21" s="29"/>
      <c r="BN21" s="29"/>
      <c r="BO21" s="2" t="str">
        <f t="shared" si="28"/>
        <v xml:space="preserve"> </v>
      </c>
      <c r="BP21" s="3" t="str">
        <f t="shared" si="29"/>
        <v xml:space="preserve"> </v>
      </c>
      <c r="BR21" s="9" t="str">
        <f>IF(ISBLANK(Fran1!A21)," ",Fran1!A21)</f>
        <v xml:space="preserve"> </v>
      </c>
      <c r="BS21" s="10" t="str">
        <f>IF(ISBLANK(Fran1!B21)," ",Fran1!B21)</f>
        <v xml:space="preserve"> </v>
      </c>
      <c r="BT21" s="29"/>
      <c r="BU21" s="29"/>
      <c r="BV21" s="2" t="str">
        <f t="shared" si="30"/>
        <v xml:space="preserve"> </v>
      </c>
      <c r="BW21" s="3" t="str">
        <f t="shared" si="31"/>
        <v xml:space="preserve"> </v>
      </c>
      <c r="BX21" s="29"/>
      <c r="BY21" s="29"/>
      <c r="BZ21" s="2" t="str">
        <f t="shared" si="32"/>
        <v xml:space="preserve"> </v>
      </c>
      <c r="CA21" s="3" t="str">
        <f t="shared" si="33"/>
        <v xml:space="preserve"> </v>
      </c>
      <c r="CB21" s="29"/>
      <c r="CC21" s="29"/>
      <c r="CD21" s="2" t="str">
        <f t="shared" si="34"/>
        <v xml:space="preserve"> </v>
      </c>
      <c r="CE21" s="3" t="str">
        <f t="shared" si="35"/>
        <v xml:space="preserve"> </v>
      </c>
      <c r="CF21" s="29"/>
      <c r="CG21" s="29"/>
      <c r="CH21" s="2" t="str">
        <f t="shared" si="36"/>
        <v xml:space="preserve"> </v>
      </c>
      <c r="CI21" s="3" t="str">
        <f t="shared" si="37"/>
        <v xml:space="preserve"> </v>
      </c>
      <c r="CJ21" s="29"/>
      <c r="CK21" s="29"/>
      <c r="CL21" s="2" t="str">
        <f t="shared" si="38"/>
        <v xml:space="preserve"> </v>
      </c>
      <c r="CM21" s="3" t="str">
        <f t="shared" si="39"/>
        <v xml:space="preserve"> </v>
      </c>
      <c r="CO21" s="9" t="str">
        <f>IF(ISBLANK(Fran1!A21)," ",Fran1!A21)</f>
        <v xml:space="preserve"> </v>
      </c>
      <c r="CP21" s="10" t="str">
        <f>IF(ISBLANK(Fran1!B21)," ",Fran1!B21)</f>
        <v xml:space="preserve"> </v>
      </c>
      <c r="CQ21" s="29"/>
      <c r="CR21" s="29"/>
      <c r="CS21" s="2" t="str">
        <f t="shared" si="40"/>
        <v xml:space="preserve"> </v>
      </c>
      <c r="CT21" s="3" t="str">
        <f t="shared" si="41"/>
        <v xml:space="preserve"> </v>
      </c>
      <c r="CU21" s="29"/>
      <c r="CV21" s="29"/>
      <c r="CW21" s="2" t="str">
        <f t="shared" si="42"/>
        <v xml:space="preserve"> </v>
      </c>
      <c r="CX21" s="3" t="str">
        <f t="shared" si="43"/>
        <v xml:space="preserve"> </v>
      </c>
      <c r="CY21" s="29"/>
      <c r="CZ21" s="29"/>
      <c r="DA21" s="2" t="str">
        <f t="shared" si="44"/>
        <v xml:space="preserve"> </v>
      </c>
      <c r="DB21" s="3" t="str">
        <f t="shared" si="45"/>
        <v xml:space="preserve"> </v>
      </c>
      <c r="DC21" s="29"/>
      <c r="DD21" s="29"/>
      <c r="DE21" s="2" t="str">
        <f t="shared" si="46"/>
        <v xml:space="preserve"> </v>
      </c>
      <c r="DF21" s="3" t="str">
        <f t="shared" si="47"/>
        <v xml:space="preserve"> </v>
      </c>
      <c r="DG21" s="29"/>
      <c r="DH21" s="29"/>
      <c r="DI21" s="2" t="str">
        <f t="shared" si="48"/>
        <v xml:space="preserve"> </v>
      </c>
      <c r="DJ21" s="3" t="str">
        <f t="shared" si="49"/>
        <v xml:space="preserve"> </v>
      </c>
      <c r="DL21" s="9" t="str">
        <f>IF(ISBLANK(Fran1!A21)," ",Fran1!A21)</f>
        <v xml:space="preserve"> </v>
      </c>
      <c r="DM21" s="10" t="str">
        <f>IF(ISBLANK(Fran1!B21)," ",Fran1!B21)</f>
        <v xml:space="preserve"> </v>
      </c>
      <c r="DN21" s="29"/>
      <c r="DO21" s="29"/>
      <c r="DP21" s="2" t="str">
        <f t="shared" si="50"/>
        <v xml:space="preserve"> </v>
      </c>
      <c r="DQ21" s="3" t="str">
        <f t="shared" si="51"/>
        <v xml:space="preserve"> </v>
      </c>
      <c r="DR21" s="29"/>
      <c r="DS21" s="29"/>
      <c r="DT21" s="2" t="str">
        <f t="shared" si="52"/>
        <v xml:space="preserve"> </v>
      </c>
      <c r="DU21" s="3" t="str">
        <f t="shared" si="53"/>
        <v xml:space="preserve"> </v>
      </c>
      <c r="DV21" s="29"/>
      <c r="DW21" s="29"/>
      <c r="DX21" s="2" t="str">
        <f t="shared" si="54"/>
        <v xml:space="preserve"> </v>
      </c>
      <c r="DY21" s="3" t="str">
        <f t="shared" si="55"/>
        <v xml:space="preserve"> </v>
      </c>
      <c r="DZ21" s="29"/>
      <c r="EA21" s="29"/>
      <c r="EB21" s="2" t="str">
        <f t="shared" si="56"/>
        <v xml:space="preserve"> </v>
      </c>
      <c r="EC21" s="3" t="str">
        <f t="shared" si="57"/>
        <v xml:space="preserve"> </v>
      </c>
      <c r="ED21" s="29"/>
      <c r="EE21" s="29"/>
      <c r="EF21" s="2" t="str">
        <f t="shared" si="58"/>
        <v xml:space="preserve"> </v>
      </c>
      <c r="EG21" s="3" t="str">
        <f t="shared" si="59"/>
        <v xml:space="preserve"> </v>
      </c>
      <c r="EI21" s="9" t="str">
        <f>IF(ISBLANK(Fran1!$A21)," ",Fran1!$A21)</f>
        <v xml:space="preserve"> </v>
      </c>
      <c r="EJ21" s="10" t="str">
        <f>IF(ISBLANK(Fran1!$B21)," ",Fran1!$B21)</f>
        <v xml:space="preserve"> </v>
      </c>
      <c r="EK21" s="29"/>
      <c r="EL21" s="29"/>
      <c r="EM21" s="2" t="str">
        <f t="shared" si="60"/>
        <v xml:space="preserve"> </v>
      </c>
      <c r="EN21" s="3" t="str">
        <f t="shared" si="61"/>
        <v xml:space="preserve"> </v>
      </c>
      <c r="EO21" s="29"/>
      <c r="EP21" s="29"/>
      <c r="EQ21" s="2" t="str">
        <f t="shared" si="134"/>
        <v xml:space="preserve"> </v>
      </c>
      <c r="ER21" s="3" t="str">
        <f t="shared" si="135"/>
        <v xml:space="preserve"> </v>
      </c>
      <c r="ES21" s="29"/>
      <c r="ET21" s="29"/>
      <c r="EU21" s="2" t="str">
        <f t="shared" si="64"/>
        <v xml:space="preserve"> </v>
      </c>
      <c r="EV21" s="3" t="str">
        <f t="shared" si="65"/>
        <v xml:space="preserve"> </v>
      </c>
      <c r="EW21" s="29"/>
      <c r="EX21" s="29"/>
      <c r="EY21" s="2" t="str">
        <f t="shared" si="66"/>
        <v xml:space="preserve"> </v>
      </c>
      <c r="EZ21" s="3" t="str">
        <f t="shared" si="67"/>
        <v xml:space="preserve"> </v>
      </c>
      <c r="FA21" s="29"/>
      <c r="FB21" s="29"/>
      <c r="FC21" s="2" t="str">
        <f t="shared" si="68"/>
        <v xml:space="preserve"> </v>
      </c>
      <c r="FD21" s="3" t="str">
        <f t="shared" si="69"/>
        <v xml:space="preserve"> </v>
      </c>
      <c r="FF21" s="9" t="str">
        <f>IF(ISBLANK(Fran1!$A21)," ",Fran1!$A21)</f>
        <v xml:space="preserve"> </v>
      </c>
      <c r="FG21" s="10" t="str">
        <f>IF(ISBLANK(Fran1!$B21)," ",Fran1!$B21)</f>
        <v xml:space="preserve"> </v>
      </c>
      <c r="FH21" s="29"/>
      <c r="FI21" s="29"/>
      <c r="FJ21" s="2" t="str">
        <f t="shared" si="70"/>
        <v xml:space="preserve"> </v>
      </c>
      <c r="FK21" s="3" t="str">
        <f t="shared" si="71"/>
        <v xml:space="preserve"> </v>
      </c>
      <c r="FL21" s="29"/>
      <c r="FM21" s="29"/>
      <c r="FN21" s="2" t="str">
        <f t="shared" si="72"/>
        <v xml:space="preserve"> </v>
      </c>
      <c r="FO21" s="3" t="str">
        <f t="shared" si="73"/>
        <v xml:space="preserve"> </v>
      </c>
      <c r="FP21" s="29"/>
      <c r="FQ21" s="29"/>
      <c r="FR21" s="2" t="str">
        <f t="shared" si="74"/>
        <v xml:space="preserve"> </v>
      </c>
      <c r="FS21" s="3" t="str">
        <f t="shared" si="75"/>
        <v xml:space="preserve"> </v>
      </c>
      <c r="FT21" s="29"/>
      <c r="FU21" s="29"/>
      <c r="FV21" s="2" t="str">
        <f t="shared" si="76"/>
        <v xml:space="preserve"> </v>
      </c>
      <c r="FW21" s="3" t="str">
        <f t="shared" si="77"/>
        <v xml:space="preserve"> </v>
      </c>
      <c r="FX21" s="29"/>
      <c r="FY21" s="29"/>
      <c r="FZ21" s="2" t="str">
        <f t="shared" si="78"/>
        <v xml:space="preserve"> </v>
      </c>
      <c r="GA21" s="3" t="str">
        <f t="shared" si="79"/>
        <v xml:space="preserve"> </v>
      </c>
      <c r="GC21" s="9" t="str">
        <f>IF(ISBLANK(Fran1!A21)," ",Fran1!A21)</f>
        <v xml:space="preserve"> </v>
      </c>
      <c r="GD21" s="10" t="str">
        <f>IF(ISBLANK(Fran1!B21)," ",Fran1!B21)</f>
        <v xml:space="preserve"> </v>
      </c>
      <c r="GE21" s="29"/>
      <c r="GF21" s="29"/>
      <c r="GG21" s="2" t="str">
        <f t="shared" si="80"/>
        <v xml:space="preserve"> </v>
      </c>
      <c r="GH21" s="3" t="str">
        <f t="shared" si="81"/>
        <v xml:space="preserve"> </v>
      </c>
      <c r="GI21" s="29"/>
      <c r="GJ21" s="29"/>
      <c r="GK21" s="2" t="str">
        <f t="shared" si="82"/>
        <v xml:space="preserve"> </v>
      </c>
      <c r="GL21" s="3" t="str">
        <f t="shared" si="83"/>
        <v xml:space="preserve"> </v>
      </c>
      <c r="GM21" s="29"/>
      <c r="GN21" s="29"/>
      <c r="GO21" s="2" t="str">
        <f t="shared" si="84"/>
        <v xml:space="preserve"> </v>
      </c>
      <c r="GP21" s="3" t="str">
        <f t="shared" si="85"/>
        <v xml:space="preserve"> </v>
      </c>
      <c r="GQ21" s="29"/>
      <c r="GR21" s="29"/>
      <c r="GS21" s="2" t="str">
        <f t="shared" si="86"/>
        <v xml:space="preserve"> </v>
      </c>
      <c r="GT21" s="3" t="str">
        <f t="shared" si="87"/>
        <v xml:space="preserve"> </v>
      </c>
      <c r="GU21" s="29"/>
      <c r="GV21" s="29"/>
      <c r="GW21" s="2" t="str">
        <f t="shared" si="88"/>
        <v xml:space="preserve"> </v>
      </c>
      <c r="GX21" s="3" t="str">
        <f t="shared" si="89"/>
        <v xml:space="preserve"> </v>
      </c>
      <c r="GZ21" s="9" t="str">
        <f>IF(ISBLANK(Fran1!A21)," ",Fran1!A21)</f>
        <v xml:space="preserve"> </v>
      </c>
      <c r="HA21" s="10" t="str">
        <f>IF(ISBLANK(Fran1!B21)," ",Fran1!B21)</f>
        <v xml:space="preserve"> </v>
      </c>
      <c r="HB21" s="29"/>
      <c r="HC21" s="29"/>
      <c r="HD21" s="2" t="str">
        <f t="shared" si="90"/>
        <v xml:space="preserve"> </v>
      </c>
      <c r="HE21" s="3" t="str">
        <f t="shared" si="91"/>
        <v xml:space="preserve"> </v>
      </c>
      <c r="HF21" s="29"/>
      <c r="HG21" s="29"/>
      <c r="HH21" s="2" t="str">
        <f t="shared" si="92"/>
        <v xml:space="preserve"> </v>
      </c>
      <c r="HI21" s="3" t="str">
        <f t="shared" si="93"/>
        <v xml:space="preserve"> </v>
      </c>
      <c r="HJ21" s="29"/>
      <c r="HK21" s="29"/>
      <c r="HL21" s="2" t="str">
        <f t="shared" si="94"/>
        <v xml:space="preserve"> </v>
      </c>
      <c r="HM21" s="3" t="str">
        <f t="shared" si="95"/>
        <v xml:space="preserve"> </v>
      </c>
      <c r="HN21" s="29"/>
      <c r="HO21" s="29"/>
      <c r="HP21" s="2" t="str">
        <f t="shared" si="96"/>
        <v xml:space="preserve"> </v>
      </c>
      <c r="HQ21" s="3" t="str">
        <f t="shared" si="97"/>
        <v xml:space="preserve"> </v>
      </c>
      <c r="HR21" s="29"/>
      <c r="HS21" s="29"/>
      <c r="HT21" s="2" t="str">
        <f t="shared" si="98"/>
        <v xml:space="preserve"> </v>
      </c>
      <c r="HU21" s="3" t="str">
        <f t="shared" si="99"/>
        <v xml:space="preserve"> </v>
      </c>
      <c r="HW21" s="9" t="str">
        <f>IF(ISBLANK(Fran1!$A21)," ",Fran1!$A21)</f>
        <v xml:space="preserve"> </v>
      </c>
      <c r="HX21" s="10" t="str">
        <f>IF(ISBLANK(Fran1!$B21)," ",Fran1!$B21)</f>
        <v xml:space="preserve"> </v>
      </c>
      <c r="HY21" s="29"/>
      <c r="HZ21" s="29"/>
      <c r="IA21" s="2" t="str">
        <f t="shared" si="100"/>
        <v xml:space="preserve"> </v>
      </c>
      <c r="IB21" s="3" t="str">
        <f t="shared" si="101"/>
        <v xml:space="preserve"> </v>
      </c>
      <c r="IC21" s="29"/>
      <c r="ID21" s="29"/>
      <c r="IE21" s="2" t="str">
        <f t="shared" si="102"/>
        <v xml:space="preserve"> </v>
      </c>
      <c r="IF21" s="3" t="str">
        <f t="shared" si="103"/>
        <v xml:space="preserve"> </v>
      </c>
      <c r="IG21" s="29"/>
      <c r="IH21" s="29"/>
      <c r="II21" s="2" t="str">
        <f t="shared" si="104"/>
        <v xml:space="preserve"> </v>
      </c>
      <c r="IJ21" s="3" t="str">
        <f t="shared" si="105"/>
        <v xml:space="preserve"> </v>
      </c>
      <c r="IK21" s="29"/>
      <c r="IL21" s="29"/>
      <c r="IM21" s="2" t="str">
        <f t="shared" si="106"/>
        <v xml:space="preserve"> </v>
      </c>
      <c r="IN21" s="3" t="str">
        <f t="shared" si="107"/>
        <v xml:space="preserve"> </v>
      </c>
      <c r="IO21" s="29"/>
      <c r="IP21" s="29"/>
      <c r="IQ21" s="2" t="str">
        <f t="shared" si="108"/>
        <v xml:space="preserve"> </v>
      </c>
      <c r="IR21" s="3" t="str">
        <f t="shared" si="109"/>
        <v xml:space="preserve"> </v>
      </c>
      <c r="IS21" s="107"/>
      <c r="IT21" s="9" t="str">
        <f>IF(ISBLANK(Fran1!$A21)," ",Fran1!$A21)</f>
        <v xml:space="preserve"> </v>
      </c>
      <c r="IU21" s="10" t="str">
        <f>IF(ISBLANK(Fran1!$B21)," ",Fran1!$B21)</f>
        <v xml:space="preserve"> </v>
      </c>
      <c r="IV21" s="29"/>
      <c r="IW21" s="29"/>
      <c r="IX21" s="2" t="str">
        <f t="shared" si="110"/>
        <v xml:space="preserve"> </v>
      </c>
      <c r="IY21" s="3" t="str">
        <f t="shared" si="111"/>
        <v xml:space="preserve"> </v>
      </c>
      <c r="IZ21" s="29"/>
      <c r="JA21" s="29"/>
      <c r="JB21" s="2" t="str">
        <f t="shared" si="112"/>
        <v xml:space="preserve"> </v>
      </c>
      <c r="JC21" s="3" t="str">
        <f t="shared" si="113"/>
        <v xml:space="preserve"> </v>
      </c>
      <c r="JD21" s="29"/>
      <c r="JE21" s="29"/>
      <c r="JF21" s="2" t="str">
        <f t="shared" si="114"/>
        <v xml:space="preserve"> </v>
      </c>
      <c r="JG21" s="3" t="str">
        <f t="shared" si="115"/>
        <v xml:space="preserve"> </v>
      </c>
      <c r="JH21" s="29"/>
      <c r="JI21" s="29"/>
      <c r="JJ21" s="2" t="str">
        <f t="shared" si="116"/>
        <v xml:space="preserve"> </v>
      </c>
      <c r="JK21" s="3" t="str">
        <f t="shared" si="117"/>
        <v xml:space="preserve"> </v>
      </c>
      <c r="JL21" s="29"/>
      <c r="JM21" s="29"/>
      <c r="JN21" s="2" t="str">
        <f t="shared" si="118"/>
        <v xml:space="preserve"> </v>
      </c>
      <c r="JO21" s="3" t="str">
        <f t="shared" si="119"/>
        <v xml:space="preserve"> </v>
      </c>
      <c r="JQ21" s="9" t="str">
        <f>IF(ISBLANK(Fran1!$A21)," ",Fran1!$A21)</f>
        <v xml:space="preserve"> </v>
      </c>
      <c r="JR21" s="10" t="str">
        <f>IF(ISBLANK(Fran1!$B21)," ",Fran1!$B21)</f>
        <v xml:space="preserve"> </v>
      </c>
      <c r="JS21" s="29"/>
      <c r="JT21" s="29"/>
      <c r="JU21" s="2" t="str">
        <f t="shared" si="120"/>
        <v xml:space="preserve"> </v>
      </c>
      <c r="JV21" s="3" t="str">
        <f t="shared" si="121"/>
        <v xml:space="preserve"> </v>
      </c>
      <c r="JW21" s="29"/>
      <c r="JX21" s="29"/>
      <c r="JY21" s="2" t="str">
        <f t="shared" si="122"/>
        <v xml:space="preserve"> </v>
      </c>
      <c r="JZ21" s="3" t="str">
        <f t="shared" si="123"/>
        <v xml:space="preserve"> </v>
      </c>
      <c r="KA21" s="29"/>
      <c r="KB21" s="29"/>
      <c r="KC21" s="2" t="str">
        <f t="shared" si="124"/>
        <v xml:space="preserve"> </v>
      </c>
      <c r="KD21" s="3" t="str">
        <f t="shared" si="125"/>
        <v xml:space="preserve"> </v>
      </c>
      <c r="KE21" s="29"/>
      <c r="KF21" s="29"/>
      <c r="KG21" s="2" t="str">
        <f t="shared" si="126"/>
        <v xml:space="preserve"> </v>
      </c>
      <c r="KH21" s="3" t="str">
        <f t="shared" si="127"/>
        <v xml:space="preserve"> </v>
      </c>
      <c r="KI21" s="29"/>
      <c r="KJ21" s="29"/>
      <c r="KK21" s="2" t="str">
        <f t="shared" si="128"/>
        <v xml:space="preserve"> </v>
      </c>
      <c r="KL21" s="3" t="str">
        <f t="shared" si="129"/>
        <v xml:space="preserve"> </v>
      </c>
      <c r="KN21" s="9" t="str">
        <f>IF(ISBLANK(Fran1!$A21)," ",Fran1!$A21)</f>
        <v xml:space="preserve"> </v>
      </c>
      <c r="KO21" s="10" t="str">
        <f>IF(ISBLANK(Fran1!$B21)," ",Fran1!$B21)</f>
        <v xml:space="preserve"> </v>
      </c>
      <c r="KP21" s="29"/>
      <c r="KQ21" s="29"/>
      <c r="KR21" s="2" t="str">
        <f t="shared" si="130"/>
        <v xml:space="preserve"> </v>
      </c>
      <c r="KS21" s="3" t="str">
        <f t="shared" si="131"/>
        <v xml:space="preserve"> </v>
      </c>
      <c r="KT21" s="29"/>
      <c r="KU21" s="29"/>
      <c r="KV21" s="2" t="str">
        <f t="shared" si="132"/>
        <v xml:space="preserve"> </v>
      </c>
      <c r="KW21" s="3" t="str">
        <f t="shared" si="133"/>
        <v xml:space="preserve"> </v>
      </c>
    </row>
    <row r="22" spans="1:309">
      <c r="A22" s="7" t="str">
        <f>IF(ISBLANK(Fran1!A22)," ",Fran1!A22)</f>
        <v xml:space="preserve"> </v>
      </c>
      <c r="B22" s="8" t="str">
        <f>IF(ISBLANK(Fran1!B22)," ",Fran1!B22)</f>
        <v xml:space="preserve"> </v>
      </c>
      <c r="C22" s="28"/>
      <c r="D22" s="28"/>
      <c r="E22" s="12" t="str">
        <f t="shared" si="0"/>
        <v xml:space="preserve"> </v>
      </c>
      <c r="F22" s="11" t="str">
        <f t="shared" si="1"/>
        <v xml:space="preserve"> </v>
      </c>
      <c r="G22" s="28"/>
      <c r="H22" s="28"/>
      <c r="I22" s="12" t="str">
        <f t="shared" si="2"/>
        <v xml:space="preserve"> </v>
      </c>
      <c r="J22" s="11" t="str">
        <f t="shared" si="3"/>
        <v xml:space="preserve"> </v>
      </c>
      <c r="K22" s="28"/>
      <c r="L22" s="28"/>
      <c r="M22" s="12" t="str">
        <f t="shared" si="4"/>
        <v xml:space="preserve"> </v>
      </c>
      <c r="N22" s="11" t="str">
        <f t="shared" si="5"/>
        <v xml:space="preserve"> </v>
      </c>
      <c r="O22" s="28"/>
      <c r="P22" s="28"/>
      <c r="Q22" s="12" t="str">
        <f t="shared" si="6"/>
        <v xml:space="preserve"> </v>
      </c>
      <c r="R22" s="11" t="str">
        <f t="shared" si="7"/>
        <v xml:space="preserve"> </v>
      </c>
      <c r="S22" s="28"/>
      <c r="T22" s="28"/>
      <c r="U22" s="12" t="str">
        <f t="shared" si="8"/>
        <v xml:space="preserve"> </v>
      </c>
      <c r="V22" s="11" t="str">
        <f t="shared" si="9"/>
        <v xml:space="preserve"> </v>
      </c>
      <c r="W22" s="107"/>
      <c r="X22" s="7" t="str">
        <f>IF(ISBLANK(Fran1!A22)," ",Fran1!A22)</f>
        <v xml:space="preserve"> </v>
      </c>
      <c r="Y22" s="8" t="str">
        <f>IF(ISBLANK(Fran1!B22)," ",Fran1!B22)</f>
        <v xml:space="preserve"> </v>
      </c>
      <c r="Z22" s="28"/>
      <c r="AA22" s="28"/>
      <c r="AB22" s="12" t="str">
        <f t="shared" si="10"/>
        <v xml:space="preserve"> </v>
      </c>
      <c r="AC22" s="11" t="str">
        <f t="shared" si="11"/>
        <v xml:space="preserve"> </v>
      </c>
      <c r="AD22" s="28"/>
      <c r="AE22" s="28"/>
      <c r="AF22" s="12" t="str">
        <f t="shared" si="12"/>
        <v xml:space="preserve"> </v>
      </c>
      <c r="AG22" s="11" t="str">
        <f t="shared" si="13"/>
        <v xml:space="preserve"> </v>
      </c>
      <c r="AH22" s="28"/>
      <c r="AI22" s="28"/>
      <c r="AJ22" s="12" t="str">
        <f t="shared" si="14"/>
        <v xml:space="preserve"> </v>
      </c>
      <c r="AK22" s="11" t="str">
        <f t="shared" si="15"/>
        <v xml:space="preserve"> </v>
      </c>
      <c r="AL22" s="28"/>
      <c r="AM22" s="28"/>
      <c r="AN22" s="12" t="str">
        <f t="shared" si="16"/>
        <v xml:space="preserve"> </v>
      </c>
      <c r="AO22" s="11" t="str">
        <f t="shared" si="17"/>
        <v xml:space="preserve"> </v>
      </c>
      <c r="AP22" s="28"/>
      <c r="AQ22" s="28"/>
      <c r="AR22" s="12" t="str">
        <f t="shared" si="18"/>
        <v xml:space="preserve"> </v>
      </c>
      <c r="AS22" s="11" t="str">
        <f t="shared" si="19"/>
        <v xml:space="preserve"> </v>
      </c>
      <c r="AU22" s="7" t="str">
        <f>IF(ISBLANK(Fran1!A22)," ",Fran1!A22)</f>
        <v xml:space="preserve"> </v>
      </c>
      <c r="AV22" s="8" t="str">
        <f>IF(ISBLANK(Fran1!B22)," ",Fran1!B22)</f>
        <v xml:space="preserve"> </v>
      </c>
      <c r="AW22" s="28"/>
      <c r="AX22" s="28"/>
      <c r="AY22" s="12" t="str">
        <f t="shared" si="20"/>
        <v xml:space="preserve"> </v>
      </c>
      <c r="AZ22" s="11" t="str">
        <f t="shared" si="21"/>
        <v xml:space="preserve"> </v>
      </c>
      <c r="BA22" s="28"/>
      <c r="BB22" s="28"/>
      <c r="BC22" s="12" t="str">
        <f t="shared" si="22"/>
        <v xml:space="preserve"> </v>
      </c>
      <c r="BD22" s="11" t="str">
        <f t="shared" si="23"/>
        <v xml:space="preserve"> </v>
      </c>
      <c r="BE22" s="28"/>
      <c r="BF22" s="28"/>
      <c r="BG22" s="12" t="str">
        <f t="shared" si="24"/>
        <v xml:space="preserve"> </v>
      </c>
      <c r="BH22" s="11" t="str">
        <f t="shared" si="25"/>
        <v xml:space="preserve"> </v>
      </c>
      <c r="BI22" s="28"/>
      <c r="BJ22" s="28"/>
      <c r="BK22" s="12" t="str">
        <f t="shared" si="26"/>
        <v xml:space="preserve"> </v>
      </c>
      <c r="BL22" s="11" t="str">
        <f t="shared" si="27"/>
        <v xml:space="preserve"> </v>
      </c>
      <c r="BM22" s="28"/>
      <c r="BN22" s="28"/>
      <c r="BO22" s="12" t="str">
        <f t="shared" si="28"/>
        <v xml:space="preserve"> </v>
      </c>
      <c r="BP22" s="11" t="str">
        <f t="shared" si="29"/>
        <v xml:space="preserve"> </v>
      </c>
      <c r="BR22" s="7" t="str">
        <f>IF(ISBLANK(Fran1!A22)," ",Fran1!A22)</f>
        <v xml:space="preserve"> </v>
      </c>
      <c r="BS22" s="8" t="str">
        <f>IF(ISBLANK(Fran1!B22)," ",Fran1!B22)</f>
        <v xml:space="preserve"> </v>
      </c>
      <c r="BT22" s="28"/>
      <c r="BU22" s="28"/>
      <c r="BV22" s="12" t="str">
        <f t="shared" si="30"/>
        <v xml:space="preserve"> </v>
      </c>
      <c r="BW22" s="11" t="str">
        <f t="shared" si="31"/>
        <v xml:space="preserve"> </v>
      </c>
      <c r="BX22" s="28"/>
      <c r="BY22" s="28"/>
      <c r="BZ22" s="12" t="str">
        <f t="shared" si="32"/>
        <v xml:space="preserve"> </v>
      </c>
      <c r="CA22" s="11" t="str">
        <f t="shared" si="33"/>
        <v xml:space="preserve"> </v>
      </c>
      <c r="CB22" s="28"/>
      <c r="CC22" s="28"/>
      <c r="CD22" s="12" t="str">
        <f t="shared" si="34"/>
        <v xml:space="preserve"> </v>
      </c>
      <c r="CE22" s="11" t="str">
        <f t="shared" si="35"/>
        <v xml:space="preserve"> </v>
      </c>
      <c r="CF22" s="28"/>
      <c r="CG22" s="28"/>
      <c r="CH22" s="12" t="str">
        <f t="shared" si="36"/>
        <v xml:space="preserve"> </v>
      </c>
      <c r="CI22" s="11" t="str">
        <f t="shared" si="37"/>
        <v xml:space="preserve"> </v>
      </c>
      <c r="CJ22" s="28"/>
      <c r="CK22" s="28"/>
      <c r="CL22" s="12" t="str">
        <f t="shared" si="38"/>
        <v xml:space="preserve"> </v>
      </c>
      <c r="CM22" s="11" t="str">
        <f t="shared" si="39"/>
        <v xml:space="preserve"> </v>
      </c>
      <c r="CO22" s="7" t="str">
        <f>IF(ISBLANK(Fran1!A22)," ",Fran1!A22)</f>
        <v xml:space="preserve"> </v>
      </c>
      <c r="CP22" s="8" t="str">
        <f>IF(ISBLANK(Fran1!B22)," ",Fran1!B22)</f>
        <v xml:space="preserve"> </v>
      </c>
      <c r="CQ22" s="28"/>
      <c r="CR22" s="28"/>
      <c r="CS22" s="12" t="str">
        <f t="shared" si="40"/>
        <v xml:space="preserve"> </v>
      </c>
      <c r="CT22" s="11" t="str">
        <f t="shared" si="41"/>
        <v xml:space="preserve"> </v>
      </c>
      <c r="CU22" s="28"/>
      <c r="CV22" s="28"/>
      <c r="CW22" s="12" t="str">
        <f t="shared" si="42"/>
        <v xml:space="preserve"> </v>
      </c>
      <c r="CX22" s="11" t="str">
        <f t="shared" si="43"/>
        <v xml:space="preserve"> </v>
      </c>
      <c r="CY22" s="28"/>
      <c r="CZ22" s="28"/>
      <c r="DA22" s="12" t="str">
        <f t="shared" si="44"/>
        <v xml:space="preserve"> </v>
      </c>
      <c r="DB22" s="11" t="str">
        <f t="shared" si="45"/>
        <v xml:space="preserve"> </v>
      </c>
      <c r="DC22" s="28"/>
      <c r="DD22" s="28"/>
      <c r="DE22" s="12" t="str">
        <f t="shared" si="46"/>
        <v xml:space="preserve"> </v>
      </c>
      <c r="DF22" s="11" t="str">
        <f t="shared" si="47"/>
        <v xml:space="preserve"> </v>
      </c>
      <c r="DG22" s="28"/>
      <c r="DH22" s="28"/>
      <c r="DI22" s="12" t="str">
        <f t="shared" si="48"/>
        <v xml:space="preserve"> </v>
      </c>
      <c r="DJ22" s="11" t="str">
        <f t="shared" si="49"/>
        <v xml:space="preserve"> </v>
      </c>
      <c r="DL22" s="7" t="str">
        <f>IF(ISBLANK(Fran1!A22)," ",Fran1!A22)</f>
        <v xml:space="preserve"> </v>
      </c>
      <c r="DM22" s="8" t="str">
        <f>IF(ISBLANK(Fran1!B22)," ",Fran1!B22)</f>
        <v xml:space="preserve"> </v>
      </c>
      <c r="DN22" s="28"/>
      <c r="DO22" s="28"/>
      <c r="DP22" s="12" t="str">
        <f t="shared" si="50"/>
        <v xml:space="preserve"> </v>
      </c>
      <c r="DQ22" s="11" t="str">
        <f t="shared" si="51"/>
        <v xml:space="preserve"> </v>
      </c>
      <c r="DR22" s="28"/>
      <c r="DS22" s="28"/>
      <c r="DT22" s="12" t="str">
        <f t="shared" si="52"/>
        <v xml:space="preserve"> </v>
      </c>
      <c r="DU22" s="11" t="str">
        <f t="shared" si="53"/>
        <v xml:space="preserve"> </v>
      </c>
      <c r="DV22" s="28"/>
      <c r="DW22" s="28"/>
      <c r="DX22" s="12" t="str">
        <f t="shared" si="54"/>
        <v xml:space="preserve"> </v>
      </c>
      <c r="DY22" s="11" t="str">
        <f t="shared" si="55"/>
        <v xml:space="preserve"> </v>
      </c>
      <c r="DZ22" s="28"/>
      <c r="EA22" s="28"/>
      <c r="EB22" s="12" t="str">
        <f t="shared" si="56"/>
        <v xml:space="preserve"> </v>
      </c>
      <c r="EC22" s="11" t="str">
        <f t="shared" si="57"/>
        <v xml:space="preserve"> </v>
      </c>
      <c r="ED22" s="28"/>
      <c r="EE22" s="28"/>
      <c r="EF22" s="12" t="str">
        <f t="shared" si="58"/>
        <v xml:space="preserve"> </v>
      </c>
      <c r="EG22" s="11" t="str">
        <f t="shared" si="59"/>
        <v xml:space="preserve"> </v>
      </c>
      <c r="EI22" s="7" t="str">
        <f>IF(ISBLANK(Fran1!$A22)," ",Fran1!$A22)</f>
        <v xml:space="preserve"> </v>
      </c>
      <c r="EJ22" s="8" t="str">
        <f>IF(ISBLANK(Fran1!$B22)," ",Fran1!$B22)</f>
        <v xml:space="preserve"> </v>
      </c>
      <c r="EK22" s="28"/>
      <c r="EL22" s="28"/>
      <c r="EM22" s="12" t="str">
        <f t="shared" si="60"/>
        <v xml:space="preserve"> </v>
      </c>
      <c r="EN22" s="11" t="str">
        <f t="shared" si="61"/>
        <v xml:space="preserve"> </v>
      </c>
      <c r="EO22" s="28"/>
      <c r="EP22" s="28"/>
      <c r="EQ22" s="12" t="str">
        <f t="shared" si="134"/>
        <v xml:space="preserve"> </v>
      </c>
      <c r="ER22" s="11" t="str">
        <f t="shared" si="135"/>
        <v xml:space="preserve"> </v>
      </c>
      <c r="ES22" s="28"/>
      <c r="ET22" s="28"/>
      <c r="EU22" s="12" t="str">
        <f t="shared" si="64"/>
        <v xml:space="preserve"> </v>
      </c>
      <c r="EV22" s="11" t="str">
        <f t="shared" si="65"/>
        <v xml:space="preserve"> </v>
      </c>
      <c r="EW22" s="28"/>
      <c r="EX22" s="28"/>
      <c r="EY22" s="12" t="str">
        <f t="shared" si="66"/>
        <v xml:space="preserve"> </v>
      </c>
      <c r="EZ22" s="11" t="str">
        <f t="shared" si="67"/>
        <v xml:space="preserve"> </v>
      </c>
      <c r="FA22" s="28"/>
      <c r="FB22" s="28"/>
      <c r="FC22" s="12" t="str">
        <f t="shared" si="68"/>
        <v xml:space="preserve"> </v>
      </c>
      <c r="FD22" s="11" t="str">
        <f t="shared" si="69"/>
        <v xml:space="preserve"> </v>
      </c>
      <c r="FF22" s="7" t="str">
        <f>IF(ISBLANK(Fran1!$A22)," ",Fran1!$A22)</f>
        <v xml:space="preserve"> </v>
      </c>
      <c r="FG22" s="8" t="str">
        <f>IF(ISBLANK(Fran1!$B22)," ",Fran1!$B22)</f>
        <v xml:space="preserve"> </v>
      </c>
      <c r="FH22" s="28"/>
      <c r="FI22" s="28"/>
      <c r="FJ22" s="12" t="str">
        <f t="shared" si="70"/>
        <v xml:space="preserve"> </v>
      </c>
      <c r="FK22" s="11" t="str">
        <f t="shared" si="71"/>
        <v xml:space="preserve"> </v>
      </c>
      <c r="FL22" s="28"/>
      <c r="FM22" s="28"/>
      <c r="FN22" s="12" t="str">
        <f t="shared" si="72"/>
        <v xml:space="preserve"> </v>
      </c>
      <c r="FO22" s="11" t="str">
        <f t="shared" si="73"/>
        <v xml:space="preserve"> </v>
      </c>
      <c r="FP22" s="28"/>
      <c r="FQ22" s="28"/>
      <c r="FR22" s="12" t="str">
        <f t="shared" si="74"/>
        <v xml:space="preserve"> </v>
      </c>
      <c r="FS22" s="11" t="str">
        <f t="shared" si="75"/>
        <v xml:space="preserve"> </v>
      </c>
      <c r="FT22" s="28"/>
      <c r="FU22" s="28"/>
      <c r="FV22" s="12" t="str">
        <f t="shared" si="76"/>
        <v xml:space="preserve"> </v>
      </c>
      <c r="FW22" s="11" t="str">
        <f t="shared" si="77"/>
        <v xml:space="preserve"> </v>
      </c>
      <c r="FX22" s="28"/>
      <c r="FY22" s="28"/>
      <c r="FZ22" s="12" t="str">
        <f t="shared" si="78"/>
        <v xml:space="preserve"> </v>
      </c>
      <c r="GA22" s="11" t="str">
        <f t="shared" si="79"/>
        <v xml:space="preserve"> </v>
      </c>
      <c r="GC22" s="7" t="str">
        <f>IF(ISBLANK(Fran1!A22)," ",Fran1!A22)</f>
        <v xml:space="preserve"> </v>
      </c>
      <c r="GD22" s="8" t="str">
        <f>IF(ISBLANK(Fran1!B22)," ",Fran1!B22)</f>
        <v xml:space="preserve"> </v>
      </c>
      <c r="GE22" s="28"/>
      <c r="GF22" s="28"/>
      <c r="GG22" s="12" t="str">
        <f t="shared" si="80"/>
        <v xml:space="preserve"> </v>
      </c>
      <c r="GH22" s="11" t="str">
        <f t="shared" si="81"/>
        <v xml:space="preserve"> </v>
      </c>
      <c r="GI22" s="28"/>
      <c r="GJ22" s="28"/>
      <c r="GK22" s="12" t="str">
        <f t="shared" si="82"/>
        <v xml:space="preserve"> </v>
      </c>
      <c r="GL22" s="11" t="str">
        <f t="shared" si="83"/>
        <v xml:space="preserve"> </v>
      </c>
      <c r="GM22" s="28"/>
      <c r="GN22" s="28"/>
      <c r="GO22" s="12" t="str">
        <f t="shared" si="84"/>
        <v xml:space="preserve"> </v>
      </c>
      <c r="GP22" s="11" t="str">
        <f t="shared" si="85"/>
        <v xml:space="preserve"> </v>
      </c>
      <c r="GQ22" s="28"/>
      <c r="GR22" s="28"/>
      <c r="GS22" s="12" t="str">
        <f t="shared" si="86"/>
        <v xml:space="preserve"> </v>
      </c>
      <c r="GT22" s="11" t="str">
        <f t="shared" si="87"/>
        <v xml:space="preserve"> </v>
      </c>
      <c r="GU22" s="28"/>
      <c r="GV22" s="28"/>
      <c r="GW22" s="12" t="str">
        <f t="shared" si="88"/>
        <v xml:space="preserve"> </v>
      </c>
      <c r="GX22" s="11" t="str">
        <f t="shared" si="89"/>
        <v xml:space="preserve"> </v>
      </c>
      <c r="GZ22" s="7" t="str">
        <f>IF(ISBLANK(Fran1!A22)," ",Fran1!A22)</f>
        <v xml:space="preserve"> </v>
      </c>
      <c r="HA22" s="8" t="str">
        <f>IF(ISBLANK(Fran1!B22)," ",Fran1!B22)</f>
        <v xml:space="preserve"> </v>
      </c>
      <c r="HB22" s="28"/>
      <c r="HC22" s="28"/>
      <c r="HD22" s="12" t="str">
        <f t="shared" si="90"/>
        <v xml:space="preserve"> </v>
      </c>
      <c r="HE22" s="11" t="str">
        <f t="shared" si="91"/>
        <v xml:space="preserve"> </v>
      </c>
      <c r="HF22" s="28"/>
      <c r="HG22" s="28"/>
      <c r="HH22" s="12" t="str">
        <f t="shared" si="92"/>
        <v xml:space="preserve"> </v>
      </c>
      <c r="HI22" s="11" t="str">
        <f t="shared" si="93"/>
        <v xml:space="preserve"> </v>
      </c>
      <c r="HJ22" s="28"/>
      <c r="HK22" s="28"/>
      <c r="HL22" s="12" t="str">
        <f t="shared" si="94"/>
        <v xml:space="preserve"> </v>
      </c>
      <c r="HM22" s="11" t="str">
        <f t="shared" si="95"/>
        <v xml:space="preserve"> </v>
      </c>
      <c r="HN22" s="28"/>
      <c r="HO22" s="28"/>
      <c r="HP22" s="12" t="str">
        <f t="shared" si="96"/>
        <v xml:space="preserve"> </v>
      </c>
      <c r="HQ22" s="11" t="str">
        <f t="shared" si="97"/>
        <v xml:space="preserve"> </v>
      </c>
      <c r="HR22" s="28"/>
      <c r="HS22" s="28"/>
      <c r="HT22" s="12" t="str">
        <f t="shared" si="98"/>
        <v xml:space="preserve"> </v>
      </c>
      <c r="HU22" s="11" t="str">
        <f t="shared" si="99"/>
        <v xml:space="preserve"> </v>
      </c>
      <c r="HW22" s="7" t="str">
        <f>IF(ISBLANK(Fran1!$A22)," ",Fran1!$A22)</f>
        <v xml:space="preserve"> </v>
      </c>
      <c r="HX22" s="8" t="str">
        <f>IF(ISBLANK(Fran1!$B22)," ",Fran1!$B22)</f>
        <v xml:space="preserve"> </v>
      </c>
      <c r="HY22" s="28"/>
      <c r="HZ22" s="28"/>
      <c r="IA22" s="12" t="str">
        <f t="shared" si="100"/>
        <v xml:space="preserve"> </v>
      </c>
      <c r="IB22" s="11" t="str">
        <f t="shared" si="101"/>
        <v xml:space="preserve"> </v>
      </c>
      <c r="IC22" s="28"/>
      <c r="ID22" s="28"/>
      <c r="IE22" s="12" t="str">
        <f t="shared" si="102"/>
        <v xml:space="preserve"> </v>
      </c>
      <c r="IF22" s="11" t="str">
        <f t="shared" si="103"/>
        <v xml:space="preserve"> </v>
      </c>
      <c r="IG22" s="28"/>
      <c r="IH22" s="28"/>
      <c r="II22" s="12" t="str">
        <f t="shared" si="104"/>
        <v xml:space="preserve"> </v>
      </c>
      <c r="IJ22" s="11" t="str">
        <f t="shared" si="105"/>
        <v xml:space="preserve"> </v>
      </c>
      <c r="IK22" s="28"/>
      <c r="IL22" s="28"/>
      <c r="IM22" s="12" t="str">
        <f t="shared" si="106"/>
        <v xml:space="preserve"> </v>
      </c>
      <c r="IN22" s="11" t="str">
        <f t="shared" si="107"/>
        <v xml:space="preserve"> </v>
      </c>
      <c r="IO22" s="28"/>
      <c r="IP22" s="28"/>
      <c r="IQ22" s="12" t="str">
        <f t="shared" si="108"/>
        <v xml:space="preserve"> </v>
      </c>
      <c r="IR22" s="11" t="str">
        <f t="shared" si="109"/>
        <v xml:space="preserve"> </v>
      </c>
      <c r="IS22" s="107"/>
      <c r="IT22" s="7" t="str">
        <f>IF(ISBLANK(Fran1!$A22)," ",Fran1!$A22)</f>
        <v xml:space="preserve"> </v>
      </c>
      <c r="IU22" s="8" t="str">
        <f>IF(ISBLANK(Fran1!$B22)," ",Fran1!$B22)</f>
        <v xml:space="preserve"> </v>
      </c>
      <c r="IV22" s="28"/>
      <c r="IW22" s="28"/>
      <c r="IX22" s="12" t="str">
        <f t="shared" si="110"/>
        <v xml:space="preserve"> </v>
      </c>
      <c r="IY22" s="11" t="str">
        <f t="shared" si="111"/>
        <v xml:space="preserve"> </v>
      </c>
      <c r="IZ22" s="28"/>
      <c r="JA22" s="28"/>
      <c r="JB22" s="12" t="str">
        <f t="shared" si="112"/>
        <v xml:space="preserve"> </v>
      </c>
      <c r="JC22" s="11" t="str">
        <f t="shared" si="113"/>
        <v xml:space="preserve"> </v>
      </c>
      <c r="JD22" s="28"/>
      <c r="JE22" s="28"/>
      <c r="JF22" s="12" t="str">
        <f t="shared" si="114"/>
        <v xml:space="preserve"> </v>
      </c>
      <c r="JG22" s="11" t="str">
        <f t="shared" si="115"/>
        <v xml:space="preserve"> </v>
      </c>
      <c r="JH22" s="28"/>
      <c r="JI22" s="28"/>
      <c r="JJ22" s="12" t="str">
        <f t="shared" si="116"/>
        <v xml:space="preserve"> </v>
      </c>
      <c r="JK22" s="11" t="str">
        <f t="shared" si="117"/>
        <v xml:space="preserve"> </v>
      </c>
      <c r="JL22" s="28"/>
      <c r="JM22" s="28"/>
      <c r="JN22" s="12" t="str">
        <f t="shared" si="118"/>
        <v xml:space="preserve"> </v>
      </c>
      <c r="JO22" s="11" t="str">
        <f t="shared" si="119"/>
        <v xml:space="preserve"> </v>
      </c>
      <c r="JQ22" s="7" t="str">
        <f>IF(ISBLANK(Fran1!$A22)," ",Fran1!$A22)</f>
        <v xml:space="preserve"> </v>
      </c>
      <c r="JR22" s="8" t="str">
        <f>IF(ISBLANK(Fran1!$B22)," ",Fran1!$B22)</f>
        <v xml:space="preserve"> </v>
      </c>
      <c r="JS22" s="28"/>
      <c r="JT22" s="28"/>
      <c r="JU22" s="12" t="str">
        <f t="shared" si="120"/>
        <v xml:space="preserve"> </v>
      </c>
      <c r="JV22" s="11" t="str">
        <f t="shared" si="121"/>
        <v xml:space="preserve"> </v>
      </c>
      <c r="JW22" s="28"/>
      <c r="JX22" s="28"/>
      <c r="JY22" s="12" t="str">
        <f t="shared" si="122"/>
        <v xml:space="preserve"> </v>
      </c>
      <c r="JZ22" s="11" t="str">
        <f t="shared" si="123"/>
        <v xml:space="preserve"> </v>
      </c>
      <c r="KA22" s="28"/>
      <c r="KB22" s="28"/>
      <c r="KC22" s="12" t="str">
        <f t="shared" si="124"/>
        <v xml:space="preserve"> </v>
      </c>
      <c r="KD22" s="11" t="str">
        <f t="shared" si="125"/>
        <v xml:space="preserve"> </v>
      </c>
      <c r="KE22" s="28"/>
      <c r="KF22" s="28"/>
      <c r="KG22" s="12" t="str">
        <f t="shared" si="126"/>
        <v xml:space="preserve"> </v>
      </c>
      <c r="KH22" s="11" t="str">
        <f t="shared" si="127"/>
        <v xml:space="preserve"> </v>
      </c>
      <c r="KI22" s="28"/>
      <c r="KJ22" s="28"/>
      <c r="KK22" s="12" t="str">
        <f t="shared" si="128"/>
        <v xml:space="preserve"> </v>
      </c>
      <c r="KL22" s="11" t="str">
        <f t="shared" si="129"/>
        <v xml:space="preserve"> </v>
      </c>
      <c r="KN22" s="7" t="str">
        <f>IF(ISBLANK(Fran1!$A22)," ",Fran1!$A22)</f>
        <v xml:space="preserve"> </v>
      </c>
      <c r="KO22" s="8" t="str">
        <f>IF(ISBLANK(Fran1!$B22)," ",Fran1!$B22)</f>
        <v xml:space="preserve"> </v>
      </c>
      <c r="KP22" s="28"/>
      <c r="KQ22" s="28"/>
      <c r="KR22" s="12" t="str">
        <f t="shared" si="130"/>
        <v xml:space="preserve"> </v>
      </c>
      <c r="KS22" s="11" t="str">
        <f t="shared" si="131"/>
        <v xml:space="preserve"> </v>
      </c>
      <c r="KT22" s="28"/>
      <c r="KU22" s="28"/>
      <c r="KV22" s="12" t="str">
        <f t="shared" si="132"/>
        <v xml:space="preserve"> </v>
      </c>
      <c r="KW22" s="11" t="str">
        <f t="shared" si="133"/>
        <v xml:space="preserve"> </v>
      </c>
    </row>
    <row r="23" spans="1:309">
      <c r="A23" s="9" t="str">
        <f>IF(ISBLANK(Fran1!A23)," ",Fran1!A23)</f>
        <v xml:space="preserve"> </v>
      </c>
      <c r="B23" s="10" t="str">
        <f>IF(ISBLANK(Fran1!B23)," ",Fran1!B23)</f>
        <v xml:space="preserve"> </v>
      </c>
      <c r="C23" s="29"/>
      <c r="D23" s="29"/>
      <c r="E23" s="2" t="str">
        <f t="shared" si="0"/>
        <v xml:space="preserve"> </v>
      </c>
      <c r="F23" s="3" t="str">
        <f t="shared" si="1"/>
        <v xml:space="preserve"> </v>
      </c>
      <c r="G23" s="29"/>
      <c r="H23" s="29"/>
      <c r="I23" s="2" t="str">
        <f t="shared" si="2"/>
        <v xml:space="preserve"> </v>
      </c>
      <c r="J23" s="3" t="str">
        <f t="shared" si="3"/>
        <v xml:space="preserve"> </v>
      </c>
      <c r="K23" s="29"/>
      <c r="L23" s="29"/>
      <c r="M23" s="2" t="str">
        <f t="shared" si="4"/>
        <v xml:space="preserve"> </v>
      </c>
      <c r="N23" s="3" t="str">
        <f t="shared" si="5"/>
        <v xml:space="preserve"> </v>
      </c>
      <c r="O23" s="29"/>
      <c r="P23" s="29"/>
      <c r="Q23" s="2" t="str">
        <f t="shared" si="6"/>
        <v xml:space="preserve"> </v>
      </c>
      <c r="R23" s="3" t="str">
        <f t="shared" si="7"/>
        <v xml:space="preserve"> </v>
      </c>
      <c r="S23" s="29"/>
      <c r="T23" s="29"/>
      <c r="U23" s="2" t="str">
        <f t="shared" si="8"/>
        <v xml:space="preserve"> </v>
      </c>
      <c r="V23" s="3" t="str">
        <f t="shared" si="9"/>
        <v xml:space="preserve"> </v>
      </c>
      <c r="W23" s="107"/>
      <c r="X23" s="9" t="str">
        <f>IF(ISBLANK(Fran1!A23)," ",Fran1!A23)</f>
        <v xml:space="preserve"> </v>
      </c>
      <c r="Y23" s="10" t="str">
        <f>IF(ISBLANK(Fran1!B23)," ",Fran1!B23)</f>
        <v xml:space="preserve"> </v>
      </c>
      <c r="Z23" s="29"/>
      <c r="AA23" s="29"/>
      <c r="AB23" s="2" t="str">
        <f t="shared" si="10"/>
        <v xml:space="preserve"> </v>
      </c>
      <c r="AC23" s="3" t="str">
        <f t="shared" si="11"/>
        <v xml:space="preserve"> </v>
      </c>
      <c r="AD23" s="29"/>
      <c r="AE23" s="29"/>
      <c r="AF23" s="2" t="str">
        <f t="shared" si="12"/>
        <v xml:space="preserve"> </v>
      </c>
      <c r="AG23" s="3" t="str">
        <f t="shared" si="13"/>
        <v xml:space="preserve"> </v>
      </c>
      <c r="AH23" s="29"/>
      <c r="AI23" s="29"/>
      <c r="AJ23" s="2" t="str">
        <f t="shared" si="14"/>
        <v xml:space="preserve"> </v>
      </c>
      <c r="AK23" s="3" t="str">
        <f t="shared" si="15"/>
        <v xml:space="preserve"> </v>
      </c>
      <c r="AL23" s="29"/>
      <c r="AM23" s="29"/>
      <c r="AN23" s="2" t="str">
        <f t="shared" si="16"/>
        <v xml:space="preserve"> </v>
      </c>
      <c r="AO23" s="3" t="str">
        <f t="shared" si="17"/>
        <v xml:space="preserve"> </v>
      </c>
      <c r="AP23" s="29"/>
      <c r="AQ23" s="29"/>
      <c r="AR23" s="2" t="str">
        <f t="shared" si="18"/>
        <v xml:space="preserve"> </v>
      </c>
      <c r="AS23" s="3" t="str">
        <f t="shared" si="19"/>
        <v xml:space="preserve"> </v>
      </c>
      <c r="AU23" s="9" t="str">
        <f>IF(ISBLANK(Fran1!A23)," ",Fran1!A23)</f>
        <v xml:space="preserve"> </v>
      </c>
      <c r="AV23" s="10" t="str">
        <f>IF(ISBLANK(Fran1!B23)," ",Fran1!B23)</f>
        <v xml:space="preserve"> </v>
      </c>
      <c r="AW23" s="29"/>
      <c r="AX23" s="29"/>
      <c r="AY23" s="2" t="str">
        <f t="shared" si="20"/>
        <v xml:space="preserve"> </v>
      </c>
      <c r="AZ23" s="3" t="str">
        <f t="shared" si="21"/>
        <v xml:space="preserve"> </v>
      </c>
      <c r="BA23" s="29"/>
      <c r="BB23" s="29"/>
      <c r="BC23" s="2" t="str">
        <f t="shared" si="22"/>
        <v xml:space="preserve"> </v>
      </c>
      <c r="BD23" s="3" t="str">
        <f t="shared" si="23"/>
        <v xml:space="preserve"> </v>
      </c>
      <c r="BE23" s="29"/>
      <c r="BF23" s="29"/>
      <c r="BG23" s="2" t="str">
        <f t="shared" si="24"/>
        <v xml:space="preserve"> </v>
      </c>
      <c r="BH23" s="3" t="str">
        <f t="shared" si="25"/>
        <v xml:space="preserve"> </v>
      </c>
      <c r="BI23" s="29"/>
      <c r="BJ23" s="29"/>
      <c r="BK23" s="2" t="str">
        <f t="shared" si="26"/>
        <v xml:space="preserve"> </v>
      </c>
      <c r="BL23" s="3" t="str">
        <f t="shared" si="27"/>
        <v xml:space="preserve"> </v>
      </c>
      <c r="BM23" s="29"/>
      <c r="BN23" s="29"/>
      <c r="BO23" s="2" t="str">
        <f t="shared" si="28"/>
        <v xml:space="preserve"> </v>
      </c>
      <c r="BP23" s="3" t="str">
        <f t="shared" si="29"/>
        <v xml:space="preserve"> </v>
      </c>
      <c r="BR23" s="9" t="str">
        <f>IF(ISBLANK(Fran1!A23)," ",Fran1!A23)</f>
        <v xml:space="preserve"> </v>
      </c>
      <c r="BS23" s="10" t="str">
        <f>IF(ISBLANK(Fran1!B23)," ",Fran1!B23)</f>
        <v xml:space="preserve"> </v>
      </c>
      <c r="BT23" s="29"/>
      <c r="BU23" s="29"/>
      <c r="BV23" s="2" t="str">
        <f t="shared" si="30"/>
        <v xml:space="preserve"> </v>
      </c>
      <c r="BW23" s="3" t="str">
        <f t="shared" si="31"/>
        <v xml:space="preserve"> </v>
      </c>
      <c r="BX23" s="29"/>
      <c r="BY23" s="29"/>
      <c r="BZ23" s="2" t="str">
        <f t="shared" si="32"/>
        <v xml:space="preserve"> </v>
      </c>
      <c r="CA23" s="3" t="str">
        <f t="shared" si="33"/>
        <v xml:space="preserve"> </v>
      </c>
      <c r="CB23" s="29"/>
      <c r="CC23" s="29"/>
      <c r="CD23" s="2" t="str">
        <f t="shared" si="34"/>
        <v xml:space="preserve"> </v>
      </c>
      <c r="CE23" s="3" t="str">
        <f t="shared" si="35"/>
        <v xml:space="preserve"> </v>
      </c>
      <c r="CF23" s="29"/>
      <c r="CG23" s="29"/>
      <c r="CH23" s="2" t="str">
        <f t="shared" si="36"/>
        <v xml:space="preserve"> </v>
      </c>
      <c r="CI23" s="3" t="str">
        <f t="shared" si="37"/>
        <v xml:space="preserve"> </v>
      </c>
      <c r="CJ23" s="29"/>
      <c r="CK23" s="29"/>
      <c r="CL23" s="2" t="str">
        <f t="shared" si="38"/>
        <v xml:space="preserve"> </v>
      </c>
      <c r="CM23" s="3" t="str">
        <f t="shared" si="39"/>
        <v xml:space="preserve"> </v>
      </c>
      <c r="CO23" s="9" t="str">
        <f>IF(ISBLANK(Fran1!A23)," ",Fran1!A23)</f>
        <v xml:space="preserve"> </v>
      </c>
      <c r="CP23" s="10" t="str">
        <f>IF(ISBLANK(Fran1!B23)," ",Fran1!B23)</f>
        <v xml:space="preserve"> </v>
      </c>
      <c r="CQ23" s="29"/>
      <c r="CR23" s="29"/>
      <c r="CS23" s="2" t="str">
        <f t="shared" si="40"/>
        <v xml:space="preserve"> </v>
      </c>
      <c r="CT23" s="3" t="str">
        <f t="shared" si="41"/>
        <v xml:space="preserve"> </v>
      </c>
      <c r="CU23" s="29"/>
      <c r="CV23" s="29"/>
      <c r="CW23" s="2" t="str">
        <f t="shared" si="42"/>
        <v xml:space="preserve"> </v>
      </c>
      <c r="CX23" s="3" t="str">
        <f t="shared" si="43"/>
        <v xml:space="preserve"> </v>
      </c>
      <c r="CY23" s="29"/>
      <c r="CZ23" s="29"/>
      <c r="DA23" s="2" t="str">
        <f t="shared" si="44"/>
        <v xml:space="preserve"> </v>
      </c>
      <c r="DB23" s="3" t="str">
        <f t="shared" si="45"/>
        <v xml:space="preserve"> </v>
      </c>
      <c r="DC23" s="29"/>
      <c r="DD23" s="29"/>
      <c r="DE23" s="2" t="str">
        <f t="shared" si="46"/>
        <v xml:space="preserve"> </v>
      </c>
      <c r="DF23" s="3" t="str">
        <f t="shared" si="47"/>
        <v xml:space="preserve"> </v>
      </c>
      <c r="DG23" s="29"/>
      <c r="DH23" s="29"/>
      <c r="DI23" s="2" t="str">
        <f t="shared" si="48"/>
        <v xml:space="preserve"> </v>
      </c>
      <c r="DJ23" s="3" t="str">
        <f t="shared" si="49"/>
        <v xml:space="preserve"> </v>
      </c>
      <c r="DL23" s="9" t="str">
        <f>IF(ISBLANK(Fran1!A23)," ",Fran1!A23)</f>
        <v xml:space="preserve"> </v>
      </c>
      <c r="DM23" s="10" t="str">
        <f>IF(ISBLANK(Fran1!B23)," ",Fran1!B23)</f>
        <v xml:space="preserve"> </v>
      </c>
      <c r="DN23" s="29"/>
      <c r="DO23" s="29"/>
      <c r="DP23" s="2" t="str">
        <f t="shared" si="50"/>
        <v xml:space="preserve"> </v>
      </c>
      <c r="DQ23" s="3" t="str">
        <f t="shared" si="51"/>
        <v xml:space="preserve"> </v>
      </c>
      <c r="DR23" s="29"/>
      <c r="DS23" s="29"/>
      <c r="DT23" s="2" t="str">
        <f t="shared" si="52"/>
        <v xml:space="preserve"> </v>
      </c>
      <c r="DU23" s="3" t="str">
        <f t="shared" si="53"/>
        <v xml:space="preserve"> </v>
      </c>
      <c r="DV23" s="29"/>
      <c r="DW23" s="29"/>
      <c r="DX23" s="2" t="str">
        <f t="shared" si="54"/>
        <v xml:space="preserve"> </v>
      </c>
      <c r="DY23" s="3" t="str">
        <f t="shared" si="55"/>
        <v xml:space="preserve"> </v>
      </c>
      <c r="DZ23" s="29"/>
      <c r="EA23" s="29"/>
      <c r="EB23" s="2" t="str">
        <f t="shared" si="56"/>
        <v xml:space="preserve"> </v>
      </c>
      <c r="EC23" s="3" t="str">
        <f t="shared" si="57"/>
        <v xml:space="preserve"> </v>
      </c>
      <c r="ED23" s="29"/>
      <c r="EE23" s="29"/>
      <c r="EF23" s="2" t="str">
        <f t="shared" si="58"/>
        <v xml:space="preserve"> </v>
      </c>
      <c r="EG23" s="3" t="str">
        <f t="shared" si="59"/>
        <v xml:space="preserve"> </v>
      </c>
      <c r="EI23" s="9" t="str">
        <f>IF(ISBLANK(Fran1!$A23)," ",Fran1!$A23)</f>
        <v xml:space="preserve"> </v>
      </c>
      <c r="EJ23" s="10" t="str">
        <f>IF(ISBLANK(Fran1!$B23)," ",Fran1!$B23)</f>
        <v xml:space="preserve"> </v>
      </c>
      <c r="EK23" s="29"/>
      <c r="EL23" s="29"/>
      <c r="EM23" s="2" t="str">
        <f t="shared" si="60"/>
        <v xml:space="preserve"> </v>
      </c>
      <c r="EN23" s="3" t="str">
        <f t="shared" si="61"/>
        <v xml:space="preserve"> </v>
      </c>
      <c r="EO23" s="29"/>
      <c r="EP23" s="29"/>
      <c r="EQ23" s="2" t="str">
        <f t="shared" si="134"/>
        <v xml:space="preserve"> </v>
      </c>
      <c r="ER23" s="3" t="str">
        <f t="shared" si="135"/>
        <v xml:space="preserve"> </v>
      </c>
      <c r="ES23" s="29"/>
      <c r="ET23" s="29"/>
      <c r="EU23" s="2" t="str">
        <f t="shared" si="64"/>
        <v xml:space="preserve"> </v>
      </c>
      <c r="EV23" s="3" t="str">
        <f t="shared" si="65"/>
        <v xml:space="preserve"> </v>
      </c>
      <c r="EW23" s="29"/>
      <c r="EX23" s="29"/>
      <c r="EY23" s="2" t="str">
        <f t="shared" si="66"/>
        <v xml:space="preserve"> </v>
      </c>
      <c r="EZ23" s="3" t="str">
        <f t="shared" si="67"/>
        <v xml:space="preserve"> </v>
      </c>
      <c r="FA23" s="29"/>
      <c r="FB23" s="29"/>
      <c r="FC23" s="2" t="str">
        <f t="shared" si="68"/>
        <v xml:space="preserve"> </v>
      </c>
      <c r="FD23" s="3" t="str">
        <f t="shared" si="69"/>
        <v xml:space="preserve"> </v>
      </c>
      <c r="FF23" s="9" t="str">
        <f>IF(ISBLANK(Fran1!$A23)," ",Fran1!$A23)</f>
        <v xml:space="preserve"> </v>
      </c>
      <c r="FG23" s="10" t="str">
        <f>IF(ISBLANK(Fran1!$B23)," ",Fran1!$B23)</f>
        <v xml:space="preserve"> </v>
      </c>
      <c r="FH23" s="29"/>
      <c r="FI23" s="29"/>
      <c r="FJ23" s="2" t="str">
        <f t="shared" si="70"/>
        <v xml:space="preserve"> </v>
      </c>
      <c r="FK23" s="3" t="str">
        <f t="shared" si="71"/>
        <v xml:space="preserve"> </v>
      </c>
      <c r="FL23" s="29"/>
      <c r="FM23" s="29"/>
      <c r="FN23" s="2" t="str">
        <f t="shared" si="72"/>
        <v xml:space="preserve"> </v>
      </c>
      <c r="FO23" s="3" t="str">
        <f t="shared" si="73"/>
        <v xml:space="preserve"> </v>
      </c>
      <c r="FP23" s="29"/>
      <c r="FQ23" s="29"/>
      <c r="FR23" s="2" t="str">
        <f t="shared" si="74"/>
        <v xml:space="preserve"> </v>
      </c>
      <c r="FS23" s="3" t="str">
        <f t="shared" si="75"/>
        <v xml:space="preserve"> </v>
      </c>
      <c r="FT23" s="29"/>
      <c r="FU23" s="29"/>
      <c r="FV23" s="2" t="str">
        <f t="shared" si="76"/>
        <v xml:space="preserve"> </v>
      </c>
      <c r="FW23" s="3" t="str">
        <f t="shared" si="77"/>
        <v xml:space="preserve"> </v>
      </c>
      <c r="FX23" s="29"/>
      <c r="FY23" s="29"/>
      <c r="FZ23" s="2" t="str">
        <f t="shared" si="78"/>
        <v xml:space="preserve"> </v>
      </c>
      <c r="GA23" s="3" t="str">
        <f t="shared" si="79"/>
        <v xml:space="preserve"> </v>
      </c>
      <c r="GC23" s="9" t="str">
        <f>IF(ISBLANK(Fran1!A23)," ",Fran1!A23)</f>
        <v xml:space="preserve"> </v>
      </c>
      <c r="GD23" s="10" t="str">
        <f>IF(ISBLANK(Fran1!B23)," ",Fran1!B23)</f>
        <v xml:space="preserve"> </v>
      </c>
      <c r="GE23" s="29"/>
      <c r="GF23" s="29"/>
      <c r="GG23" s="2" t="str">
        <f t="shared" si="80"/>
        <v xml:space="preserve"> </v>
      </c>
      <c r="GH23" s="3" t="str">
        <f t="shared" si="81"/>
        <v xml:space="preserve"> </v>
      </c>
      <c r="GI23" s="29"/>
      <c r="GJ23" s="29"/>
      <c r="GK23" s="2" t="str">
        <f t="shared" si="82"/>
        <v xml:space="preserve"> </v>
      </c>
      <c r="GL23" s="3" t="str">
        <f t="shared" si="83"/>
        <v xml:space="preserve"> </v>
      </c>
      <c r="GM23" s="29"/>
      <c r="GN23" s="29"/>
      <c r="GO23" s="2" t="str">
        <f t="shared" si="84"/>
        <v xml:space="preserve"> </v>
      </c>
      <c r="GP23" s="3" t="str">
        <f t="shared" si="85"/>
        <v xml:space="preserve"> </v>
      </c>
      <c r="GQ23" s="29"/>
      <c r="GR23" s="29"/>
      <c r="GS23" s="2" t="str">
        <f t="shared" si="86"/>
        <v xml:space="preserve"> </v>
      </c>
      <c r="GT23" s="3" t="str">
        <f t="shared" si="87"/>
        <v xml:space="preserve"> </v>
      </c>
      <c r="GU23" s="29"/>
      <c r="GV23" s="29"/>
      <c r="GW23" s="2" t="str">
        <f t="shared" si="88"/>
        <v xml:space="preserve"> </v>
      </c>
      <c r="GX23" s="3" t="str">
        <f t="shared" si="89"/>
        <v xml:space="preserve"> </v>
      </c>
      <c r="GZ23" s="9" t="str">
        <f>IF(ISBLANK(Fran1!A23)," ",Fran1!A23)</f>
        <v xml:space="preserve"> </v>
      </c>
      <c r="HA23" s="10" t="str">
        <f>IF(ISBLANK(Fran1!B23)," ",Fran1!B23)</f>
        <v xml:space="preserve"> </v>
      </c>
      <c r="HB23" s="29"/>
      <c r="HC23" s="29"/>
      <c r="HD23" s="2" t="str">
        <f t="shared" si="90"/>
        <v xml:space="preserve"> </v>
      </c>
      <c r="HE23" s="3" t="str">
        <f t="shared" si="91"/>
        <v xml:space="preserve"> </v>
      </c>
      <c r="HF23" s="29"/>
      <c r="HG23" s="29"/>
      <c r="HH23" s="2" t="str">
        <f t="shared" si="92"/>
        <v xml:space="preserve"> </v>
      </c>
      <c r="HI23" s="3" t="str">
        <f t="shared" si="93"/>
        <v xml:space="preserve"> </v>
      </c>
      <c r="HJ23" s="29"/>
      <c r="HK23" s="29"/>
      <c r="HL23" s="2" t="str">
        <f t="shared" si="94"/>
        <v xml:space="preserve"> </v>
      </c>
      <c r="HM23" s="3" t="str">
        <f t="shared" si="95"/>
        <v xml:space="preserve"> </v>
      </c>
      <c r="HN23" s="29"/>
      <c r="HO23" s="29"/>
      <c r="HP23" s="2" t="str">
        <f t="shared" si="96"/>
        <v xml:space="preserve"> </v>
      </c>
      <c r="HQ23" s="3" t="str">
        <f t="shared" si="97"/>
        <v xml:space="preserve"> </v>
      </c>
      <c r="HR23" s="29"/>
      <c r="HS23" s="29"/>
      <c r="HT23" s="2" t="str">
        <f t="shared" si="98"/>
        <v xml:space="preserve"> </v>
      </c>
      <c r="HU23" s="3" t="str">
        <f t="shared" si="99"/>
        <v xml:space="preserve"> </v>
      </c>
      <c r="HW23" s="9" t="str">
        <f>IF(ISBLANK(Fran1!$A23)," ",Fran1!$A23)</f>
        <v xml:space="preserve"> </v>
      </c>
      <c r="HX23" s="10" t="str">
        <f>IF(ISBLANK(Fran1!$B23)," ",Fran1!$B23)</f>
        <v xml:space="preserve"> </v>
      </c>
      <c r="HY23" s="29"/>
      <c r="HZ23" s="29"/>
      <c r="IA23" s="2" t="str">
        <f t="shared" si="100"/>
        <v xml:space="preserve"> </v>
      </c>
      <c r="IB23" s="3" t="str">
        <f t="shared" si="101"/>
        <v xml:space="preserve"> </v>
      </c>
      <c r="IC23" s="29"/>
      <c r="ID23" s="29"/>
      <c r="IE23" s="2" t="str">
        <f t="shared" si="102"/>
        <v xml:space="preserve"> </v>
      </c>
      <c r="IF23" s="3" t="str">
        <f t="shared" si="103"/>
        <v xml:space="preserve"> </v>
      </c>
      <c r="IG23" s="29"/>
      <c r="IH23" s="29"/>
      <c r="II23" s="2" t="str">
        <f t="shared" si="104"/>
        <v xml:space="preserve"> </v>
      </c>
      <c r="IJ23" s="3" t="str">
        <f t="shared" si="105"/>
        <v xml:space="preserve"> </v>
      </c>
      <c r="IK23" s="29"/>
      <c r="IL23" s="29"/>
      <c r="IM23" s="2" t="str">
        <f t="shared" si="106"/>
        <v xml:space="preserve"> </v>
      </c>
      <c r="IN23" s="3" t="str">
        <f t="shared" si="107"/>
        <v xml:space="preserve"> </v>
      </c>
      <c r="IO23" s="29"/>
      <c r="IP23" s="29"/>
      <c r="IQ23" s="2" t="str">
        <f t="shared" si="108"/>
        <v xml:space="preserve"> </v>
      </c>
      <c r="IR23" s="3" t="str">
        <f t="shared" si="109"/>
        <v xml:space="preserve"> </v>
      </c>
      <c r="IS23" s="107"/>
      <c r="IT23" s="9" t="str">
        <f>IF(ISBLANK(Fran1!$A23)," ",Fran1!$A23)</f>
        <v xml:space="preserve"> </v>
      </c>
      <c r="IU23" s="10" t="str">
        <f>IF(ISBLANK(Fran1!$B23)," ",Fran1!$B23)</f>
        <v xml:space="preserve"> </v>
      </c>
      <c r="IV23" s="29"/>
      <c r="IW23" s="29"/>
      <c r="IX23" s="2" t="str">
        <f t="shared" si="110"/>
        <v xml:space="preserve"> </v>
      </c>
      <c r="IY23" s="3" t="str">
        <f t="shared" si="111"/>
        <v xml:space="preserve"> </v>
      </c>
      <c r="IZ23" s="29"/>
      <c r="JA23" s="29"/>
      <c r="JB23" s="2" t="str">
        <f t="shared" si="112"/>
        <v xml:space="preserve"> </v>
      </c>
      <c r="JC23" s="3" t="str">
        <f t="shared" si="113"/>
        <v xml:space="preserve"> </v>
      </c>
      <c r="JD23" s="29"/>
      <c r="JE23" s="29"/>
      <c r="JF23" s="2" t="str">
        <f t="shared" si="114"/>
        <v xml:space="preserve"> </v>
      </c>
      <c r="JG23" s="3" t="str">
        <f t="shared" si="115"/>
        <v xml:space="preserve"> </v>
      </c>
      <c r="JH23" s="29"/>
      <c r="JI23" s="29"/>
      <c r="JJ23" s="2" t="str">
        <f t="shared" si="116"/>
        <v xml:space="preserve"> </v>
      </c>
      <c r="JK23" s="3" t="str">
        <f t="shared" si="117"/>
        <v xml:space="preserve"> </v>
      </c>
      <c r="JL23" s="29"/>
      <c r="JM23" s="29"/>
      <c r="JN23" s="2" t="str">
        <f t="shared" si="118"/>
        <v xml:space="preserve"> </v>
      </c>
      <c r="JO23" s="3" t="str">
        <f t="shared" si="119"/>
        <v xml:space="preserve"> </v>
      </c>
      <c r="JQ23" s="9" t="str">
        <f>IF(ISBLANK(Fran1!$A23)," ",Fran1!$A23)</f>
        <v xml:space="preserve"> </v>
      </c>
      <c r="JR23" s="10" t="str">
        <f>IF(ISBLANK(Fran1!$B23)," ",Fran1!$B23)</f>
        <v xml:space="preserve"> </v>
      </c>
      <c r="JS23" s="29"/>
      <c r="JT23" s="29"/>
      <c r="JU23" s="2" t="str">
        <f t="shared" si="120"/>
        <v xml:space="preserve"> </v>
      </c>
      <c r="JV23" s="3" t="str">
        <f t="shared" si="121"/>
        <v xml:space="preserve"> </v>
      </c>
      <c r="JW23" s="29"/>
      <c r="JX23" s="29"/>
      <c r="JY23" s="2" t="str">
        <f t="shared" si="122"/>
        <v xml:space="preserve"> </v>
      </c>
      <c r="JZ23" s="3" t="str">
        <f t="shared" si="123"/>
        <v xml:space="preserve"> </v>
      </c>
      <c r="KA23" s="29"/>
      <c r="KB23" s="29"/>
      <c r="KC23" s="2" t="str">
        <f t="shared" si="124"/>
        <v xml:space="preserve"> </v>
      </c>
      <c r="KD23" s="3" t="str">
        <f t="shared" si="125"/>
        <v xml:space="preserve"> </v>
      </c>
      <c r="KE23" s="29"/>
      <c r="KF23" s="29"/>
      <c r="KG23" s="2" t="str">
        <f t="shared" si="126"/>
        <v xml:space="preserve"> </v>
      </c>
      <c r="KH23" s="3" t="str">
        <f t="shared" si="127"/>
        <v xml:space="preserve"> </v>
      </c>
      <c r="KI23" s="29"/>
      <c r="KJ23" s="29"/>
      <c r="KK23" s="2" t="str">
        <f t="shared" si="128"/>
        <v xml:space="preserve"> </v>
      </c>
      <c r="KL23" s="3" t="str">
        <f t="shared" si="129"/>
        <v xml:space="preserve"> </v>
      </c>
      <c r="KN23" s="9" t="str">
        <f>IF(ISBLANK(Fran1!$A23)," ",Fran1!$A23)</f>
        <v xml:space="preserve"> </v>
      </c>
      <c r="KO23" s="10" t="str">
        <f>IF(ISBLANK(Fran1!$B23)," ",Fran1!$B23)</f>
        <v xml:space="preserve"> </v>
      </c>
      <c r="KP23" s="29"/>
      <c r="KQ23" s="29"/>
      <c r="KR23" s="2" t="str">
        <f t="shared" si="130"/>
        <v xml:space="preserve"> </v>
      </c>
      <c r="KS23" s="3" t="str">
        <f t="shared" si="131"/>
        <v xml:space="preserve"> </v>
      </c>
      <c r="KT23" s="29"/>
      <c r="KU23" s="29"/>
      <c r="KV23" s="2" t="str">
        <f t="shared" si="132"/>
        <v xml:space="preserve"> </v>
      </c>
      <c r="KW23" s="3" t="str">
        <f t="shared" si="133"/>
        <v xml:space="preserve"> </v>
      </c>
    </row>
    <row r="24" spans="1:309">
      <c r="A24" s="7" t="str">
        <f>IF(ISBLANK(Fran1!A24)," ",Fran1!A24)</f>
        <v xml:space="preserve"> </v>
      </c>
      <c r="B24" s="8" t="str">
        <f>IF(ISBLANK(Fran1!B24)," ",Fran1!B24)</f>
        <v xml:space="preserve"> </v>
      </c>
      <c r="C24" s="28"/>
      <c r="D24" s="28"/>
      <c r="E24" s="12" t="str">
        <f t="shared" si="0"/>
        <v xml:space="preserve"> </v>
      </c>
      <c r="F24" s="11" t="str">
        <f t="shared" si="1"/>
        <v xml:space="preserve"> </v>
      </c>
      <c r="G24" s="28"/>
      <c r="H24" s="28"/>
      <c r="I24" s="12" t="str">
        <f t="shared" si="2"/>
        <v xml:space="preserve"> </v>
      </c>
      <c r="J24" s="11" t="str">
        <f t="shared" si="3"/>
        <v xml:space="preserve"> </v>
      </c>
      <c r="K24" s="28"/>
      <c r="L24" s="28"/>
      <c r="M24" s="12" t="str">
        <f t="shared" si="4"/>
        <v xml:space="preserve"> </v>
      </c>
      <c r="N24" s="11" t="str">
        <f t="shared" si="5"/>
        <v xml:space="preserve"> </v>
      </c>
      <c r="O24" s="28"/>
      <c r="P24" s="28"/>
      <c r="Q24" s="12" t="str">
        <f t="shared" si="6"/>
        <v xml:space="preserve"> </v>
      </c>
      <c r="R24" s="11" t="str">
        <f t="shared" si="7"/>
        <v xml:space="preserve"> </v>
      </c>
      <c r="S24" s="28"/>
      <c r="T24" s="28"/>
      <c r="U24" s="12" t="str">
        <f t="shared" si="8"/>
        <v xml:space="preserve"> </v>
      </c>
      <c r="V24" s="11" t="str">
        <f t="shared" si="9"/>
        <v xml:space="preserve"> </v>
      </c>
      <c r="W24" s="107"/>
      <c r="X24" s="7" t="str">
        <f>IF(ISBLANK(Fran1!A24)," ",Fran1!A24)</f>
        <v xml:space="preserve"> </v>
      </c>
      <c r="Y24" s="8" t="str">
        <f>IF(ISBLANK(Fran1!B24)," ",Fran1!B24)</f>
        <v xml:space="preserve"> </v>
      </c>
      <c r="Z24" s="28"/>
      <c r="AA24" s="28"/>
      <c r="AB24" s="12" t="str">
        <f t="shared" si="10"/>
        <v xml:space="preserve"> </v>
      </c>
      <c r="AC24" s="11" t="str">
        <f t="shared" si="11"/>
        <v xml:space="preserve"> </v>
      </c>
      <c r="AD24" s="28"/>
      <c r="AE24" s="28"/>
      <c r="AF24" s="12" t="str">
        <f t="shared" si="12"/>
        <v xml:space="preserve"> </v>
      </c>
      <c r="AG24" s="11" t="str">
        <f t="shared" si="13"/>
        <v xml:space="preserve"> </v>
      </c>
      <c r="AH24" s="28"/>
      <c r="AI24" s="28"/>
      <c r="AJ24" s="12" t="str">
        <f t="shared" si="14"/>
        <v xml:space="preserve"> </v>
      </c>
      <c r="AK24" s="11" t="str">
        <f t="shared" si="15"/>
        <v xml:space="preserve"> </v>
      </c>
      <c r="AL24" s="28"/>
      <c r="AM24" s="28"/>
      <c r="AN24" s="12" t="str">
        <f t="shared" si="16"/>
        <v xml:space="preserve"> </v>
      </c>
      <c r="AO24" s="11" t="str">
        <f t="shared" si="17"/>
        <v xml:space="preserve"> </v>
      </c>
      <c r="AP24" s="28"/>
      <c r="AQ24" s="28"/>
      <c r="AR24" s="12" t="str">
        <f t="shared" si="18"/>
        <v xml:space="preserve"> </v>
      </c>
      <c r="AS24" s="11" t="str">
        <f t="shared" si="19"/>
        <v xml:space="preserve"> </v>
      </c>
      <c r="AU24" s="7" t="str">
        <f>IF(ISBLANK(Fran1!A24)," ",Fran1!A24)</f>
        <v xml:space="preserve"> </v>
      </c>
      <c r="AV24" s="8" t="str">
        <f>IF(ISBLANK(Fran1!B24)," ",Fran1!B24)</f>
        <v xml:space="preserve"> </v>
      </c>
      <c r="AW24" s="28"/>
      <c r="AX24" s="28"/>
      <c r="AY24" s="12" t="str">
        <f t="shared" si="20"/>
        <v xml:space="preserve"> </v>
      </c>
      <c r="AZ24" s="11" t="str">
        <f t="shared" si="21"/>
        <v xml:space="preserve"> </v>
      </c>
      <c r="BA24" s="28"/>
      <c r="BB24" s="28"/>
      <c r="BC24" s="12" t="str">
        <f t="shared" si="22"/>
        <v xml:space="preserve"> </v>
      </c>
      <c r="BD24" s="11" t="str">
        <f t="shared" si="23"/>
        <v xml:space="preserve"> </v>
      </c>
      <c r="BE24" s="28"/>
      <c r="BF24" s="28"/>
      <c r="BG24" s="12" t="str">
        <f t="shared" si="24"/>
        <v xml:space="preserve"> </v>
      </c>
      <c r="BH24" s="11" t="str">
        <f t="shared" si="25"/>
        <v xml:space="preserve"> </v>
      </c>
      <c r="BI24" s="28"/>
      <c r="BJ24" s="28"/>
      <c r="BK24" s="12" t="str">
        <f t="shared" si="26"/>
        <v xml:space="preserve"> </v>
      </c>
      <c r="BL24" s="11" t="str">
        <f t="shared" si="27"/>
        <v xml:space="preserve"> </v>
      </c>
      <c r="BM24" s="28"/>
      <c r="BN24" s="28"/>
      <c r="BO24" s="12" t="str">
        <f t="shared" si="28"/>
        <v xml:space="preserve"> </v>
      </c>
      <c r="BP24" s="11" t="str">
        <f t="shared" si="29"/>
        <v xml:space="preserve"> </v>
      </c>
      <c r="BR24" s="7" t="str">
        <f>IF(ISBLANK(Fran1!A24)," ",Fran1!A24)</f>
        <v xml:space="preserve"> </v>
      </c>
      <c r="BS24" s="8" t="str">
        <f>IF(ISBLANK(Fran1!B24)," ",Fran1!B24)</f>
        <v xml:space="preserve"> </v>
      </c>
      <c r="BT24" s="28"/>
      <c r="BU24" s="28"/>
      <c r="BV24" s="12" t="str">
        <f t="shared" si="30"/>
        <v xml:space="preserve"> </v>
      </c>
      <c r="BW24" s="11" t="str">
        <f t="shared" si="31"/>
        <v xml:space="preserve"> </v>
      </c>
      <c r="BX24" s="28"/>
      <c r="BY24" s="28"/>
      <c r="BZ24" s="12" t="str">
        <f t="shared" si="32"/>
        <v xml:space="preserve"> </v>
      </c>
      <c r="CA24" s="11" t="str">
        <f t="shared" si="33"/>
        <v xml:space="preserve"> </v>
      </c>
      <c r="CB24" s="28"/>
      <c r="CC24" s="28"/>
      <c r="CD24" s="12" t="str">
        <f t="shared" si="34"/>
        <v xml:space="preserve"> </v>
      </c>
      <c r="CE24" s="11" t="str">
        <f t="shared" si="35"/>
        <v xml:space="preserve"> </v>
      </c>
      <c r="CF24" s="28"/>
      <c r="CG24" s="28"/>
      <c r="CH24" s="12" t="str">
        <f t="shared" si="36"/>
        <v xml:space="preserve"> </v>
      </c>
      <c r="CI24" s="11" t="str">
        <f t="shared" si="37"/>
        <v xml:space="preserve"> </v>
      </c>
      <c r="CJ24" s="28"/>
      <c r="CK24" s="28"/>
      <c r="CL24" s="12" t="str">
        <f t="shared" si="38"/>
        <v xml:space="preserve"> </v>
      </c>
      <c r="CM24" s="11" t="str">
        <f t="shared" si="39"/>
        <v xml:space="preserve"> </v>
      </c>
      <c r="CO24" s="7" t="str">
        <f>IF(ISBLANK(Fran1!A24)," ",Fran1!A24)</f>
        <v xml:space="preserve"> </v>
      </c>
      <c r="CP24" s="8" t="str">
        <f>IF(ISBLANK(Fran1!B24)," ",Fran1!B24)</f>
        <v xml:space="preserve"> </v>
      </c>
      <c r="CQ24" s="28"/>
      <c r="CR24" s="28"/>
      <c r="CS24" s="12" t="str">
        <f t="shared" si="40"/>
        <v xml:space="preserve"> </v>
      </c>
      <c r="CT24" s="11" t="str">
        <f t="shared" si="41"/>
        <v xml:space="preserve"> </v>
      </c>
      <c r="CU24" s="28"/>
      <c r="CV24" s="28"/>
      <c r="CW24" s="12" t="str">
        <f t="shared" si="42"/>
        <v xml:space="preserve"> </v>
      </c>
      <c r="CX24" s="11" t="str">
        <f t="shared" si="43"/>
        <v xml:space="preserve"> </v>
      </c>
      <c r="CY24" s="28"/>
      <c r="CZ24" s="28"/>
      <c r="DA24" s="12" t="str">
        <f t="shared" si="44"/>
        <v xml:space="preserve"> </v>
      </c>
      <c r="DB24" s="11" t="str">
        <f t="shared" si="45"/>
        <v xml:space="preserve"> </v>
      </c>
      <c r="DC24" s="28"/>
      <c r="DD24" s="28"/>
      <c r="DE24" s="12" t="str">
        <f t="shared" si="46"/>
        <v xml:space="preserve"> </v>
      </c>
      <c r="DF24" s="11" t="str">
        <f t="shared" si="47"/>
        <v xml:space="preserve"> </v>
      </c>
      <c r="DG24" s="28"/>
      <c r="DH24" s="28"/>
      <c r="DI24" s="12" t="str">
        <f t="shared" si="48"/>
        <v xml:space="preserve"> </v>
      </c>
      <c r="DJ24" s="11" t="str">
        <f t="shared" si="49"/>
        <v xml:space="preserve"> </v>
      </c>
      <c r="DL24" s="7" t="str">
        <f>IF(ISBLANK(Fran1!A24)," ",Fran1!A24)</f>
        <v xml:space="preserve"> </v>
      </c>
      <c r="DM24" s="8" t="str">
        <f>IF(ISBLANK(Fran1!B24)," ",Fran1!B24)</f>
        <v xml:space="preserve"> </v>
      </c>
      <c r="DN24" s="28"/>
      <c r="DO24" s="28"/>
      <c r="DP24" s="12" t="str">
        <f t="shared" si="50"/>
        <v xml:space="preserve"> </v>
      </c>
      <c r="DQ24" s="11" t="str">
        <f t="shared" si="51"/>
        <v xml:space="preserve"> </v>
      </c>
      <c r="DR24" s="28"/>
      <c r="DS24" s="28"/>
      <c r="DT24" s="12" t="str">
        <f t="shared" si="52"/>
        <v xml:space="preserve"> </v>
      </c>
      <c r="DU24" s="11" t="str">
        <f t="shared" si="53"/>
        <v xml:space="preserve"> </v>
      </c>
      <c r="DV24" s="28"/>
      <c r="DW24" s="28"/>
      <c r="DX24" s="12" t="str">
        <f t="shared" si="54"/>
        <v xml:space="preserve"> </v>
      </c>
      <c r="DY24" s="11" t="str">
        <f t="shared" si="55"/>
        <v xml:space="preserve"> </v>
      </c>
      <c r="DZ24" s="28"/>
      <c r="EA24" s="28"/>
      <c r="EB24" s="12" t="str">
        <f t="shared" si="56"/>
        <v xml:space="preserve"> </v>
      </c>
      <c r="EC24" s="11" t="str">
        <f t="shared" si="57"/>
        <v xml:space="preserve"> </v>
      </c>
      <c r="ED24" s="28"/>
      <c r="EE24" s="28"/>
      <c r="EF24" s="12" t="str">
        <f t="shared" si="58"/>
        <v xml:space="preserve"> </v>
      </c>
      <c r="EG24" s="11" t="str">
        <f t="shared" si="59"/>
        <v xml:space="preserve"> </v>
      </c>
      <c r="EI24" s="7" t="str">
        <f>IF(ISBLANK(Fran1!$A24)," ",Fran1!$A24)</f>
        <v xml:space="preserve"> </v>
      </c>
      <c r="EJ24" s="8" t="str">
        <f>IF(ISBLANK(Fran1!$B24)," ",Fran1!$B24)</f>
        <v xml:space="preserve"> </v>
      </c>
      <c r="EK24" s="28"/>
      <c r="EL24" s="28"/>
      <c r="EM24" s="12" t="str">
        <f t="shared" si="60"/>
        <v xml:space="preserve"> </v>
      </c>
      <c r="EN24" s="11" t="str">
        <f t="shared" si="61"/>
        <v xml:space="preserve"> </v>
      </c>
      <c r="EO24" s="28"/>
      <c r="EP24" s="28"/>
      <c r="EQ24" s="12" t="str">
        <f t="shared" si="134"/>
        <v xml:space="preserve"> </v>
      </c>
      <c r="ER24" s="11" t="str">
        <f t="shared" si="135"/>
        <v xml:space="preserve"> </v>
      </c>
      <c r="ES24" s="28"/>
      <c r="ET24" s="28"/>
      <c r="EU24" s="12" t="str">
        <f t="shared" si="64"/>
        <v xml:space="preserve"> </v>
      </c>
      <c r="EV24" s="11" t="str">
        <f t="shared" si="65"/>
        <v xml:space="preserve"> </v>
      </c>
      <c r="EW24" s="28"/>
      <c r="EX24" s="28"/>
      <c r="EY24" s="12" t="str">
        <f t="shared" si="66"/>
        <v xml:space="preserve"> </v>
      </c>
      <c r="EZ24" s="11" t="str">
        <f t="shared" si="67"/>
        <v xml:space="preserve"> </v>
      </c>
      <c r="FA24" s="28"/>
      <c r="FB24" s="28"/>
      <c r="FC24" s="12" t="str">
        <f t="shared" si="68"/>
        <v xml:space="preserve"> </v>
      </c>
      <c r="FD24" s="11" t="str">
        <f t="shared" si="69"/>
        <v xml:space="preserve"> </v>
      </c>
      <c r="FF24" s="7" t="str">
        <f>IF(ISBLANK(Fran1!$A24)," ",Fran1!$A24)</f>
        <v xml:space="preserve"> </v>
      </c>
      <c r="FG24" s="8" t="str">
        <f>IF(ISBLANK(Fran1!$B24)," ",Fran1!$B24)</f>
        <v xml:space="preserve"> </v>
      </c>
      <c r="FH24" s="28"/>
      <c r="FI24" s="28"/>
      <c r="FJ24" s="12" t="str">
        <f t="shared" si="70"/>
        <v xml:space="preserve"> </v>
      </c>
      <c r="FK24" s="11" t="str">
        <f t="shared" si="71"/>
        <v xml:space="preserve"> </v>
      </c>
      <c r="FL24" s="28"/>
      <c r="FM24" s="28"/>
      <c r="FN24" s="12" t="str">
        <f t="shared" si="72"/>
        <v xml:space="preserve"> </v>
      </c>
      <c r="FO24" s="11" t="str">
        <f t="shared" si="73"/>
        <v xml:space="preserve"> </v>
      </c>
      <c r="FP24" s="28"/>
      <c r="FQ24" s="28"/>
      <c r="FR24" s="12" t="str">
        <f t="shared" si="74"/>
        <v xml:space="preserve"> </v>
      </c>
      <c r="FS24" s="11" t="str">
        <f t="shared" si="75"/>
        <v xml:space="preserve"> </v>
      </c>
      <c r="FT24" s="28"/>
      <c r="FU24" s="28"/>
      <c r="FV24" s="12" t="str">
        <f t="shared" si="76"/>
        <v xml:space="preserve"> </v>
      </c>
      <c r="FW24" s="11" t="str">
        <f t="shared" si="77"/>
        <v xml:space="preserve"> </v>
      </c>
      <c r="FX24" s="28"/>
      <c r="FY24" s="28"/>
      <c r="FZ24" s="12" t="str">
        <f t="shared" si="78"/>
        <v xml:space="preserve"> </v>
      </c>
      <c r="GA24" s="11" t="str">
        <f t="shared" si="79"/>
        <v xml:space="preserve"> </v>
      </c>
      <c r="GC24" s="7" t="str">
        <f>IF(ISBLANK(Fran1!A24)," ",Fran1!A24)</f>
        <v xml:space="preserve"> </v>
      </c>
      <c r="GD24" s="8" t="str">
        <f>IF(ISBLANK(Fran1!B24)," ",Fran1!B24)</f>
        <v xml:space="preserve"> </v>
      </c>
      <c r="GE24" s="28"/>
      <c r="GF24" s="28"/>
      <c r="GG24" s="12" t="str">
        <f t="shared" si="80"/>
        <v xml:space="preserve"> </v>
      </c>
      <c r="GH24" s="11" t="str">
        <f t="shared" si="81"/>
        <v xml:space="preserve"> </v>
      </c>
      <c r="GI24" s="28"/>
      <c r="GJ24" s="28"/>
      <c r="GK24" s="12" t="str">
        <f t="shared" si="82"/>
        <v xml:space="preserve"> </v>
      </c>
      <c r="GL24" s="11" t="str">
        <f t="shared" si="83"/>
        <v xml:space="preserve"> </v>
      </c>
      <c r="GM24" s="28"/>
      <c r="GN24" s="28"/>
      <c r="GO24" s="12" t="str">
        <f t="shared" si="84"/>
        <v xml:space="preserve"> </v>
      </c>
      <c r="GP24" s="11" t="str">
        <f t="shared" si="85"/>
        <v xml:space="preserve"> </v>
      </c>
      <c r="GQ24" s="28"/>
      <c r="GR24" s="28"/>
      <c r="GS24" s="12" t="str">
        <f t="shared" si="86"/>
        <v xml:space="preserve"> </v>
      </c>
      <c r="GT24" s="11" t="str">
        <f t="shared" si="87"/>
        <v xml:space="preserve"> </v>
      </c>
      <c r="GU24" s="28"/>
      <c r="GV24" s="28"/>
      <c r="GW24" s="12" t="str">
        <f t="shared" si="88"/>
        <v xml:space="preserve"> </v>
      </c>
      <c r="GX24" s="11" t="str">
        <f t="shared" si="89"/>
        <v xml:space="preserve"> </v>
      </c>
      <c r="GZ24" s="7" t="str">
        <f>IF(ISBLANK(Fran1!A24)," ",Fran1!A24)</f>
        <v xml:space="preserve"> </v>
      </c>
      <c r="HA24" s="8" t="str">
        <f>IF(ISBLANK(Fran1!B24)," ",Fran1!B24)</f>
        <v xml:space="preserve"> </v>
      </c>
      <c r="HB24" s="28"/>
      <c r="HC24" s="28"/>
      <c r="HD24" s="12" t="str">
        <f t="shared" si="90"/>
        <v xml:space="preserve"> </v>
      </c>
      <c r="HE24" s="11" t="str">
        <f t="shared" si="91"/>
        <v xml:space="preserve"> </v>
      </c>
      <c r="HF24" s="28"/>
      <c r="HG24" s="28"/>
      <c r="HH24" s="12" t="str">
        <f t="shared" si="92"/>
        <v xml:space="preserve"> </v>
      </c>
      <c r="HI24" s="11" t="str">
        <f t="shared" si="93"/>
        <v xml:space="preserve"> </v>
      </c>
      <c r="HJ24" s="28"/>
      <c r="HK24" s="28"/>
      <c r="HL24" s="12" t="str">
        <f t="shared" si="94"/>
        <v xml:space="preserve"> </v>
      </c>
      <c r="HM24" s="11" t="str">
        <f t="shared" si="95"/>
        <v xml:space="preserve"> </v>
      </c>
      <c r="HN24" s="28"/>
      <c r="HO24" s="28"/>
      <c r="HP24" s="12" t="str">
        <f t="shared" si="96"/>
        <v xml:space="preserve"> </v>
      </c>
      <c r="HQ24" s="11" t="str">
        <f t="shared" si="97"/>
        <v xml:space="preserve"> </v>
      </c>
      <c r="HR24" s="28"/>
      <c r="HS24" s="28"/>
      <c r="HT24" s="12" t="str">
        <f t="shared" si="98"/>
        <v xml:space="preserve"> </v>
      </c>
      <c r="HU24" s="11" t="str">
        <f t="shared" si="99"/>
        <v xml:space="preserve"> </v>
      </c>
      <c r="HW24" s="7" t="str">
        <f>IF(ISBLANK(Fran1!$A24)," ",Fran1!$A24)</f>
        <v xml:space="preserve"> </v>
      </c>
      <c r="HX24" s="8" t="str">
        <f>IF(ISBLANK(Fran1!$B24)," ",Fran1!$B24)</f>
        <v xml:space="preserve"> </v>
      </c>
      <c r="HY24" s="28"/>
      <c r="HZ24" s="28"/>
      <c r="IA24" s="12" t="str">
        <f t="shared" si="100"/>
        <v xml:space="preserve"> </v>
      </c>
      <c r="IB24" s="11" t="str">
        <f t="shared" si="101"/>
        <v xml:space="preserve"> </v>
      </c>
      <c r="IC24" s="28"/>
      <c r="ID24" s="28"/>
      <c r="IE24" s="12" t="str">
        <f t="shared" si="102"/>
        <v xml:space="preserve"> </v>
      </c>
      <c r="IF24" s="11" t="str">
        <f t="shared" si="103"/>
        <v xml:space="preserve"> </v>
      </c>
      <c r="IG24" s="28"/>
      <c r="IH24" s="28"/>
      <c r="II24" s="12" t="str">
        <f t="shared" si="104"/>
        <v xml:space="preserve"> </v>
      </c>
      <c r="IJ24" s="11" t="str">
        <f t="shared" si="105"/>
        <v xml:space="preserve"> </v>
      </c>
      <c r="IK24" s="28"/>
      <c r="IL24" s="28"/>
      <c r="IM24" s="12" t="str">
        <f t="shared" si="106"/>
        <v xml:space="preserve"> </v>
      </c>
      <c r="IN24" s="11" t="str">
        <f t="shared" si="107"/>
        <v xml:space="preserve"> </v>
      </c>
      <c r="IO24" s="28"/>
      <c r="IP24" s="28"/>
      <c r="IQ24" s="12" t="str">
        <f t="shared" si="108"/>
        <v xml:space="preserve"> </v>
      </c>
      <c r="IR24" s="11" t="str">
        <f t="shared" si="109"/>
        <v xml:space="preserve"> </v>
      </c>
      <c r="IS24" s="107"/>
      <c r="IT24" s="7" t="str">
        <f>IF(ISBLANK(Fran1!$A24)," ",Fran1!$A24)</f>
        <v xml:space="preserve"> </v>
      </c>
      <c r="IU24" s="8" t="str">
        <f>IF(ISBLANK(Fran1!$B24)," ",Fran1!$B24)</f>
        <v xml:space="preserve"> </v>
      </c>
      <c r="IV24" s="28"/>
      <c r="IW24" s="28"/>
      <c r="IX24" s="12" t="str">
        <f t="shared" si="110"/>
        <v xml:space="preserve"> </v>
      </c>
      <c r="IY24" s="11" t="str">
        <f t="shared" si="111"/>
        <v xml:space="preserve"> </v>
      </c>
      <c r="IZ24" s="28"/>
      <c r="JA24" s="28"/>
      <c r="JB24" s="12" t="str">
        <f t="shared" si="112"/>
        <v xml:space="preserve"> </v>
      </c>
      <c r="JC24" s="11" t="str">
        <f t="shared" si="113"/>
        <v xml:space="preserve"> </v>
      </c>
      <c r="JD24" s="28"/>
      <c r="JE24" s="28"/>
      <c r="JF24" s="12" t="str">
        <f t="shared" si="114"/>
        <v xml:space="preserve"> </v>
      </c>
      <c r="JG24" s="11" t="str">
        <f t="shared" si="115"/>
        <v xml:space="preserve"> </v>
      </c>
      <c r="JH24" s="28"/>
      <c r="JI24" s="28"/>
      <c r="JJ24" s="12" t="str">
        <f t="shared" si="116"/>
        <v xml:space="preserve"> </v>
      </c>
      <c r="JK24" s="11" t="str">
        <f t="shared" si="117"/>
        <v xml:space="preserve"> </v>
      </c>
      <c r="JL24" s="28"/>
      <c r="JM24" s="28"/>
      <c r="JN24" s="12" t="str">
        <f t="shared" si="118"/>
        <v xml:space="preserve"> </v>
      </c>
      <c r="JO24" s="11" t="str">
        <f t="shared" si="119"/>
        <v xml:space="preserve"> </v>
      </c>
      <c r="JQ24" s="7" t="str">
        <f>IF(ISBLANK(Fran1!$A24)," ",Fran1!$A24)</f>
        <v xml:space="preserve"> </v>
      </c>
      <c r="JR24" s="8" t="str">
        <f>IF(ISBLANK(Fran1!$B24)," ",Fran1!$B24)</f>
        <v xml:space="preserve"> </v>
      </c>
      <c r="JS24" s="28"/>
      <c r="JT24" s="28"/>
      <c r="JU24" s="12" t="str">
        <f t="shared" si="120"/>
        <v xml:space="preserve"> </v>
      </c>
      <c r="JV24" s="11" t="str">
        <f t="shared" si="121"/>
        <v xml:space="preserve"> </v>
      </c>
      <c r="JW24" s="28"/>
      <c r="JX24" s="28"/>
      <c r="JY24" s="12" t="str">
        <f t="shared" si="122"/>
        <v xml:space="preserve"> </v>
      </c>
      <c r="JZ24" s="11" t="str">
        <f t="shared" si="123"/>
        <v xml:space="preserve"> </v>
      </c>
      <c r="KA24" s="28"/>
      <c r="KB24" s="28"/>
      <c r="KC24" s="12" t="str">
        <f t="shared" si="124"/>
        <v xml:space="preserve"> </v>
      </c>
      <c r="KD24" s="11" t="str">
        <f t="shared" si="125"/>
        <v xml:space="preserve"> </v>
      </c>
      <c r="KE24" s="28"/>
      <c r="KF24" s="28"/>
      <c r="KG24" s="12" t="str">
        <f t="shared" si="126"/>
        <v xml:space="preserve"> </v>
      </c>
      <c r="KH24" s="11" t="str">
        <f t="shared" si="127"/>
        <v xml:space="preserve"> </v>
      </c>
      <c r="KI24" s="28"/>
      <c r="KJ24" s="28"/>
      <c r="KK24" s="12" t="str">
        <f t="shared" si="128"/>
        <v xml:space="preserve"> </v>
      </c>
      <c r="KL24" s="11" t="str">
        <f t="shared" si="129"/>
        <v xml:space="preserve"> </v>
      </c>
      <c r="KN24" s="7" t="str">
        <f>IF(ISBLANK(Fran1!$A24)," ",Fran1!$A24)</f>
        <v xml:space="preserve"> </v>
      </c>
      <c r="KO24" s="8" t="str">
        <f>IF(ISBLANK(Fran1!$B24)," ",Fran1!$B24)</f>
        <v xml:space="preserve"> </v>
      </c>
      <c r="KP24" s="28"/>
      <c r="KQ24" s="28"/>
      <c r="KR24" s="12" t="str">
        <f t="shared" si="130"/>
        <v xml:space="preserve"> </v>
      </c>
      <c r="KS24" s="11" t="str">
        <f t="shared" si="131"/>
        <v xml:space="preserve"> </v>
      </c>
      <c r="KT24" s="28"/>
      <c r="KU24" s="28"/>
      <c r="KV24" s="12" t="str">
        <f t="shared" si="132"/>
        <v xml:space="preserve"> </v>
      </c>
      <c r="KW24" s="11" t="str">
        <f t="shared" si="133"/>
        <v xml:space="preserve"> </v>
      </c>
    </row>
    <row r="25" spans="1:309">
      <c r="A25" s="9" t="str">
        <f>IF(ISBLANK(Fran1!A25)," ",Fran1!A25)</f>
        <v xml:space="preserve"> </v>
      </c>
      <c r="B25" s="10" t="str">
        <f>IF(ISBLANK(Fran1!B25)," ",Fran1!B25)</f>
        <v xml:space="preserve"> </v>
      </c>
      <c r="C25" s="29"/>
      <c r="D25" s="29"/>
      <c r="E25" s="2" t="str">
        <f t="shared" si="0"/>
        <v xml:space="preserve"> </v>
      </c>
      <c r="F25" s="3" t="str">
        <f t="shared" si="1"/>
        <v xml:space="preserve"> </v>
      </c>
      <c r="G25" s="29"/>
      <c r="H25" s="29"/>
      <c r="I25" s="2" t="str">
        <f t="shared" si="2"/>
        <v xml:space="preserve"> </v>
      </c>
      <c r="J25" s="3" t="str">
        <f t="shared" si="3"/>
        <v xml:space="preserve"> </v>
      </c>
      <c r="K25" s="29"/>
      <c r="L25" s="29"/>
      <c r="M25" s="2" t="str">
        <f t="shared" si="4"/>
        <v xml:space="preserve"> </v>
      </c>
      <c r="N25" s="3" t="str">
        <f t="shared" si="5"/>
        <v xml:space="preserve"> </v>
      </c>
      <c r="O25" s="29"/>
      <c r="P25" s="29"/>
      <c r="Q25" s="2" t="str">
        <f t="shared" si="6"/>
        <v xml:space="preserve"> </v>
      </c>
      <c r="R25" s="3" t="str">
        <f t="shared" si="7"/>
        <v xml:space="preserve"> </v>
      </c>
      <c r="S25" s="29"/>
      <c r="T25" s="29"/>
      <c r="U25" s="2" t="str">
        <f t="shared" si="8"/>
        <v xml:space="preserve"> </v>
      </c>
      <c r="V25" s="3" t="str">
        <f t="shared" si="9"/>
        <v xml:space="preserve"> </v>
      </c>
      <c r="W25" s="107"/>
      <c r="X25" s="9" t="str">
        <f>IF(ISBLANK(Fran1!A25)," ",Fran1!A25)</f>
        <v xml:space="preserve"> </v>
      </c>
      <c r="Y25" s="10" t="str">
        <f>IF(ISBLANK(Fran1!B25)," ",Fran1!B25)</f>
        <v xml:space="preserve"> </v>
      </c>
      <c r="Z25" s="29"/>
      <c r="AA25" s="29"/>
      <c r="AB25" s="2" t="str">
        <f t="shared" si="10"/>
        <v xml:space="preserve"> </v>
      </c>
      <c r="AC25" s="3" t="str">
        <f t="shared" si="11"/>
        <v xml:space="preserve"> </v>
      </c>
      <c r="AD25" s="29"/>
      <c r="AE25" s="29"/>
      <c r="AF25" s="2" t="str">
        <f t="shared" si="12"/>
        <v xml:space="preserve"> </v>
      </c>
      <c r="AG25" s="3" t="str">
        <f t="shared" si="13"/>
        <v xml:space="preserve"> </v>
      </c>
      <c r="AH25" s="29"/>
      <c r="AI25" s="29"/>
      <c r="AJ25" s="2" t="str">
        <f t="shared" si="14"/>
        <v xml:space="preserve"> </v>
      </c>
      <c r="AK25" s="3" t="str">
        <f t="shared" si="15"/>
        <v xml:space="preserve"> </v>
      </c>
      <c r="AL25" s="29"/>
      <c r="AM25" s="29"/>
      <c r="AN25" s="2" t="str">
        <f t="shared" si="16"/>
        <v xml:space="preserve"> </v>
      </c>
      <c r="AO25" s="3" t="str">
        <f t="shared" si="17"/>
        <v xml:space="preserve"> </v>
      </c>
      <c r="AP25" s="29"/>
      <c r="AQ25" s="29"/>
      <c r="AR25" s="2" t="str">
        <f t="shared" si="18"/>
        <v xml:space="preserve"> </v>
      </c>
      <c r="AS25" s="3" t="str">
        <f t="shared" si="19"/>
        <v xml:space="preserve"> </v>
      </c>
      <c r="AU25" s="9" t="str">
        <f>IF(ISBLANK(Fran1!A25)," ",Fran1!A25)</f>
        <v xml:space="preserve"> </v>
      </c>
      <c r="AV25" s="10" t="str">
        <f>IF(ISBLANK(Fran1!B25)," ",Fran1!B25)</f>
        <v xml:space="preserve"> </v>
      </c>
      <c r="AW25" s="29"/>
      <c r="AX25" s="29"/>
      <c r="AY25" s="2" t="str">
        <f t="shared" si="20"/>
        <v xml:space="preserve"> </v>
      </c>
      <c r="AZ25" s="3" t="str">
        <f t="shared" si="21"/>
        <v xml:space="preserve"> </v>
      </c>
      <c r="BA25" s="29"/>
      <c r="BB25" s="29"/>
      <c r="BC25" s="2" t="str">
        <f t="shared" si="22"/>
        <v xml:space="preserve"> </v>
      </c>
      <c r="BD25" s="3" t="str">
        <f t="shared" si="23"/>
        <v xml:space="preserve"> </v>
      </c>
      <c r="BE25" s="29"/>
      <c r="BF25" s="29"/>
      <c r="BG25" s="2" t="str">
        <f t="shared" si="24"/>
        <v xml:space="preserve"> </v>
      </c>
      <c r="BH25" s="3" t="str">
        <f t="shared" si="25"/>
        <v xml:space="preserve"> </v>
      </c>
      <c r="BI25" s="29"/>
      <c r="BJ25" s="29"/>
      <c r="BK25" s="2" t="str">
        <f t="shared" si="26"/>
        <v xml:space="preserve"> </v>
      </c>
      <c r="BL25" s="3" t="str">
        <f t="shared" si="27"/>
        <v xml:space="preserve"> </v>
      </c>
      <c r="BM25" s="29"/>
      <c r="BN25" s="29"/>
      <c r="BO25" s="2" t="str">
        <f t="shared" si="28"/>
        <v xml:space="preserve"> </v>
      </c>
      <c r="BP25" s="3" t="str">
        <f t="shared" si="29"/>
        <v xml:space="preserve"> </v>
      </c>
      <c r="BR25" s="9" t="str">
        <f>IF(ISBLANK(Fran1!A25)," ",Fran1!A25)</f>
        <v xml:space="preserve"> </v>
      </c>
      <c r="BS25" s="10" t="str">
        <f>IF(ISBLANK(Fran1!B25)," ",Fran1!B25)</f>
        <v xml:space="preserve"> </v>
      </c>
      <c r="BT25" s="29"/>
      <c r="BU25" s="29"/>
      <c r="BV25" s="2" t="str">
        <f t="shared" si="30"/>
        <v xml:space="preserve"> </v>
      </c>
      <c r="BW25" s="3" t="str">
        <f t="shared" si="31"/>
        <v xml:space="preserve"> </v>
      </c>
      <c r="BX25" s="29"/>
      <c r="BY25" s="29"/>
      <c r="BZ25" s="2" t="str">
        <f t="shared" si="32"/>
        <v xml:space="preserve"> </v>
      </c>
      <c r="CA25" s="3" t="str">
        <f t="shared" si="33"/>
        <v xml:space="preserve"> </v>
      </c>
      <c r="CB25" s="29"/>
      <c r="CC25" s="29"/>
      <c r="CD25" s="2" t="str">
        <f t="shared" si="34"/>
        <v xml:space="preserve"> </v>
      </c>
      <c r="CE25" s="3" t="str">
        <f t="shared" si="35"/>
        <v xml:space="preserve"> </v>
      </c>
      <c r="CF25" s="29"/>
      <c r="CG25" s="29"/>
      <c r="CH25" s="2" t="str">
        <f t="shared" si="36"/>
        <v xml:space="preserve"> </v>
      </c>
      <c r="CI25" s="3" t="str">
        <f t="shared" si="37"/>
        <v xml:space="preserve"> </v>
      </c>
      <c r="CJ25" s="29"/>
      <c r="CK25" s="29"/>
      <c r="CL25" s="2" t="str">
        <f t="shared" si="38"/>
        <v xml:space="preserve"> </v>
      </c>
      <c r="CM25" s="3" t="str">
        <f t="shared" si="39"/>
        <v xml:space="preserve"> </v>
      </c>
      <c r="CO25" s="9" t="str">
        <f>IF(ISBLANK(Fran1!A25)," ",Fran1!A25)</f>
        <v xml:space="preserve"> </v>
      </c>
      <c r="CP25" s="10" t="str">
        <f>IF(ISBLANK(Fran1!B25)," ",Fran1!B25)</f>
        <v xml:space="preserve"> </v>
      </c>
      <c r="CQ25" s="29"/>
      <c r="CR25" s="29"/>
      <c r="CS25" s="2" t="str">
        <f t="shared" si="40"/>
        <v xml:space="preserve"> </v>
      </c>
      <c r="CT25" s="3" t="str">
        <f t="shared" si="41"/>
        <v xml:space="preserve"> </v>
      </c>
      <c r="CU25" s="29"/>
      <c r="CV25" s="29"/>
      <c r="CW25" s="2" t="str">
        <f t="shared" si="42"/>
        <v xml:space="preserve"> </v>
      </c>
      <c r="CX25" s="3" t="str">
        <f t="shared" si="43"/>
        <v xml:space="preserve"> </v>
      </c>
      <c r="CY25" s="29"/>
      <c r="CZ25" s="29"/>
      <c r="DA25" s="2" t="str">
        <f t="shared" si="44"/>
        <v xml:space="preserve"> </v>
      </c>
      <c r="DB25" s="3" t="str">
        <f t="shared" si="45"/>
        <v xml:space="preserve"> </v>
      </c>
      <c r="DC25" s="29"/>
      <c r="DD25" s="29"/>
      <c r="DE25" s="2" t="str">
        <f t="shared" si="46"/>
        <v xml:space="preserve"> </v>
      </c>
      <c r="DF25" s="3" t="str">
        <f t="shared" si="47"/>
        <v xml:space="preserve"> </v>
      </c>
      <c r="DG25" s="29"/>
      <c r="DH25" s="29"/>
      <c r="DI25" s="2" t="str">
        <f t="shared" si="48"/>
        <v xml:space="preserve"> </v>
      </c>
      <c r="DJ25" s="3" t="str">
        <f t="shared" si="49"/>
        <v xml:space="preserve"> </v>
      </c>
      <c r="DL25" s="9" t="str">
        <f>IF(ISBLANK(Fran1!A25)," ",Fran1!A25)</f>
        <v xml:space="preserve"> </v>
      </c>
      <c r="DM25" s="10" t="str">
        <f>IF(ISBLANK(Fran1!B25)," ",Fran1!B25)</f>
        <v xml:space="preserve"> </v>
      </c>
      <c r="DN25" s="29"/>
      <c r="DO25" s="29"/>
      <c r="DP25" s="2" t="str">
        <f t="shared" si="50"/>
        <v xml:space="preserve"> </v>
      </c>
      <c r="DQ25" s="3" t="str">
        <f t="shared" si="51"/>
        <v xml:space="preserve"> </v>
      </c>
      <c r="DR25" s="29"/>
      <c r="DS25" s="29"/>
      <c r="DT25" s="2" t="str">
        <f t="shared" si="52"/>
        <v xml:space="preserve"> </v>
      </c>
      <c r="DU25" s="3" t="str">
        <f t="shared" si="53"/>
        <v xml:space="preserve"> </v>
      </c>
      <c r="DV25" s="29"/>
      <c r="DW25" s="29"/>
      <c r="DX25" s="2" t="str">
        <f t="shared" si="54"/>
        <v xml:space="preserve"> </v>
      </c>
      <c r="DY25" s="3" t="str">
        <f t="shared" si="55"/>
        <v xml:space="preserve"> </v>
      </c>
      <c r="DZ25" s="29"/>
      <c r="EA25" s="29"/>
      <c r="EB25" s="2" t="str">
        <f t="shared" si="56"/>
        <v xml:space="preserve"> </v>
      </c>
      <c r="EC25" s="3" t="str">
        <f t="shared" si="57"/>
        <v xml:space="preserve"> </v>
      </c>
      <c r="ED25" s="29"/>
      <c r="EE25" s="29"/>
      <c r="EF25" s="2" t="str">
        <f t="shared" si="58"/>
        <v xml:space="preserve"> </v>
      </c>
      <c r="EG25" s="3" t="str">
        <f t="shared" si="59"/>
        <v xml:space="preserve"> </v>
      </c>
      <c r="EI25" s="9" t="str">
        <f>IF(ISBLANK(Fran1!$A25)," ",Fran1!$A25)</f>
        <v xml:space="preserve"> </v>
      </c>
      <c r="EJ25" s="10" t="str">
        <f>IF(ISBLANK(Fran1!$B25)," ",Fran1!$B25)</f>
        <v xml:space="preserve"> </v>
      </c>
      <c r="EK25" s="29"/>
      <c r="EL25" s="29"/>
      <c r="EM25" s="2" t="str">
        <f t="shared" si="60"/>
        <v xml:space="preserve"> </v>
      </c>
      <c r="EN25" s="3" t="str">
        <f t="shared" si="61"/>
        <v xml:space="preserve"> </v>
      </c>
      <c r="EO25" s="29"/>
      <c r="EP25" s="29"/>
      <c r="EQ25" s="2" t="str">
        <f t="shared" si="134"/>
        <v xml:space="preserve"> </v>
      </c>
      <c r="ER25" s="3" t="str">
        <f t="shared" si="135"/>
        <v xml:space="preserve"> </v>
      </c>
      <c r="ES25" s="29"/>
      <c r="ET25" s="29"/>
      <c r="EU25" s="2" t="str">
        <f t="shared" si="64"/>
        <v xml:space="preserve"> </v>
      </c>
      <c r="EV25" s="3" t="str">
        <f t="shared" si="65"/>
        <v xml:space="preserve"> </v>
      </c>
      <c r="EW25" s="29"/>
      <c r="EX25" s="29"/>
      <c r="EY25" s="2" t="str">
        <f t="shared" si="66"/>
        <v xml:space="preserve"> </v>
      </c>
      <c r="EZ25" s="3" t="str">
        <f t="shared" si="67"/>
        <v xml:space="preserve"> </v>
      </c>
      <c r="FA25" s="29"/>
      <c r="FB25" s="29"/>
      <c r="FC25" s="2" t="str">
        <f t="shared" si="68"/>
        <v xml:space="preserve"> </v>
      </c>
      <c r="FD25" s="3" t="str">
        <f t="shared" si="69"/>
        <v xml:space="preserve"> </v>
      </c>
      <c r="FF25" s="9" t="str">
        <f>IF(ISBLANK(Fran1!$A25)," ",Fran1!$A25)</f>
        <v xml:space="preserve"> </v>
      </c>
      <c r="FG25" s="10" t="str">
        <f>IF(ISBLANK(Fran1!$B25)," ",Fran1!$B25)</f>
        <v xml:space="preserve"> </v>
      </c>
      <c r="FH25" s="29"/>
      <c r="FI25" s="29"/>
      <c r="FJ25" s="2" t="str">
        <f t="shared" si="70"/>
        <v xml:space="preserve"> </v>
      </c>
      <c r="FK25" s="3" t="str">
        <f t="shared" si="71"/>
        <v xml:space="preserve"> </v>
      </c>
      <c r="FL25" s="29"/>
      <c r="FM25" s="29"/>
      <c r="FN25" s="2" t="str">
        <f t="shared" si="72"/>
        <v xml:space="preserve"> </v>
      </c>
      <c r="FO25" s="3" t="str">
        <f t="shared" si="73"/>
        <v xml:space="preserve"> </v>
      </c>
      <c r="FP25" s="29"/>
      <c r="FQ25" s="29"/>
      <c r="FR25" s="2" t="str">
        <f t="shared" si="74"/>
        <v xml:space="preserve"> </v>
      </c>
      <c r="FS25" s="3" t="str">
        <f t="shared" si="75"/>
        <v xml:space="preserve"> </v>
      </c>
      <c r="FT25" s="29"/>
      <c r="FU25" s="29"/>
      <c r="FV25" s="2" t="str">
        <f t="shared" si="76"/>
        <v xml:space="preserve"> </v>
      </c>
      <c r="FW25" s="3" t="str">
        <f t="shared" si="77"/>
        <v xml:space="preserve"> </v>
      </c>
      <c r="FX25" s="29"/>
      <c r="FY25" s="29"/>
      <c r="FZ25" s="2" t="str">
        <f t="shared" si="78"/>
        <v xml:space="preserve"> </v>
      </c>
      <c r="GA25" s="3" t="str">
        <f t="shared" si="79"/>
        <v xml:space="preserve"> </v>
      </c>
      <c r="GC25" s="9" t="str">
        <f>IF(ISBLANK(Fran1!A25)," ",Fran1!A25)</f>
        <v xml:space="preserve"> </v>
      </c>
      <c r="GD25" s="10" t="str">
        <f>IF(ISBLANK(Fran1!B25)," ",Fran1!B25)</f>
        <v xml:space="preserve"> </v>
      </c>
      <c r="GE25" s="29"/>
      <c r="GF25" s="29"/>
      <c r="GG25" s="2" t="str">
        <f t="shared" si="80"/>
        <v xml:space="preserve"> </v>
      </c>
      <c r="GH25" s="3" t="str">
        <f t="shared" si="81"/>
        <v xml:space="preserve"> </v>
      </c>
      <c r="GI25" s="29"/>
      <c r="GJ25" s="29"/>
      <c r="GK25" s="2" t="str">
        <f t="shared" si="82"/>
        <v xml:space="preserve"> </v>
      </c>
      <c r="GL25" s="3" t="str">
        <f t="shared" si="83"/>
        <v xml:space="preserve"> </v>
      </c>
      <c r="GM25" s="29"/>
      <c r="GN25" s="29"/>
      <c r="GO25" s="2" t="str">
        <f t="shared" si="84"/>
        <v xml:space="preserve"> </v>
      </c>
      <c r="GP25" s="3" t="str">
        <f t="shared" si="85"/>
        <v xml:space="preserve"> </v>
      </c>
      <c r="GQ25" s="29"/>
      <c r="GR25" s="29"/>
      <c r="GS25" s="2" t="str">
        <f t="shared" si="86"/>
        <v xml:space="preserve"> </v>
      </c>
      <c r="GT25" s="3" t="str">
        <f t="shared" si="87"/>
        <v xml:space="preserve"> </v>
      </c>
      <c r="GU25" s="29"/>
      <c r="GV25" s="29"/>
      <c r="GW25" s="2" t="str">
        <f t="shared" si="88"/>
        <v xml:space="preserve"> </v>
      </c>
      <c r="GX25" s="3" t="str">
        <f t="shared" si="89"/>
        <v xml:space="preserve"> </v>
      </c>
      <c r="GZ25" s="9" t="str">
        <f>IF(ISBLANK(Fran1!A25)," ",Fran1!A25)</f>
        <v xml:space="preserve"> </v>
      </c>
      <c r="HA25" s="10" t="str">
        <f>IF(ISBLANK(Fran1!B25)," ",Fran1!B25)</f>
        <v xml:space="preserve"> </v>
      </c>
      <c r="HB25" s="29"/>
      <c r="HC25" s="29"/>
      <c r="HD25" s="2" t="str">
        <f t="shared" si="90"/>
        <v xml:space="preserve"> </v>
      </c>
      <c r="HE25" s="3" t="str">
        <f t="shared" si="91"/>
        <v xml:space="preserve"> </v>
      </c>
      <c r="HF25" s="29"/>
      <c r="HG25" s="29"/>
      <c r="HH25" s="2" t="str">
        <f t="shared" si="92"/>
        <v xml:space="preserve"> </v>
      </c>
      <c r="HI25" s="3" t="str">
        <f t="shared" si="93"/>
        <v xml:space="preserve"> </v>
      </c>
      <c r="HJ25" s="29"/>
      <c r="HK25" s="29"/>
      <c r="HL25" s="2" t="str">
        <f t="shared" si="94"/>
        <v xml:space="preserve"> </v>
      </c>
      <c r="HM25" s="3" t="str">
        <f t="shared" si="95"/>
        <v xml:space="preserve"> </v>
      </c>
      <c r="HN25" s="29"/>
      <c r="HO25" s="29"/>
      <c r="HP25" s="2" t="str">
        <f t="shared" si="96"/>
        <v xml:space="preserve"> </v>
      </c>
      <c r="HQ25" s="3" t="str">
        <f t="shared" si="97"/>
        <v xml:space="preserve"> </v>
      </c>
      <c r="HR25" s="29"/>
      <c r="HS25" s="29"/>
      <c r="HT25" s="2" t="str">
        <f t="shared" si="98"/>
        <v xml:space="preserve"> </v>
      </c>
      <c r="HU25" s="3" t="str">
        <f t="shared" si="99"/>
        <v xml:space="preserve"> </v>
      </c>
      <c r="HW25" s="9" t="str">
        <f>IF(ISBLANK(Fran1!$A25)," ",Fran1!$A25)</f>
        <v xml:space="preserve"> </v>
      </c>
      <c r="HX25" s="10" t="str">
        <f>IF(ISBLANK(Fran1!$B25)," ",Fran1!$B25)</f>
        <v xml:space="preserve"> </v>
      </c>
      <c r="HY25" s="29"/>
      <c r="HZ25" s="29"/>
      <c r="IA25" s="2" t="str">
        <f t="shared" si="100"/>
        <v xml:space="preserve"> </v>
      </c>
      <c r="IB25" s="3" t="str">
        <f t="shared" si="101"/>
        <v xml:space="preserve"> </v>
      </c>
      <c r="IC25" s="29"/>
      <c r="ID25" s="29"/>
      <c r="IE25" s="2" t="str">
        <f t="shared" si="102"/>
        <v xml:space="preserve"> </v>
      </c>
      <c r="IF25" s="3" t="str">
        <f t="shared" si="103"/>
        <v xml:space="preserve"> </v>
      </c>
      <c r="IG25" s="29"/>
      <c r="IH25" s="29"/>
      <c r="II25" s="2" t="str">
        <f t="shared" si="104"/>
        <v xml:space="preserve"> </v>
      </c>
      <c r="IJ25" s="3" t="str">
        <f t="shared" si="105"/>
        <v xml:space="preserve"> </v>
      </c>
      <c r="IK25" s="29"/>
      <c r="IL25" s="29"/>
      <c r="IM25" s="2" t="str">
        <f t="shared" si="106"/>
        <v xml:space="preserve"> </v>
      </c>
      <c r="IN25" s="3" t="str">
        <f t="shared" si="107"/>
        <v xml:space="preserve"> </v>
      </c>
      <c r="IO25" s="29"/>
      <c r="IP25" s="29"/>
      <c r="IQ25" s="2" t="str">
        <f t="shared" si="108"/>
        <v xml:space="preserve"> </v>
      </c>
      <c r="IR25" s="3" t="str">
        <f t="shared" si="109"/>
        <v xml:space="preserve"> </v>
      </c>
      <c r="IS25" s="107"/>
      <c r="IT25" s="9" t="str">
        <f>IF(ISBLANK(Fran1!$A25)," ",Fran1!$A25)</f>
        <v xml:space="preserve"> </v>
      </c>
      <c r="IU25" s="10" t="str">
        <f>IF(ISBLANK(Fran1!$B25)," ",Fran1!$B25)</f>
        <v xml:space="preserve"> </v>
      </c>
      <c r="IV25" s="29"/>
      <c r="IW25" s="29"/>
      <c r="IX25" s="2" t="str">
        <f t="shared" si="110"/>
        <v xml:space="preserve"> </v>
      </c>
      <c r="IY25" s="3" t="str">
        <f t="shared" si="111"/>
        <v xml:space="preserve"> </v>
      </c>
      <c r="IZ25" s="29"/>
      <c r="JA25" s="29"/>
      <c r="JB25" s="2" t="str">
        <f t="shared" si="112"/>
        <v xml:space="preserve"> </v>
      </c>
      <c r="JC25" s="3" t="str">
        <f t="shared" si="113"/>
        <v xml:space="preserve"> </v>
      </c>
      <c r="JD25" s="29"/>
      <c r="JE25" s="29"/>
      <c r="JF25" s="2" t="str">
        <f t="shared" si="114"/>
        <v xml:space="preserve"> </v>
      </c>
      <c r="JG25" s="3" t="str">
        <f t="shared" si="115"/>
        <v xml:space="preserve"> </v>
      </c>
      <c r="JH25" s="29"/>
      <c r="JI25" s="29"/>
      <c r="JJ25" s="2" t="str">
        <f t="shared" si="116"/>
        <v xml:space="preserve"> </v>
      </c>
      <c r="JK25" s="3" t="str">
        <f t="shared" si="117"/>
        <v xml:space="preserve"> </v>
      </c>
      <c r="JL25" s="29"/>
      <c r="JM25" s="29"/>
      <c r="JN25" s="2" t="str">
        <f t="shared" si="118"/>
        <v xml:space="preserve"> </v>
      </c>
      <c r="JO25" s="3" t="str">
        <f t="shared" si="119"/>
        <v xml:space="preserve"> </v>
      </c>
      <c r="JQ25" s="9" t="str">
        <f>IF(ISBLANK(Fran1!$A25)," ",Fran1!$A25)</f>
        <v xml:space="preserve"> </v>
      </c>
      <c r="JR25" s="10" t="str">
        <f>IF(ISBLANK(Fran1!$B25)," ",Fran1!$B25)</f>
        <v xml:space="preserve"> </v>
      </c>
      <c r="JS25" s="29"/>
      <c r="JT25" s="29"/>
      <c r="JU25" s="2" t="str">
        <f t="shared" si="120"/>
        <v xml:space="preserve"> </v>
      </c>
      <c r="JV25" s="3" t="str">
        <f t="shared" si="121"/>
        <v xml:space="preserve"> </v>
      </c>
      <c r="JW25" s="29"/>
      <c r="JX25" s="29"/>
      <c r="JY25" s="2" t="str">
        <f t="shared" si="122"/>
        <v xml:space="preserve"> </v>
      </c>
      <c r="JZ25" s="3" t="str">
        <f t="shared" si="123"/>
        <v xml:space="preserve"> </v>
      </c>
      <c r="KA25" s="29"/>
      <c r="KB25" s="29"/>
      <c r="KC25" s="2" t="str">
        <f t="shared" si="124"/>
        <v xml:space="preserve"> </v>
      </c>
      <c r="KD25" s="3" t="str">
        <f t="shared" si="125"/>
        <v xml:space="preserve"> </v>
      </c>
      <c r="KE25" s="29"/>
      <c r="KF25" s="29"/>
      <c r="KG25" s="2" t="str">
        <f t="shared" si="126"/>
        <v xml:space="preserve"> </v>
      </c>
      <c r="KH25" s="3" t="str">
        <f t="shared" si="127"/>
        <v xml:space="preserve"> </v>
      </c>
      <c r="KI25" s="29"/>
      <c r="KJ25" s="29"/>
      <c r="KK25" s="2" t="str">
        <f t="shared" si="128"/>
        <v xml:space="preserve"> </v>
      </c>
      <c r="KL25" s="3" t="str">
        <f t="shared" si="129"/>
        <v xml:space="preserve"> </v>
      </c>
      <c r="KN25" s="9" t="str">
        <f>IF(ISBLANK(Fran1!$A25)," ",Fran1!$A25)</f>
        <v xml:space="preserve"> </v>
      </c>
      <c r="KO25" s="10" t="str">
        <f>IF(ISBLANK(Fran1!$B25)," ",Fran1!$B25)</f>
        <v xml:space="preserve"> </v>
      </c>
      <c r="KP25" s="29"/>
      <c r="KQ25" s="29"/>
      <c r="KR25" s="2" t="str">
        <f t="shared" si="130"/>
        <v xml:space="preserve"> </v>
      </c>
      <c r="KS25" s="3" t="str">
        <f t="shared" si="131"/>
        <v xml:space="preserve"> </v>
      </c>
      <c r="KT25" s="29"/>
      <c r="KU25" s="29"/>
      <c r="KV25" s="2" t="str">
        <f t="shared" si="132"/>
        <v xml:space="preserve"> </v>
      </c>
      <c r="KW25" s="3" t="str">
        <f t="shared" si="133"/>
        <v xml:space="preserve"> </v>
      </c>
    </row>
    <row r="26" spans="1:309">
      <c r="A26" s="7" t="str">
        <f>IF(ISBLANK(Fran1!A26)," ",Fran1!A26)</f>
        <v xml:space="preserve"> </v>
      </c>
      <c r="B26" s="8" t="str">
        <f>IF(ISBLANK(Fran1!B26)," ",Fran1!B26)</f>
        <v xml:space="preserve"> </v>
      </c>
      <c r="C26" s="28"/>
      <c r="D26" s="28"/>
      <c r="E26" s="12" t="str">
        <f t="shared" si="0"/>
        <v xml:space="preserve"> </v>
      </c>
      <c r="F26" s="11" t="str">
        <f t="shared" si="1"/>
        <v xml:space="preserve"> </v>
      </c>
      <c r="G26" s="28"/>
      <c r="H26" s="28"/>
      <c r="I26" s="12" t="str">
        <f t="shared" si="2"/>
        <v xml:space="preserve"> </v>
      </c>
      <c r="J26" s="11" t="str">
        <f t="shared" si="3"/>
        <v xml:space="preserve"> </v>
      </c>
      <c r="K26" s="28"/>
      <c r="L26" s="28"/>
      <c r="M26" s="12" t="str">
        <f t="shared" si="4"/>
        <v xml:space="preserve"> </v>
      </c>
      <c r="N26" s="11" t="str">
        <f t="shared" si="5"/>
        <v xml:space="preserve"> </v>
      </c>
      <c r="O26" s="28"/>
      <c r="P26" s="28"/>
      <c r="Q26" s="12" t="str">
        <f t="shared" si="6"/>
        <v xml:space="preserve"> </v>
      </c>
      <c r="R26" s="11" t="str">
        <f t="shared" si="7"/>
        <v xml:space="preserve"> </v>
      </c>
      <c r="S26" s="28"/>
      <c r="T26" s="28"/>
      <c r="U26" s="12" t="str">
        <f t="shared" si="8"/>
        <v xml:space="preserve"> </v>
      </c>
      <c r="V26" s="11" t="str">
        <f t="shared" si="9"/>
        <v xml:space="preserve"> </v>
      </c>
      <c r="W26" s="107"/>
      <c r="X26" s="7" t="str">
        <f>IF(ISBLANK(Fran1!A26)," ",Fran1!A26)</f>
        <v xml:space="preserve"> </v>
      </c>
      <c r="Y26" s="8" t="str">
        <f>IF(ISBLANK(Fran1!B26)," ",Fran1!B26)</f>
        <v xml:space="preserve"> </v>
      </c>
      <c r="Z26" s="28"/>
      <c r="AA26" s="28"/>
      <c r="AB26" s="12" t="str">
        <f t="shared" si="10"/>
        <v xml:space="preserve"> </v>
      </c>
      <c r="AC26" s="11" t="str">
        <f t="shared" si="11"/>
        <v xml:space="preserve"> </v>
      </c>
      <c r="AD26" s="28"/>
      <c r="AE26" s="28"/>
      <c r="AF26" s="12" t="str">
        <f t="shared" si="12"/>
        <v xml:space="preserve"> </v>
      </c>
      <c r="AG26" s="11" t="str">
        <f t="shared" si="13"/>
        <v xml:space="preserve"> </v>
      </c>
      <c r="AH26" s="28"/>
      <c r="AI26" s="28"/>
      <c r="AJ26" s="12" t="str">
        <f t="shared" si="14"/>
        <v xml:space="preserve"> </v>
      </c>
      <c r="AK26" s="11" t="str">
        <f t="shared" si="15"/>
        <v xml:space="preserve"> </v>
      </c>
      <c r="AL26" s="28"/>
      <c r="AM26" s="28"/>
      <c r="AN26" s="12" t="str">
        <f t="shared" si="16"/>
        <v xml:space="preserve"> </v>
      </c>
      <c r="AO26" s="11" t="str">
        <f t="shared" si="17"/>
        <v xml:space="preserve"> </v>
      </c>
      <c r="AP26" s="28"/>
      <c r="AQ26" s="28"/>
      <c r="AR26" s="12" t="str">
        <f t="shared" si="18"/>
        <v xml:space="preserve"> </v>
      </c>
      <c r="AS26" s="11" t="str">
        <f t="shared" si="19"/>
        <v xml:space="preserve"> </v>
      </c>
      <c r="AU26" s="7" t="str">
        <f>IF(ISBLANK(Fran1!A26)," ",Fran1!A26)</f>
        <v xml:space="preserve"> </v>
      </c>
      <c r="AV26" s="8" t="str">
        <f>IF(ISBLANK(Fran1!B26)," ",Fran1!B26)</f>
        <v xml:space="preserve"> </v>
      </c>
      <c r="AW26" s="28"/>
      <c r="AX26" s="28"/>
      <c r="AY26" s="12" t="str">
        <f t="shared" si="20"/>
        <v xml:space="preserve"> </v>
      </c>
      <c r="AZ26" s="11" t="str">
        <f t="shared" si="21"/>
        <v xml:space="preserve"> </v>
      </c>
      <c r="BA26" s="28"/>
      <c r="BB26" s="28"/>
      <c r="BC26" s="12" t="str">
        <f t="shared" si="22"/>
        <v xml:space="preserve"> </v>
      </c>
      <c r="BD26" s="11" t="str">
        <f t="shared" si="23"/>
        <v xml:space="preserve"> </v>
      </c>
      <c r="BE26" s="28"/>
      <c r="BF26" s="28"/>
      <c r="BG26" s="12" t="str">
        <f t="shared" si="24"/>
        <v xml:space="preserve"> </v>
      </c>
      <c r="BH26" s="11" t="str">
        <f t="shared" si="25"/>
        <v xml:space="preserve"> </v>
      </c>
      <c r="BI26" s="28"/>
      <c r="BJ26" s="28"/>
      <c r="BK26" s="12" t="str">
        <f t="shared" si="26"/>
        <v xml:space="preserve"> </v>
      </c>
      <c r="BL26" s="11" t="str">
        <f t="shared" si="27"/>
        <v xml:space="preserve"> </v>
      </c>
      <c r="BM26" s="28"/>
      <c r="BN26" s="28"/>
      <c r="BO26" s="12" t="str">
        <f t="shared" si="28"/>
        <v xml:space="preserve"> </v>
      </c>
      <c r="BP26" s="11" t="str">
        <f t="shared" si="29"/>
        <v xml:space="preserve"> </v>
      </c>
      <c r="BR26" s="7" t="str">
        <f>IF(ISBLANK(Fran1!A26)," ",Fran1!A26)</f>
        <v xml:space="preserve"> </v>
      </c>
      <c r="BS26" s="8" t="str">
        <f>IF(ISBLANK(Fran1!B26)," ",Fran1!B26)</f>
        <v xml:space="preserve"> </v>
      </c>
      <c r="BT26" s="28"/>
      <c r="BU26" s="28"/>
      <c r="BV26" s="12" t="str">
        <f t="shared" si="30"/>
        <v xml:space="preserve"> </v>
      </c>
      <c r="BW26" s="11" t="str">
        <f t="shared" si="31"/>
        <v xml:space="preserve"> </v>
      </c>
      <c r="BX26" s="28"/>
      <c r="BY26" s="28"/>
      <c r="BZ26" s="12" t="str">
        <f t="shared" si="32"/>
        <v xml:space="preserve"> </v>
      </c>
      <c r="CA26" s="11" t="str">
        <f t="shared" si="33"/>
        <v xml:space="preserve"> </v>
      </c>
      <c r="CB26" s="28"/>
      <c r="CC26" s="28"/>
      <c r="CD26" s="12" t="str">
        <f t="shared" si="34"/>
        <v xml:space="preserve"> </v>
      </c>
      <c r="CE26" s="11" t="str">
        <f t="shared" si="35"/>
        <v xml:space="preserve"> </v>
      </c>
      <c r="CF26" s="28"/>
      <c r="CG26" s="28"/>
      <c r="CH26" s="12" t="str">
        <f t="shared" si="36"/>
        <v xml:space="preserve"> </v>
      </c>
      <c r="CI26" s="11" t="str">
        <f t="shared" si="37"/>
        <v xml:space="preserve"> </v>
      </c>
      <c r="CJ26" s="28"/>
      <c r="CK26" s="28"/>
      <c r="CL26" s="12" t="str">
        <f t="shared" si="38"/>
        <v xml:space="preserve"> </v>
      </c>
      <c r="CM26" s="11" t="str">
        <f t="shared" si="39"/>
        <v xml:space="preserve"> </v>
      </c>
      <c r="CO26" s="7" t="str">
        <f>IF(ISBLANK(Fran1!A26)," ",Fran1!A26)</f>
        <v xml:space="preserve"> </v>
      </c>
      <c r="CP26" s="8" t="str">
        <f>IF(ISBLANK(Fran1!B26)," ",Fran1!B26)</f>
        <v xml:space="preserve"> </v>
      </c>
      <c r="CQ26" s="28"/>
      <c r="CR26" s="28"/>
      <c r="CS26" s="12" t="str">
        <f t="shared" si="40"/>
        <v xml:space="preserve"> </v>
      </c>
      <c r="CT26" s="11" t="str">
        <f t="shared" si="41"/>
        <v xml:space="preserve"> </v>
      </c>
      <c r="CU26" s="28"/>
      <c r="CV26" s="28"/>
      <c r="CW26" s="12" t="str">
        <f t="shared" si="42"/>
        <v xml:space="preserve"> </v>
      </c>
      <c r="CX26" s="11" t="str">
        <f t="shared" si="43"/>
        <v xml:space="preserve"> </v>
      </c>
      <c r="CY26" s="28"/>
      <c r="CZ26" s="28"/>
      <c r="DA26" s="12" t="str">
        <f t="shared" si="44"/>
        <v xml:space="preserve"> </v>
      </c>
      <c r="DB26" s="11" t="str">
        <f t="shared" si="45"/>
        <v xml:space="preserve"> </v>
      </c>
      <c r="DC26" s="28"/>
      <c r="DD26" s="28"/>
      <c r="DE26" s="12" t="str">
        <f t="shared" si="46"/>
        <v xml:space="preserve"> </v>
      </c>
      <c r="DF26" s="11" t="str">
        <f t="shared" si="47"/>
        <v xml:space="preserve"> </v>
      </c>
      <c r="DG26" s="28"/>
      <c r="DH26" s="28"/>
      <c r="DI26" s="12" t="str">
        <f t="shared" si="48"/>
        <v xml:space="preserve"> </v>
      </c>
      <c r="DJ26" s="11" t="str">
        <f t="shared" si="49"/>
        <v xml:space="preserve"> </v>
      </c>
      <c r="DL26" s="7" t="str">
        <f>IF(ISBLANK(Fran1!A26)," ",Fran1!A26)</f>
        <v xml:space="preserve"> </v>
      </c>
      <c r="DM26" s="8" t="str">
        <f>IF(ISBLANK(Fran1!B26)," ",Fran1!B26)</f>
        <v xml:space="preserve"> </v>
      </c>
      <c r="DN26" s="28"/>
      <c r="DO26" s="28"/>
      <c r="DP26" s="12" t="str">
        <f t="shared" si="50"/>
        <v xml:space="preserve"> </v>
      </c>
      <c r="DQ26" s="11" t="str">
        <f t="shared" si="51"/>
        <v xml:space="preserve"> </v>
      </c>
      <c r="DR26" s="28"/>
      <c r="DS26" s="28"/>
      <c r="DT26" s="12" t="str">
        <f t="shared" si="52"/>
        <v xml:space="preserve"> </v>
      </c>
      <c r="DU26" s="11" t="str">
        <f t="shared" si="53"/>
        <v xml:space="preserve"> </v>
      </c>
      <c r="DV26" s="28"/>
      <c r="DW26" s="28"/>
      <c r="DX26" s="12" t="str">
        <f t="shared" si="54"/>
        <v xml:space="preserve"> </v>
      </c>
      <c r="DY26" s="11" t="str">
        <f t="shared" si="55"/>
        <v xml:space="preserve"> </v>
      </c>
      <c r="DZ26" s="28"/>
      <c r="EA26" s="28"/>
      <c r="EB26" s="12" t="str">
        <f t="shared" si="56"/>
        <v xml:space="preserve"> </v>
      </c>
      <c r="EC26" s="11" t="str">
        <f t="shared" si="57"/>
        <v xml:space="preserve"> </v>
      </c>
      <c r="ED26" s="28"/>
      <c r="EE26" s="28"/>
      <c r="EF26" s="12" t="str">
        <f t="shared" si="58"/>
        <v xml:space="preserve"> </v>
      </c>
      <c r="EG26" s="11" t="str">
        <f t="shared" si="59"/>
        <v xml:space="preserve"> </v>
      </c>
      <c r="EI26" s="7" t="str">
        <f>IF(ISBLANK(Fran1!$A26)," ",Fran1!$A26)</f>
        <v xml:space="preserve"> </v>
      </c>
      <c r="EJ26" s="8" t="str">
        <f>IF(ISBLANK(Fran1!$B26)," ",Fran1!$B26)</f>
        <v xml:space="preserve"> </v>
      </c>
      <c r="EK26" s="28"/>
      <c r="EL26" s="28"/>
      <c r="EM26" s="12" t="str">
        <f t="shared" si="60"/>
        <v xml:space="preserve"> </v>
      </c>
      <c r="EN26" s="11" t="str">
        <f t="shared" si="61"/>
        <v xml:space="preserve"> </v>
      </c>
      <c r="EO26" s="28"/>
      <c r="EP26" s="28"/>
      <c r="EQ26" s="12" t="str">
        <f t="shared" si="134"/>
        <v xml:space="preserve"> </v>
      </c>
      <c r="ER26" s="11" t="str">
        <f t="shared" si="135"/>
        <v xml:space="preserve"> </v>
      </c>
      <c r="ES26" s="28"/>
      <c r="ET26" s="28"/>
      <c r="EU26" s="12" t="str">
        <f t="shared" si="64"/>
        <v xml:space="preserve"> </v>
      </c>
      <c r="EV26" s="11" t="str">
        <f t="shared" si="65"/>
        <v xml:space="preserve"> </v>
      </c>
      <c r="EW26" s="28"/>
      <c r="EX26" s="28"/>
      <c r="EY26" s="12" t="str">
        <f t="shared" si="66"/>
        <v xml:space="preserve"> </v>
      </c>
      <c r="EZ26" s="11" t="str">
        <f t="shared" si="67"/>
        <v xml:space="preserve"> </v>
      </c>
      <c r="FA26" s="28"/>
      <c r="FB26" s="28"/>
      <c r="FC26" s="12" t="str">
        <f t="shared" si="68"/>
        <v xml:space="preserve"> </v>
      </c>
      <c r="FD26" s="11" t="str">
        <f t="shared" si="69"/>
        <v xml:space="preserve"> </v>
      </c>
      <c r="FF26" s="7" t="str">
        <f>IF(ISBLANK(Fran1!$A26)," ",Fran1!$A26)</f>
        <v xml:space="preserve"> </v>
      </c>
      <c r="FG26" s="8" t="str">
        <f>IF(ISBLANK(Fran1!$B26)," ",Fran1!$B26)</f>
        <v xml:space="preserve"> </v>
      </c>
      <c r="FH26" s="28"/>
      <c r="FI26" s="28"/>
      <c r="FJ26" s="12" t="str">
        <f t="shared" si="70"/>
        <v xml:space="preserve"> </v>
      </c>
      <c r="FK26" s="11" t="str">
        <f t="shared" si="71"/>
        <v xml:space="preserve"> </v>
      </c>
      <c r="FL26" s="28"/>
      <c r="FM26" s="28"/>
      <c r="FN26" s="12" t="str">
        <f t="shared" si="72"/>
        <v xml:space="preserve"> </v>
      </c>
      <c r="FO26" s="11" t="str">
        <f t="shared" si="73"/>
        <v xml:space="preserve"> </v>
      </c>
      <c r="FP26" s="28"/>
      <c r="FQ26" s="28"/>
      <c r="FR26" s="12" t="str">
        <f t="shared" si="74"/>
        <v xml:space="preserve"> </v>
      </c>
      <c r="FS26" s="11" t="str">
        <f t="shared" si="75"/>
        <v xml:space="preserve"> </v>
      </c>
      <c r="FT26" s="28"/>
      <c r="FU26" s="28"/>
      <c r="FV26" s="12" t="str">
        <f t="shared" si="76"/>
        <v xml:space="preserve"> </v>
      </c>
      <c r="FW26" s="11" t="str">
        <f t="shared" si="77"/>
        <v xml:space="preserve"> </v>
      </c>
      <c r="FX26" s="28"/>
      <c r="FY26" s="28"/>
      <c r="FZ26" s="12" t="str">
        <f t="shared" si="78"/>
        <v xml:space="preserve"> </v>
      </c>
      <c r="GA26" s="11" t="str">
        <f t="shared" si="79"/>
        <v xml:space="preserve"> </v>
      </c>
      <c r="GC26" s="7" t="str">
        <f>IF(ISBLANK(Fran1!A26)," ",Fran1!A26)</f>
        <v xml:space="preserve"> </v>
      </c>
      <c r="GD26" s="8" t="str">
        <f>IF(ISBLANK(Fran1!B26)," ",Fran1!B26)</f>
        <v xml:space="preserve"> </v>
      </c>
      <c r="GE26" s="28"/>
      <c r="GF26" s="28"/>
      <c r="GG26" s="12" t="str">
        <f t="shared" si="80"/>
        <v xml:space="preserve"> </v>
      </c>
      <c r="GH26" s="11" t="str">
        <f t="shared" si="81"/>
        <v xml:space="preserve"> </v>
      </c>
      <c r="GI26" s="28"/>
      <c r="GJ26" s="28"/>
      <c r="GK26" s="12" t="str">
        <f t="shared" si="82"/>
        <v xml:space="preserve"> </v>
      </c>
      <c r="GL26" s="11" t="str">
        <f t="shared" si="83"/>
        <v xml:space="preserve"> </v>
      </c>
      <c r="GM26" s="28"/>
      <c r="GN26" s="28"/>
      <c r="GO26" s="12" t="str">
        <f t="shared" si="84"/>
        <v xml:space="preserve"> </v>
      </c>
      <c r="GP26" s="11" t="str">
        <f t="shared" si="85"/>
        <v xml:space="preserve"> </v>
      </c>
      <c r="GQ26" s="28"/>
      <c r="GR26" s="28"/>
      <c r="GS26" s="12" t="str">
        <f t="shared" si="86"/>
        <v xml:space="preserve"> </v>
      </c>
      <c r="GT26" s="11" t="str">
        <f t="shared" si="87"/>
        <v xml:space="preserve"> </v>
      </c>
      <c r="GU26" s="28"/>
      <c r="GV26" s="28"/>
      <c r="GW26" s="12" t="str">
        <f t="shared" si="88"/>
        <v xml:space="preserve"> </v>
      </c>
      <c r="GX26" s="11" t="str">
        <f t="shared" si="89"/>
        <v xml:space="preserve"> </v>
      </c>
      <c r="GZ26" s="7" t="str">
        <f>IF(ISBLANK(Fran1!A26)," ",Fran1!A26)</f>
        <v xml:space="preserve"> </v>
      </c>
      <c r="HA26" s="8" t="str">
        <f>IF(ISBLANK(Fran1!B26)," ",Fran1!B26)</f>
        <v xml:space="preserve"> </v>
      </c>
      <c r="HB26" s="28"/>
      <c r="HC26" s="28"/>
      <c r="HD26" s="12" t="str">
        <f t="shared" si="90"/>
        <v xml:space="preserve"> </v>
      </c>
      <c r="HE26" s="11" t="str">
        <f t="shared" si="91"/>
        <v xml:space="preserve"> </v>
      </c>
      <c r="HF26" s="28"/>
      <c r="HG26" s="28"/>
      <c r="HH26" s="12" t="str">
        <f t="shared" si="92"/>
        <v xml:space="preserve"> </v>
      </c>
      <c r="HI26" s="11" t="str">
        <f t="shared" si="93"/>
        <v xml:space="preserve"> </v>
      </c>
      <c r="HJ26" s="28"/>
      <c r="HK26" s="28"/>
      <c r="HL26" s="12" t="str">
        <f t="shared" si="94"/>
        <v xml:space="preserve"> </v>
      </c>
      <c r="HM26" s="11" t="str">
        <f t="shared" si="95"/>
        <v xml:space="preserve"> </v>
      </c>
      <c r="HN26" s="28"/>
      <c r="HO26" s="28"/>
      <c r="HP26" s="12" t="str">
        <f t="shared" si="96"/>
        <v xml:space="preserve"> </v>
      </c>
      <c r="HQ26" s="11" t="str">
        <f t="shared" si="97"/>
        <v xml:space="preserve"> </v>
      </c>
      <c r="HR26" s="28"/>
      <c r="HS26" s="28"/>
      <c r="HT26" s="12" t="str">
        <f t="shared" si="98"/>
        <v xml:space="preserve"> </v>
      </c>
      <c r="HU26" s="11" t="str">
        <f t="shared" si="99"/>
        <v xml:space="preserve"> </v>
      </c>
      <c r="HW26" s="7" t="str">
        <f>IF(ISBLANK(Fran1!$A26)," ",Fran1!$A26)</f>
        <v xml:space="preserve"> </v>
      </c>
      <c r="HX26" s="8" t="str">
        <f>IF(ISBLANK(Fran1!$B26)," ",Fran1!$B26)</f>
        <v xml:space="preserve"> </v>
      </c>
      <c r="HY26" s="28"/>
      <c r="HZ26" s="28"/>
      <c r="IA26" s="12" t="str">
        <f t="shared" si="100"/>
        <v xml:space="preserve"> </v>
      </c>
      <c r="IB26" s="11" t="str">
        <f t="shared" si="101"/>
        <v xml:space="preserve"> </v>
      </c>
      <c r="IC26" s="28"/>
      <c r="ID26" s="28"/>
      <c r="IE26" s="12" t="str">
        <f t="shared" si="102"/>
        <v xml:space="preserve"> </v>
      </c>
      <c r="IF26" s="11" t="str">
        <f t="shared" si="103"/>
        <v xml:space="preserve"> </v>
      </c>
      <c r="IG26" s="28"/>
      <c r="IH26" s="28"/>
      <c r="II26" s="12" t="str">
        <f t="shared" si="104"/>
        <v xml:space="preserve"> </v>
      </c>
      <c r="IJ26" s="11" t="str">
        <f t="shared" si="105"/>
        <v xml:space="preserve"> </v>
      </c>
      <c r="IK26" s="28"/>
      <c r="IL26" s="28"/>
      <c r="IM26" s="12" t="str">
        <f t="shared" si="106"/>
        <v xml:space="preserve"> </v>
      </c>
      <c r="IN26" s="11" t="str">
        <f t="shared" si="107"/>
        <v xml:space="preserve"> </v>
      </c>
      <c r="IO26" s="28"/>
      <c r="IP26" s="28"/>
      <c r="IQ26" s="12" t="str">
        <f t="shared" si="108"/>
        <v xml:space="preserve"> </v>
      </c>
      <c r="IR26" s="11" t="str">
        <f t="shared" si="109"/>
        <v xml:space="preserve"> </v>
      </c>
      <c r="IS26" s="107"/>
      <c r="IT26" s="7" t="str">
        <f>IF(ISBLANK(Fran1!$A26)," ",Fran1!$A26)</f>
        <v xml:space="preserve"> </v>
      </c>
      <c r="IU26" s="8" t="str">
        <f>IF(ISBLANK(Fran1!$B26)," ",Fran1!$B26)</f>
        <v xml:space="preserve"> </v>
      </c>
      <c r="IV26" s="28"/>
      <c r="IW26" s="28"/>
      <c r="IX26" s="12" t="str">
        <f t="shared" si="110"/>
        <v xml:space="preserve"> </v>
      </c>
      <c r="IY26" s="11" t="str">
        <f t="shared" si="111"/>
        <v xml:space="preserve"> </v>
      </c>
      <c r="IZ26" s="28"/>
      <c r="JA26" s="28"/>
      <c r="JB26" s="12" t="str">
        <f t="shared" si="112"/>
        <v xml:space="preserve"> </v>
      </c>
      <c r="JC26" s="11" t="str">
        <f t="shared" si="113"/>
        <v xml:space="preserve"> </v>
      </c>
      <c r="JD26" s="28"/>
      <c r="JE26" s="28"/>
      <c r="JF26" s="12" t="str">
        <f t="shared" si="114"/>
        <v xml:space="preserve"> </v>
      </c>
      <c r="JG26" s="11" t="str">
        <f t="shared" si="115"/>
        <v xml:space="preserve"> </v>
      </c>
      <c r="JH26" s="28"/>
      <c r="JI26" s="28"/>
      <c r="JJ26" s="12" t="str">
        <f t="shared" si="116"/>
        <v xml:space="preserve"> </v>
      </c>
      <c r="JK26" s="11" t="str">
        <f t="shared" si="117"/>
        <v xml:space="preserve"> </v>
      </c>
      <c r="JL26" s="28"/>
      <c r="JM26" s="28"/>
      <c r="JN26" s="12" t="str">
        <f t="shared" si="118"/>
        <v xml:space="preserve"> </v>
      </c>
      <c r="JO26" s="11" t="str">
        <f t="shared" si="119"/>
        <v xml:space="preserve"> </v>
      </c>
      <c r="JQ26" s="7" t="str">
        <f>IF(ISBLANK(Fran1!$A26)," ",Fran1!$A26)</f>
        <v xml:space="preserve"> </v>
      </c>
      <c r="JR26" s="8" t="str">
        <f>IF(ISBLANK(Fran1!$B26)," ",Fran1!$B26)</f>
        <v xml:space="preserve"> </v>
      </c>
      <c r="JS26" s="28"/>
      <c r="JT26" s="28"/>
      <c r="JU26" s="12" t="str">
        <f t="shared" si="120"/>
        <v xml:space="preserve"> </v>
      </c>
      <c r="JV26" s="11" t="str">
        <f t="shared" si="121"/>
        <v xml:space="preserve"> </v>
      </c>
      <c r="JW26" s="28"/>
      <c r="JX26" s="28"/>
      <c r="JY26" s="12" t="str">
        <f t="shared" si="122"/>
        <v xml:space="preserve"> </v>
      </c>
      <c r="JZ26" s="11" t="str">
        <f t="shared" si="123"/>
        <v xml:space="preserve"> </v>
      </c>
      <c r="KA26" s="28"/>
      <c r="KB26" s="28"/>
      <c r="KC26" s="12" t="str">
        <f t="shared" si="124"/>
        <v xml:space="preserve"> </v>
      </c>
      <c r="KD26" s="11" t="str">
        <f t="shared" si="125"/>
        <v xml:space="preserve"> </v>
      </c>
      <c r="KE26" s="28"/>
      <c r="KF26" s="28"/>
      <c r="KG26" s="12" t="str">
        <f t="shared" si="126"/>
        <v xml:space="preserve"> </v>
      </c>
      <c r="KH26" s="11" t="str">
        <f t="shared" si="127"/>
        <v xml:space="preserve"> </v>
      </c>
      <c r="KI26" s="28"/>
      <c r="KJ26" s="28"/>
      <c r="KK26" s="12" t="str">
        <f t="shared" si="128"/>
        <v xml:space="preserve"> </v>
      </c>
      <c r="KL26" s="11" t="str">
        <f t="shared" si="129"/>
        <v xml:space="preserve"> </v>
      </c>
      <c r="KN26" s="7" t="str">
        <f>IF(ISBLANK(Fran1!$A26)," ",Fran1!$A26)</f>
        <v xml:space="preserve"> </v>
      </c>
      <c r="KO26" s="8" t="str">
        <f>IF(ISBLANK(Fran1!$B26)," ",Fran1!$B26)</f>
        <v xml:space="preserve"> </v>
      </c>
      <c r="KP26" s="28"/>
      <c r="KQ26" s="28"/>
      <c r="KR26" s="12" t="str">
        <f t="shared" si="130"/>
        <v xml:space="preserve"> </v>
      </c>
      <c r="KS26" s="11" t="str">
        <f t="shared" si="131"/>
        <v xml:space="preserve"> </v>
      </c>
      <c r="KT26" s="28"/>
      <c r="KU26" s="28"/>
      <c r="KV26" s="12" t="str">
        <f t="shared" si="132"/>
        <v xml:space="preserve"> </v>
      </c>
      <c r="KW26" s="11" t="str">
        <f t="shared" si="133"/>
        <v xml:space="preserve"> </v>
      </c>
    </row>
    <row r="27" spans="1:309">
      <c r="A27" s="9" t="str">
        <f>IF(ISBLANK(Fran1!A27)," ",Fran1!A27)</f>
        <v xml:space="preserve"> </v>
      </c>
      <c r="B27" s="10" t="str">
        <f>IF(ISBLANK(Fran1!B27)," ",Fran1!B27)</f>
        <v xml:space="preserve"> </v>
      </c>
      <c r="C27" s="29"/>
      <c r="D27" s="29"/>
      <c r="E27" s="2" t="str">
        <f t="shared" si="0"/>
        <v xml:space="preserve"> </v>
      </c>
      <c r="F27" s="3" t="str">
        <f t="shared" si="1"/>
        <v xml:space="preserve"> </v>
      </c>
      <c r="G27" s="29"/>
      <c r="H27" s="29"/>
      <c r="I27" s="2" t="str">
        <f t="shared" si="2"/>
        <v xml:space="preserve"> </v>
      </c>
      <c r="J27" s="3" t="str">
        <f t="shared" si="3"/>
        <v xml:space="preserve"> </v>
      </c>
      <c r="K27" s="29"/>
      <c r="L27" s="29"/>
      <c r="M27" s="2" t="str">
        <f t="shared" si="4"/>
        <v xml:space="preserve"> </v>
      </c>
      <c r="N27" s="3" t="str">
        <f t="shared" si="5"/>
        <v xml:space="preserve"> </v>
      </c>
      <c r="O27" s="29"/>
      <c r="P27" s="29"/>
      <c r="Q27" s="2" t="str">
        <f t="shared" si="6"/>
        <v xml:space="preserve"> </v>
      </c>
      <c r="R27" s="3" t="str">
        <f t="shared" si="7"/>
        <v xml:space="preserve"> </v>
      </c>
      <c r="S27" s="29"/>
      <c r="T27" s="29"/>
      <c r="U27" s="2" t="str">
        <f t="shared" si="8"/>
        <v xml:space="preserve"> </v>
      </c>
      <c r="V27" s="3" t="str">
        <f t="shared" si="9"/>
        <v xml:space="preserve"> </v>
      </c>
      <c r="W27" s="107"/>
      <c r="X27" s="9" t="str">
        <f>IF(ISBLANK(Fran1!A27)," ",Fran1!A27)</f>
        <v xml:space="preserve"> </v>
      </c>
      <c r="Y27" s="10" t="str">
        <f>IF(ISBLANK(Fran1!B27)," ",Fran1!B27)</f>
        <v xml:space="preserve"> </v>
      </c>
      <c r="Z27" s="29"/>
      <c r="AA27" s="29"/>
      <c r="AB27" s="2" t="str">
        <f t="shared" si="10"/>
        <v xml:space="preserve"> </v>
      </c>
      <c r="AC27" s="3" t="str">
        <f t="shared" si="11"/>
        <v xml:space="preserve"> </v>
      </c>
      <c r="AD27" s="29"/>
      <c r="AE27" s="29"/>
      <c r="AF27" s="2" t="str">
        <f t="shared" si="12"/>
        <v xml:space="preserve"> </v>
      </c>
      <c r="AG27" s="3" t="str">
        <f t="shared" si="13"/>
        <v xml:space="preserve"> </v>
      </c>
      <c r="AH27" s="29"/>
      <c r="AI27" s="29"/>
      <c r="AJ27" s="2" t="str">
        <f t="shared" si="14"/>
        <v xml:space="preserve"> </v>
      </c>
      <c r="AK27" s="3" t="str">
        <f t="shared" si="15"/>
        <v xml:space="preserve"> </v>
      </c>
      <c r="AL27" s="29"/>
      <c r="AM27" s="29"/>
      <c r="AN27" s="2" t="str">
        <f t="shared" si="16"/>
        <v xml:space="preserve"> </v>
      </c>
      <c r="AO27" s="3" t="str">
        <f t="shared" si="17"/>
        <v xml:space="preserve"> </v>
      </c>
      <c r="AP27" s="29"/>
      <c r="AQ27" s="29"/>
      <c r="AR27" s="2" t="str">
        <f t="shared" si="18"/>
        <v xml:space="preserve"> </v>
      </c>
      <c r="AS27" s="3" t="str">
        <f t="shared" si="19"/>
        <v xml:space="preserve"> </v>
      </c>
      <c r="AU27" s="9" t="str">
        <f>IF(ISBLANK(Fran1!A27)," ",Fran1!A27)</f>
        <v xml:space="preserve"> </v>
      </c>
      <c r="AV27" s="10" t="str">
        <f>IF(ISBLANK(Fran1!B27)," ",Fran1!B27)</f>
        <v xml:space="preserve"> </v>
      </c>
      <c r="AW27" s="29"/>
      <c r="AX27" s="29"/>
      <c r="AY27" s="2" t="str">
        <f t="shared" si="20"/>
        <v xml:space="preserve"> </v>
      </c>
      <c r="AZ27" s="3" t="str">
        <f t="shared" si="21"/>
        <v xml:space="preserve"> </v>
      </c>
      <c r="BA27" s="29"/>
      <c r="BB27" s="29"/>
      <c r="BC27" s="2" t="str">
        <f t="shared" si="22"/>
        <v xml:space="preserve"> </v>
      </c>
      <c r="BD27" s="3" t="str">
        <f t="shared" si="23"/>
        <v xml:space="preserve"> </v>
      </c>
      <c r="BE27" s="29"/>
      <c r="BF27" s="29"/>
      <c r="BG27" s="2" t="str">
        <f t="shared" si="24"/>
        <v xml:space="preserve"> </v>
      </c>
      <c r="BH27" s="3" t="str">
        <f t="shared" si="25"/>
        <v xml:space="preserve"> </v>
      </c>
      <c r="BI27" s="29"/>
      <c r="BJ27" s="29"/>
      <c r="BK27" s="2" t="str">
        <f t="shared" si="26"/>
        <v xml:space="preserve"> </v>
      </c>
      <c r="BL27" s="3" t="str">
        <f t="shared" si="27"/>
        <v xml:space="preserve"> </v>
      </c>
      <c r="BM27" s="29"/>
      <c r="BN27" s="29"/>
      <c r="BO27" s="2" t="str">
        <f t="shared" si="28"/>
        <v xml:space="preserve"> </v>
      </c>
      <c r="BP27" s="3" t="str">
        <f t="shared" si="29"/>
        <v xml:space="preserve"> </v>
      </c>
      <c r="BR27" s="9" t="str">
        <f>IF(ISBLANK(Fran1!A27)," ",Fran1!A27)</f>
        <v xml:space="preserve"> </v>
      </c>
      <c r="BS27" s="10" t="str">
        <f>IF(ISBLANK(Fran1!B27)," ",Fran1!B27)</f>
        <v xml:space="preserve"> </v>
      </c>
      <c r="BT27" s="29"/>
      <c r="BU27" s="29"/>
      <c r="BV27" s="2" t="str">
        <f t="shared" si="30"/>
        <v xml:space="preserve"> </v>
      </c>
      <c r="BW27" s="3" t="str">
        <f t="shared" si="31"/>
        <v xml:space="preserve"> </v>
      </c>
      <c r="BX27" s="29"/>
      <c r="BY27" s="29"/>
      <c r="BZ27" s="2" t="str">
        <f t="shared" si="32"/>
        <v xml:space="preserve"> </v>
      </c>
      <c r="CA27" s="3" t="str">
        <f t="shared" si="33"/>
        <v xml:space="preserve"> </v>
      </c>
      <c r="CB27" s="29"/>
      <c r="CC27" s="29"/>
      <c r="CD27" s="2" t="str">
        <f t="shared" si="34"/>
        <v xml:space="preserve"> </v>
      </c>
      <c r="CE27" s="3" t="str">
        <f t="shared" si="35"/>
        <v xml:space="preserve"> </v>
      </c>
      <c r="CF27" s="29"/>
      <c r="CG27" s="29"/>
      <c r="CH27" s="2" t="str">
        <f t="shared" si="36"/>
        <v xml:space="preserve"> </v>
      </c>
      <c r="CI27" s="3" t="str">
        <f t="shared" si="37"/>
        <v xml:space="preserve"> </v>
      </c>
      <c r="CJ27" s="29"/>
      <c r="CK27" s="29"/>
      <c r="CL27" s="2" t="str">
        <f t="shared" si="38"/>
        <v xml:space="preserve"> </v>
      </c>
      <c r="CM27" s="3" t="str">
        <f t="shared" si="39"/>
        <v xml:space="preserve"> </v>
      </c>
      <c r="CO27" s="9" t="str">
        <f>IF(ISBLANK(Fran1!A27)," ",Fran1!A27)</f>
        <v xml:space="preserve"> </v>
      </c>
      <c r="CP27" s="10" t="str">
        <f>IF(ISBLANK(Fran1!B27)," ",Fran1!B27)</f>
        <v xml:space="preserve"> </v>
      </c>
      <c r="CQ27" s="29"/>
      <c r="CR27" s="29"/>
      <c r="CS27" s="2" t="str">
        <f t="shared" si="40"/>
        <v xml:space="preserve"> </v>
      </c>
      <c r="CT27" s="3" t="str">
        <f t="shared" si="41"/>
        <v xml:space="preserve"> </v>
      </c>
      <c r="CU27" s="29"/>
      <c r="CV27" s="29"/>
      <c r="CW27" s="2" t="str">
        <f t="shared" si="42"/>
        <v xml:space="preserve"> </v>
      </c>
      <c r="CX27" s="3" t="str">
        <f t="shared" si="43"/>
        <v xml:space="preserve"> </v>
      </c>
      <c r="CY27" s="29"/>
      <c r="CZ27" s="29"/>
      <c r="DA27" s="2" t="str">
        <f t="shared" si="44"/>
        <v xml:space="preserve"> </v>
      </c>
      <c r="DB27" s="3" t="str">
        <f t="shared" si="45"/>
        <v xml:space="preserve"> </v>
      </c>
      <c r="DC27" s="29"/>
      <c r="DD27" s="29"/>
      <c r="DE27" s="2" t="str">
        <f t="shared" si="46"/>
        <v xml:space="preserve"> </v>
      </c>
      <c r="DF27" s="3" t="str">
        <f t="shared" si="47"/>
        <v xml:space="preserve"> </v>
      </c>
      <c r="DG27" s="29"/>
      <c r="DH27" s="29"/>
      <c r="DI27" s="2" t="str">
        <f t="shared" si="48"/>
        <v xml:space="preserve"> </v>
      </c>
      <c r="DJ27" s="3" t="str">
        <f t="shared" si="49"/>
        <v xml:space="preserve"> </v>
      </c>
      <c r="DL27" s="9" t="str">
        <f>IF(ISBLANK(Fran1!A27)," ",Fran1!A27)</f>
        <v xml:space="preserve"> </v>
      </c>
      <c r="DM27" s="10" t="str">
        <f>IF(ISBLANK(Fran1!B27)," ",Fran1!B27)</f>
        <v xml:space="preserve"> </v>
      </c>
      <c r="DN27" s="29"/>
      <c r="DO27" s="29"/>
      <c r="DP27" s="2" t="str">
        <f t="shared" si="50"/>
        <v xml:space="preserve"> </v>
      </c>
      <c r="DQ27" s="3" t="str">
        <f t="shared" si="51"/>
        <v xml:space="preserve"> </v>
      </c>
      <c r="DR27" s="29"/>
      <c r="DS27" s="29"/>
      <c r="DT27" s="2" t="str">
        <f t="shared" si="52"/>
        <v xml:space="preserve"> </v>
      </c>
      <c r="DU27" s="3" t="str">
        <f t="shared" si="53"/>
        <v xml:space="preserve"> </v>
      </c>
      <c r="DV27" s="29"/>
      <c r="DW27" s="29"/>
      <c r="DX27" s="2" t="str">
        <f t="shared" si="54"/>
        <v xml:space="preserve"> </v>
      </c>
      <c r="DY27" s="3" t="str">
        <f t="shared" si="55"/>
        <v xml:space="preserve"> </v>
      </c>
      <c r="DZ27" s="29"/>
      <c r="EA27" s="29"/>
      <c r="EB27" s="2" t="str">
        <f t="shared" si="56"/>
        <v xml:space="preserve"> </v>
      </c>
      <c r="EC27" s="3" t="str">
        <f t="shared" si="57"/>
        <v xml:space="preserve"> </v>
      </c>
      <c r="ED27" s="29"/>
      <c r="EE27" s="29"/>
      <c r="EF27" s="2" t="str">
        <f t="shared" si="58"/>
        <v xml:space="preserve"> </v>
      </c>
      <c r="EG27" s="3" t="str">
        <f t="shared" si="59"/>
        <v xml:space="preserve"> </v>
      </c>
      <c r="EI27" s="9" t="str">
        <f>IF(ISBLANK(Fran1!$A27)," ",Fran1!$A27)</f>
        <v xml:space="preserve"> </v>
      </c>
      <c r="EJ27" s="10" t="str">
        <f>IF(ISBLANK(Fran1!$B27)," ",Fran1!$B27)</f>
        <v xml:space="preserve"> </v>
      </c>
      <c r="EK27" s="29"/>
      <c r="EL27" s="29"/>
      <c r="EM27" s="2" t="str">
        <f t="shared" si="60"/>
        <v xml:space="preserve"> </v>
      </c>
      <c r="EN27" s="3" t="str">
        <f t="shared" si="61"/>
        <v xml:space="preserve"> </v>
      </c>
      <c r="EO27" s="29"/>
      <c r="EP27" s="29"/>
      <c r="EQ27" s="2" t="str">
        <f t="shared" si="134"/>
        <v xml:space="preserve"> </v>
      </c>
      <c r="ER27" s="3" t="str">
        <f t="shared" si="135"/>
        <v xml:space="preserve"> </v>
      </c>
      <c r="ES27" s="29"/>
      <c r="ET27" s="29"/>
      <c r="EU27" s="2" t="str">
        <f t="shared" si="64"/>
        <v xml:space="preserve"> </v>
      </c>
      <c r="EV27" s="3" t="str">
        <f t="shared" si="65"/>
        <v xml:space="preserve"> </v>
      </c>
      <c r="EW27" s="29"/>
      <c r="EX27" s="29"/>
      <c r="EY27" s="2" t="str">
        <f t="shared" si="66"/>
        <v xml:space="preserve"> </v>
      </c>
      <c r="EZ27" s="3" t="str">
        <f t="shared" si="67"/>
        <v xml:space="preserve"> </v>
      </c>
      <c r="FA27" s="29"/>
      <c r="FB27" s="29"/>
      <c r="FC27" s="2" t="str">
        <f t="shared" si="68"/>
        <v xml:space="preserve"> </v>
      </c>
      <c r="FD27" s="3" t="str">
        <f t="shared" si="69"/>
        <v xml:space="preserve"> </v>
      </c>
      <c r="FF27" s="9" t="str">
        <f>IF(ISBLANK(Fran1!$A27)," ",Fran1!$A27)</f>
        <v xml:space="preserve"> </v>
      </c>
      <c r="FG27" s="10" t="str">
        <f>IF(ISBLANK(Fran1!$B27)," ",Fran1!$B27)</f>
        <v xml:space="preserve"> </v>
      </c>
      <c r="FH27" s="29"/>
      <c r="FI27" s="29"/>
      <c r="FJ27" s="2" t="str">
        <f t="shared" si="70"/>
        <v xml:space="preserve"> </v>
      </c>
      <c r="FK27" s="3" t="str">
        <f t="shared" si="71"/>
        <v xml:space="preserve"> </v>
      </c>
      <c r="FL27" s="29"/>
      <c r="FM27" s="29"/>
      <c r="FN27" s="2" t="str">
        <f t="shared" si="72"/>
        <v xml:space="preserve"> </v>
      </c>
      <c r="FO27" s="3" t="str">
        <f t="shared" si="73"/>
        <v xml:space="preserve"> </v>
      </c>
      <c r="FP27" s="29"/>
      <c r="FQ27" s="29"/>
      <c r="FR27" s="2" t="str">
        <f t="shared" si="74"/>
        <v xml:space="preserve"> </v>
      </c>
      <c r="FS27" s="3" t="str">
        <f t="shared" si="75"/>
        <v xml:space="preserve"> </v>
      </c>
      <c r="FT27" s="29"/>
      <c r="FU27" s="29"/>
      <c r="FV27" s="2" t="str">
        <f t="shared" si="76"/>
        <v xml:space="preserve"> </v>
      </c>
      <c r="FW27" s="3" t="str">
        <f t="shared" si="77"/>
        <v xml:space="preserve"> </v>
      </c>
      <c r="FX27" s="29"/>
      <c r="FY27" s="29"/>
      <c r="FZ27" s="2" t="str">
        <f t="shared" si="78"/>
        <v xml:space="preserve"> </v>
      </c>
      <c r="GA27" s="3" t="str">
        <f t="shared" si="79"/>
        <v xml:space="preserve"> </v>
      </c>
      <c r="GC27" s="9" t="str">
        <f>IF(ISBLANK(Fran1!A27)," ",Fran1!A27)</f>
        <v xml:space="preserve"> </v>
      </c>
      <c r="GD27" s="10" t="str">
        <f>IF(ISBLANK(Fran1!B27)," ",Fran1!B27)</f>
        <v xml:space="preserve"> </v>
      </c>
      <c r="GE27" s="29"/>
      <c r="GF27" s="29"/>
      <c r="GG27" s="2" t="str">
        <f t="shared" si="80"/>
        <v xml:space="preserve"> </v>
      </c>
      <c r="GH27" s="3" t="str">
        <f t="shared" si="81"/>
        <v xml:space="preserve"> </v>
      </c>
      <c r="GI27" s="29"/>
      <c r="GJ27" s="29"/>
      <c r="GK27" s="2" t="str">
        <f t="shared" si="82"/>
        <v xml:space="preserve"> </v>
      </c>
      <c r="GL27" s="3" t="str">
        <f t="shared" si="83"/>
        <v xml:space="preserve"> </v>
      </c>
      <c r="GM27" s="29"/>
      <c r="GN27" s="29"/>
      <c r="GO27" s="2" t="str">
        <f t="shared" si="84"/>
        <v xml:space="preserve"> </v>
      </c>
      <c r="GP27" s="3" t="str">
        <f t="shared" si="85"/>
        <v xml:space="preserve"> </v>
      </c>
      <c r="GQ27" s="29"/>
      <c r="GR27" s="29"/>
      <c r="GS27" s="2" t="str">
        <f t="shared" si="86"/>
        <v xml:space="preserve"> </v>
      </c>
      <c r="GT27" s="3" t="str">
        <f t="shared" si="87"/>
        <v xml:space="preserve"> </v>
      </c>
      <c r="GU27" s="29"/>
      <c r="GV27" s="29"/>
      <c r="GW27" s="2" t="str">
        <f t="shared" si="88"/>
        <v xml:space="preserve"> </v>
      </c>
      <c r="GX27" s="3" t="str">
        <f t="shared" si="89"/>
        <v xml:space="preserve"> </v>
      </c>
      <c r="GZ27" s="9" t="str">
        <f>IF(ISBLANK(Fran1!A27)," ",Fran1!A27)</f>
        <v xml:space="preserve"> </v>
      </c>
      <c r="HA27" s="10" t="str">
        <f>IF(ISBLANK(Fran1!B27)," ",Fran1!B27)</f>
        <v xml:space="preserve"> </v>
      </c>
      <c r="HB27" s="29"/>
      <c r="HC27" s="29"/>
      <c r="HD27" s="2" t="str">
        <f t="shared" si="90"/>
        <v xml:space="preserve"> </v>
      </c>
      <c r="HE27" s="3" t="str">
        <f t="shared" si="91"/>
        <v xml:space="preserve"> </v>
      </c>
      <c r="HF27" s="29"/>
      <c r="HG27" s="29"/>
      <c r="HH27" s="2" t="str">
        <f t="shared" si="92"/>
        <v xml:space="preserve"> </v>
      </c>
      <c r="HI27" s="3" t="str">
        <f t="shared" si="93"/>
        <v xml:space="preserve"> </v>
      </c>
      <c r="HJ27" s="29"/>
      <c r="HK27" s="29"/>
      <c r="HL27" s="2" t="str">
        <f t="shared" si="94"/>
        <v xml:space="preserve"> </v>
      </c>
      <c r="HM27" s="3" t="str">
        <f t="shared" si="95"/>
        <v xml:space="preserve"> </v>
      </c>
      <c r="HN27" s="29"/>
      <c r="HO27" s="29"/>
      <c r="HP27" s="2" t="str">
        <f t="shared" si="96"/>
        <v xml:space="preserve"> </v>
      </c>
      <c r="HQ27" s="3" t="str">
        <f t="shared" si="97"/>
        <v xml:space="preserve"> </v>
      </c>
      <c r="HR27" s="29"/>
      <c r="HS27" s="29"/>
      <c r="HT27" s="2" t="str">
        <f t="shared" si="98"/>
        <v xml:space="preserve"> </v>
      </c>
      <c r="HU27" s="3" t="str">
        <f t="shared" si="99"/>
        <v xml:space="preserve"> </v>
      </c>
      <c r="HW27" s="9" t="str">
        <f>IF(ISBLANK(Fran1!$A27)," ",Fran1!$A27)</f>
        <v xml:space="preserve"> </v>
      </c>
      <c r="HX27" s="10" t="str">
        <f>IF(ISBLANK(Fran1!$B27)," ",Fran1!$B27)</f>
        <v xml:space="preserve"> </v>
      </c>
      <c r="HY27" s="29"/>
      <c r="HZ27" s="29"/>
      <c r="IA27" s="2" t="str">
        <f t="shared" si="100"/>
        <v xml:space="preserve"> </v>
      </c>
      <c r="IB27" s="3" t="str">
        <f t="shared" si="101"/>
        <v xml:space="preserve"> </v>
      </c>
      <c r="IC27" s="29"/>
      <c r="ID27" s="29"/>
      <c r="IE27" s="2" t="str">
        <f t="shared" si="102"/>
        <v xml:space="preserve"> </v>
      </c>
      <c r="IF27" s="3" t="str">
        <f t="shared" si="103"/>
        <v xml:space="preserve"> </v>
      </c>
      <c r="IG27" s="29"/>
      <c r="IH27" s="29"/>
      <c r="II27" s="2" t="str">
        <f t="shared" si="104"/>
        <v xml:space="preserve"> </v>
      </c>
      <c r="IJ27" s="3" t="str">
        <f t="shared" si="105"/>
        <v xml:space="preserve"> </v>
      </c>
      <c r="IK27" s="29"/>
      <c r="IL27" s="29"/>
      <c r="IM27" s="2" t="str">
        <f t="shared" si="106"/>
        <v xml:space="preserve"> </v>
      </c>
      <c r="IN27" s="3" t="str">
        <f t="shared" si="107"/>
        <v xml:space="preserve"> </v>
      </c>
      <c r="IO27" s="29"/>
      <c r="IP27" s="29"/>
      <c r="IQ27" s="2" t="str">
        <f t="shared" si="108"/>
        <v xml:space="preserve"> </v>
      </c>
      <c r="IR27" s="3" t="str">
        <f t="shared" si="109"/>
        <v xml:space="preserve"> </v>
      </c>
      <c r="IS27" s="107"/>
      <c r="IT27" s="9" t="str">
        <f>IF(ISBLANK(Fran1!$A27)," ",Fran1!$A27)</f>
        <v xml:space="preserve"> </v>
      </c>
      <c r="IU27" s="10" t="str">
        <f>IF(ISBLANK(Fran1!$B27)," ",Fran1!$B27)</f>
        <v xml:space="preserve"> </v>
      </c>
      <c r="IV27" s="29"/>
      <c r="IW27" s="29"/>
      <c r="IX27" s="2" t="str">
        <f t="shared" si="110"/>
        <v xml:space="preserve"> </v>
      </c>
      <c r="IY27" s="3" t="str">
        <f t="shared" si="111"/>
        <v xml:space="preserve"> </v>
      </c>
      <c r="IZ27" s="29"/>
      <c r="JA27" s="29"/>
      <c r="JB27" s="2" t="str">
        <f t="shared" si="112"/>
        <v xml:space="preserve"> </v>
      </c>
      <c r="JC27" s="3" t="str">
        <f t="shared" si="113"/>
        <v xml:space="preserve"> </v>
      </c>
      <c r="JD27" s="29"/>
      <c r="JE27" s="29"/>
      <c r="JF27" s="2" t="str">
        <f t="shared" si="114"/>
        <v xml:space="preserve"> </v>
      </c>
      <c r="JG27" s="3" t="str">
        <f t="shared" si="115"/>
        <v xml:space="preserve"> </v>
      </c>
      <c r="JH27" s="29"/>
      <c r="JI27" s="29"/>
      <c r="JJ27" s="2" t="str">
        <f t="shared" si="116"/>
        <v xml:space="preserve"> </v>
      </c>
      <c r="JK27" s="3" t="str">
        <f t="shared" si="117"/>
        <v xml:space="preserve"> </v>
      </c>
      <c r="JL27" s="29"/>
      <c r="JM27" s="29"/>
      <c r="JN27" s="2" t="str">
        <f t="shared" si="118"/>
        <v xml:space="preserve"> </v>
      </c>
      <c r="JO27" s="3" t="str">
        <f t="shared" si="119"/>
        <v xml:space="preserve"> </v>
      </c>
      <c r="JQ27" s="9" t="str">
        <f>IF(ISBLANK(Fran1!$A27)," ",Fran1!$A27)</f>
        <v xml:space="preserve"> </v>
      </c>
      <c r="JR27" s="10" t="str">
        <f>IF(ISBLANK(Fran1!$B27)," ",Fran1!$B27)</f>
        <v xml:space="preserve"> </v>
      </c>
      <c r="JS27" s="29"/>
      <c r="JT27" s="29"/>
      <c r="JU27" s="2" t="str">
        <f t="shared" si="120"/>
        <v xml:space="preserve"> </v>
      </c>
      <c r="JV27" s="3" t="str">
        <f t="shared" si="121"/>
        <v xml:space="preserve"> </v>
      </c>
      <c r="JW27" s="29"/>
      <c r="JX27" s="29"/>
      <c r="JY27" s="2" t="str">
        <f t="shared" si="122"/>
        <v xml:space="preserve"> </v>
      </c>
      <c r="JZ27" s="3" t="str">
        <f t="shared" si="123"/>
        <v xml:space="preserve"> </v>
      </c>
      <c r="KA27" s="29"/>
      <c r="KB27" s="29"/>
      <c r="KC27" s="2" t="str">
        <f t="shared" si="124"/>
        <v xml:space="preserve"> </v>
      </c>
      <c r="KD27" s="3" t="str">
        <f t="shared" si="125"/>
        <v xml:space="preserve"> </v>
      </c>
      <c r="KE27" s="29"/>
      <c r="KF27" s="29"/>
      <c r="KG27" s="2" t="str">
        <f t="shared" si="126"/>
        <v xml:space="preserve"> </v>
      </c>
      <c r="KH27" s="3" t="str">
        <f t="shared" si="127"/>
        <v xml:space="preserve"> </v>
      </c>
      <c r="KI27" s="29"/>
      <c r="KJ27" s="29"/>
      <c r="KK27" s="2" t="str">
        <f t="shared" si="128"/>
        <v xml:space="preserve"> </v>
      </c>
      <c r="KL27" s="3" t="str">
        <f t="shared" si="129"/>
        <v xml:space="preserve"> </v>
      </c>
      <c r="KN27" s="9" t="str">
        <f>IF(ISBLANK(Fran1!$A27)," ",Fran1!$A27)</f>
        <v xml:space="preserve"> </v>
      </c>
      <c r="KO27" s="10" t="str">
        <f>IF(ISBLANK(Fran1!$B27)," ",Fran1!$B27)</f>
        <v xml:space="preserve"> </v>
      </c>
      <c r="KP27" s="29"/>
      <c r="KQ27" s="29"/>
      <c r="KR27" s="2" t="str">
        <f t="shared" si="130"/>
        <v xml:space="preserve"> </v>
      </c>
      <c r="KS27" s="3" t="str">
        <f t="shared" si="131"/>
        <v xml:space="preserve"> </v>
      </c>
      <c r="KT27" s="29"/>
      <c r="KU27" s="29"/>
      <c r="KV27" s="2" t="str">
        <f t="shared" si="132"/>
        <v xml:space="preserve"> </v>
      </c>
      <c r="KW27" s="3" t="str">
        <f t="shared" si="133"/>
        <v xml:space="preserve"> </v>
      </c>
    </row>
    <row r="28" spans="1:309">
      <c r="A28" s="7" t="str">
        <f>IF(ISBLANK(Fran1!A28)," ",Fran1!A28)</f>
        <v xml:space="preserve"> </v>
      </c>
      <c r="B28" s="8" t="str">
        <f>IF(ISBLANK(Fran1!B28)," ",Fran1!B28)</f>
        <v xml:space="preserve"> </v>
      </c>
      <c r="C28" s="28"/>
      <c r="D28" s="28"/>
      <c r="E28" s="12" t="str">
        <f t="shared" si="0"/>
        <v xml:space="preserve"> </v>
      </c>
      <c r="F28" s="11" t="str">
        <f t="shared" si="1"/>
        <v xml:space="preserve"> </v>
      </c>
      <c r="G28" s="28"/>
      <c r="H28" s="28"/>
      <c r="I28" s="12" t="str">
        <f t="shared" si="2"/>
        <v xml:space="preserve"> </v>
      </c>
      <c r="J28" s="11" t="str">
        <f t="shared" si="3"/>
        <v xml:space="preserve"> </v>
      </c>
      <c r="K28" s="28"/>
      <c r="L28" s="28"/>
      <c r="M28" s="12" t="str">
        <f t="shared" si="4"/>
        <v xml:space="preserve"> </v>
      </c>
      <c r="N28" s="11" t="str">
        <f t="shared" si="5"/>
        <v xml:space="preserve"> </v>
      </c>
      <c r="O28" s="28"/>
      <c r="P28" s="28"/>
      <c r="Q28" s="12" t="str">
        <f t="shared" si="6"/>
        <v xml:space="preserve"> </v>
      </c>
      <c r="R28" s="11" t="str">
        <f t="shared" si="7"/>
        <v xml:space="preserve"> </v>
      </c>
      <c r="S28" s="28"/>
      <c r="T28" s="28"/>
      <c r="U28" s="12" t="str">
        <f t="shared" si="8"/>
        <v xml:space="preserve"> </v>
      </c>
      <c r="V28" s="11" t="str">
        <f t="shared" si="9"/>
        <v xml:space="preserve"> </v>
      </c>
      <c r="W28" s="107"/>
      <c r="X28" s="7" t="str">
        <f>IF(ISBLANK(Fran1!A28)," ",Fran1!A28)</f>
        <v xml:space="preserve"> </v>
      </c>
      <c r="Y28" s="8" t="str">
        <f>IF(ISBLANK(Fran1!B28)," ",Fran1!B28)</f>
        <v xml:space="preserve"> </v>
      </c>
      <c r="Z28" s="28"/>
      <c r="AA28" s="28"/>
      <c r="AB28" s="12" t="str">
        <f t="shared" si="10"/>
        <v xml:space="preserve"> </v>
      </c>
      <c r="AC28" s="11" t="str">
        <f t="shared" si="11"/>
        <v xml:space="preserve"> </v>
      </c>
      <c r="AD28" s="28"/>
      <c r="AE28" s="28"/>
      <c r="AF28" s="12" t="str">
        <f t="shared" si="12"/>
        <v xml:space="preserve"> </v>
      </c>
      <c r="AG28" s="11" t="str">
        <f t="shared" si="13"/>
        <v xml:space="preserve"> </v>
      </c>
      <c r="AH28" s="28"/>
      <c r="AI28" s="28"/>
      <c r="AJ28" s="12" t="str">
        <f t="shared" si="14"/>
        <v xml:space="preserve"> </v>
      </c>
      <c r="AK28" s="11" t="str">
        <f t="shared" si="15"/>
        <v xml:space="preserve"> </v>
      </c>
      <c r="AL28" s="28"/>
      <c r="AM28" s="28"/>
      <c r="AN28" s="12" t="str">
        <f t="shared" si="16"/>
        <v xml:space="preserve"> </v>
      </c>
      <c r="AO28" s="11" t="str">
        <f t="shared" si="17"/>
        <v xml:space="preserve"> </v>
      </c>
      <c r="AP28" s="28"/>
      <c r="AQ28" s="28"/>
      <c r="AR28" s="12" t="str">
        <f t="shared" si="18"/>
        <v xml:space="preserve"> </v>
      </c>
      <c r="AS28" s="11" t="str">
        <f t="shared" si="19"/>
        <v xml:space="preserve"> </v>
      </c>
      <c r="AU28" s="7" t="str">
        <f>IF(ISBLANK(Fran1!A28)," ",Fran1!A28)</f>
        <v xml:space="preserve"> </v>
      </c>
      <c r="AV28" s="8" t="str">
        <f>IF(ISBLANK(Fran1!B28)," ",Fran1!B28)</f>
        <v xml:space="preserve"> </v>
      </c>
      <c r="AW28" s="28"/>
      <c r="AX28" s="28"/>
      <c r="AY28" s="12" t="str">
        <f t="shared" si="20"/>
        <v xml:space="preserve"> </v>
      </c>
      <c r="AZ28" s="11" t="str">
        <f t="shared" si="21"/>
        <v xml:space="preserve"> </v>
      </c>
      <c r="BA28" s="28"/>
      <c r="BB28" s="28"/>
      <c r="BC28" s="12" t="str">
        <f t="shared" si="22"/>
        <v xml:space="preserve"> </v>
      </c>
      <c r="BD28" s="11" t="str">
        <f t="shared" si="23"/>
        <v xml:space="preserve"> </v>
      </c>
      <c r="BE28" s="28"/>
      <c r="BF28" s="28"/>
      <c r="BG28" s="12" t="str">
        <f t="shared" si="24"/>
        <v xml:space="preserve"> </v>
      </c>
      <c r="BH28" s="11" t="str">
        <f t="shared" si="25"/>
        <v xml:space="preserve"> </v>
      </c>
      <c r="BI28" s="28"/>
      <c r="BJ28" s="28"/>
      <c r="BK28" s="12" t="str">
        <f t="shared" si="26"/>
        <v xml:space="preserve"> </v>
      </c>
      <c r="BL28" s="11" t="str">
        <f t="shared" si="27"/>
        <v xml:space="preserve"> </v>
      </c>
      <c r="BM28" s="28"/>
      <c r="BN28" s="28"/>
      <c r="BO28" s="12" t="str">
        <f t="shared" si="28"/>
        <v xml:space="preserve"> </v>
      </c>
      <c r="BP28" s="11" t="str">
        <f t="shared" si="29"/>
        <v xml:space="preserve"> </v>
      </c>
      <c r="BR28" s="7" t="str">
        <f>IF(ISBLANK(Fran1!A28)," ",Fran1!A28)</f>
        <v xml:space="preserve"> </v>
      </c>
      <c r="BS28" s="8" t="str">
        <f>IF(ISBLANK(Fran1!B28)," ",Fran1!B28)</f>
        <v xml:space="preserve"> </v>
      </c>
      <c r="BT28" s="28"/>
      <c r="BU28" s="28"/>
      <c r="BV28" s="12" t="str">
        <f t="shared" si="30"/>
        <v xml:space="preserve"> </v>
      </c>
      <c r="BW28" s="11" t="str">
        <f t="shared" si="31"/>
        <v xml:space="preserve"> </v>
      </c>
      <c r="BX28" s="28"/>
      <c r="BY28" s="28"/>
      <c r="BZ28" s="12" t="str">
        <f t="shared" si="32"/>
        <v xml:space="preserve"> </v>
      </c>
      <c r="CA28" s="11" t="str">
        <f t="shared" si="33"/>
        <v xml:space="preserve"> </v>
      </c>
      <c r="CB28" s="28"/>
      <c r="CC28" s="28"/>
      <c r="CD28" s="12" t="str">
        <f t="shared" si="34"/>
        <v xml:space="preserve"> </v>
      </c>
      <c r="CE28" s="11" t="str">
        <f t="shared" si="35"/>
        <v xml:space="preserve"> </v>
      </c>
      <c r="CF28" s="28"/>
      <c r="CG28" s="28"/>
      <c r="CH28" s="12" t="str">
        <f t="shared" si="36"/>
        <v xml:space="preserve"> </v>
      </c>
      <c r="CI28" s="11" t="str">
        <f t="shared" si="37"/>
        <v xml:space="preserve"> </v>
      </c>
      <c r="CJ28" s="28"/>
      <c r="CK28" s="28"/>
      <c r="CL28" s="12" t="str">
        <f t="shared" si="38"/>
        <v xml:space="preserve"> </v>
      </c>
      <c r="CM28" s="11" t="str">
        <f t="shared" si="39"/>
        <v xml:space="preserve"> </v>
      </c>
      <c r="CO28" s="7" t="str">
        <f>IF(ISBLANK(Fran1!A28)," ",Fran1!A28)</f>
        <v xml:space="preserve"> </v>
      </c>
      <c r="CP28" s="8" t="str">
        <f>IF(ISBLANK(Fran1!B28)," ",Fran1!B28)</f>
        <v xml:space="preserve"> </v>
      </c>
      <c r="CQ28" s="28"/>
      <c r="CR28" s="28"/>
      <c r="CS28" s="12" t="str">
        <f t="shared" si="40"/>
        <v xml:space="preserve"> </v>
      </c>
      <c r="CT28" s="11" t="str">
        <f t="shared" si="41"/>
        <v xml:space="preserve"> </v>
      </c>
      <c r="CU28" s="28"/>
      <c r="CV28" s="28"/>
      <c r="CW28" s="12" t="str">
        <f t="shared" si="42"/>
        <v xml:space="preserve"> </v>
      </c>
      <c r="CX28" s="11" t="str">
        <f t="shared" si="43"/>
        <v xml:space="preserve"> </v>
      </c>
      <c r="CY28" s="28"/>
      <c r="CZ28" s="28"/>
      <c r="DA28" s="12" t="str">
        <f t="shared" si="44"/>
        <v xml:space="preserve"> </v>
      </c>
      <c r="DB28" s="11" t="str">
        <f t="shared" si="45"/>
        <v xml:space="preserve"> </v>
      </c>
      <c r="DC28" s="28"/>
      <c r="DD28" s="28"/>
      <c r="DE28" s="12" t="str">
        <f t="shared" si="46"/>
        <v xml:space="preserve"> </v>
      </c>
      <c r="DF28" s="11" t="str">
        <f t="shared" si="47"/>
        <v xml:space="preserve"> </v>
      </c>
      <c r="DG28" s="28"/>
      <c r="DH28" s="28"/>
      <c r="DI28" s="12" t="str">
        <f t="shared" si="48"/>
        <v xml:space="preserve"> </v>
      </c>
      <c r="DJ28" s="11" t="str">
        <f t="shared" si="49"/>
        <v xml:space="preserve"> </v>
      </c>
      <c r="DL28" s="7" t="str">
        <f>IF(ISBLANK(Fran1!A28)," ",Fran1!A28)</f>
        <v xml:space="preserve"> </v>
      </c>
      <c r="DM28" s="8" t="str">
        <f>IF(ISBLANK(Fran1!B28)," ",Fran1!B28)</f>
        <v xml:space="preserve"> </v>
      </c>
      <c r="DN28" s="28"/>
      <c r="DO28" s="28"/>
      <c r="DP28" s="12" t="str">
        <f t="shared" si="50"/>
        <v xml:space="preserve"> </v>
      </c>
      <c r="DQ28" s="11" t="str">
        <f t="shared" si="51"/>
        <v xml:space="preserve"> </v>
      </c>
      <c r="DR28" s="28"/>
      <c r="DS28" s="28"/>
      <c r="DT28" s="12" t="str">
        <f t="shared" si="52"/>
        <v xml:space="preserve"> </v>
      </c>
      <c r="DU28" s="11" t="str">
        <f t="shared" si="53"/>
        <v xml:space="preserve"> </v>
      </c>
      <c r="DV28" s="28"/>
      <c r="DW28" s="28"/>
      <c r="DX28" s="12" t="str">
        <f t="shared" si="54"/>
        <v xml:space="preserve"> </v>
      </c>
      <c r="DY28" s="11" t="str">
        <f t="shared" si="55"/>
        <v xml:space="preserve"> </v>
      </c>
      <c r="DZ28" s="28"/>
      <c r="EA28" s="28"/>
      <c r="EB28" s="12" t="str">
        <f t="shared" si="56"/>
        <v xml:space="preserve"> </v>
      </c>
      <c r="EC28" s="11" t="str">
        <f t="shared" si="57"/>
        <v xml:space="preserve"> </v>
      </c>
      <c r="ED28" s="28"/>
      <c r="EE28" s="28"/>
      <c r="EF28" s="12" t="str">
        <f t="shared" si="58"/>
        <v xml:space="preserve"> </v>
      </c>
      <c r="EG28" s="11" t="str">
        <f t="shared" si="59"/>
        <v xml:space="preserve"> </v>
      </c>
      <c r="EI28" s="7" t="str">
        <f>IF(ISBLANK(Fran1!$A28)," ",Fran1!$A28)</f>
        <v xml:space="preserve"> </v>
      </c>
      <c r="EJ28" s="8" t="str">
        <f>IF(ISBLANK(Fran1!$B28)," ",Fran1!$B28)</f>
        <v xml:space="preserve"> </v>
      </c>
      <c r="EK28" s="28"/>
      <c r="EL28" s="28"/>
      <c r="EM28" s="12" t="str">
        <f t="shared" si="60"/>
        <v xml:space="preserve"> </v>
      </c>
      <c r="EN28" s="11" t="str">
        <f t="shared" si="61"/>
        <v xml:space="preserve"> </v>
      </c>
      <c r="EO28" s="28"/>
      <c r="EP28" s="28"/>
      <c r="EQ28" s="12" t="str">
        <f t="shared" si="134"/>
        <v xml:space="preserve"> </v>
      </c>
      <c r="ER28" s="11" t="str">
        <f t="shared" si="135"/>
        <v xml:space="preserve"> </v>
      </c>
      <c r="ES28" s="28"/>
      <c r="ET28" s="28"/>
      <c r="EU28" s="12" t="str">
        <f t="shared" si="64"/>
        <v xml:space="preserve"> </v>
      </c>
      <c r="EV28" s="11" t="str">
        <f t="shared" si="65"/>
        <v xml:space="preserve"> </v>
      </c>
      <c r="EW28" s="28"/>
      <c r="EX28" s="28"/>
      <c r="EY28" s="12" t="str">
        <f t="shared" si="66"/>
        <v xml:space="preserve"> </v>
      </c>
      <c r="EZ28" s="11" t="str">
        <f t="shared" si="67"/>
        <v xml:space="preserve"> </v>
      </c>
      <c r="FA28" s="28"/>
      <c r="FB28" s="28"/>
      <c r="FC28" s="12" t="str">
        <f t="shared" si="68"/>
        <v xml:space="preserve"> </v>
      </c>
      <c r="FD28" s="11" t="str">
        <f t="shared" si="69"/>
        <v xml:space="preserve"> </v>
      </c>
      <c r="FF28" s="7" t="str">
        <f>IF(ISBLANK(Fran1!$A28)," ",Fran1!$A28)</f>
        <v xml:space="preserve"> </v>
      </c>
      <c r="FG28" s="8" t="str">
        <f>IF(ISBLANK(Fran1!$B28)," ",Fran1!$B28)</f>
        <v xml:space="preserve"> </v>
      </c>
      <c r="FH28" s="28"/>
      <c r="FI28" s="28"/>
      <c r="FJ28" s="12" t="str">
        <f t="shared" si="70"/>
        <v xml:space="preserve"> </v>
      </c>
      <c r="FK28" s="11" t="str">
        <f t="shared" si="71"/>
        <v xml:space="preserve"> </v>
      </c>
      <c r="FL28" s="28"/>
      <c r="FM28" s="28"/>
      <c r="FN28" s="12" t="str">
        <f t="shared" si="72"/>
        <v xml:space="preserve"> </v>
      </c>
      <c r="FO28" s="11" t="str">
        <f t="shared" si="73"/>
        <v xml:space="preserve"> </v>
      </c>
      <c r="FP28" s="28"/>
      <c r="FQ28" s="28"/>
      <c r="FR28" s="12" t="str">
        <f t="shared" si="74"/>
        <v xml:space="preserve"> </v>
      </c>
      <c r="FS28" s="11" t="str">
        <f t="shared" si="75"/>
        <v xml:space="preserve"> </v>
      </c>
      <c r="FT28" s="28"/>
      <c r="FU28" s="28"/>
      <c r="FV28" s="12" t="str">
        <f t="shared" si="76"/>
        <v xml:space="preserve"> </v>
      </c>
      <c r="FW28" s="11" t="str">
        <f t="shared" si="77"/>
        <v xml:space="preserve"> </v>
      </c>
      <c r="FX28" s="28"/>
      <c r="FY28" s="28"/>
      <c r="FZ28" s="12" t="str">
        <f t="shared" si="78"/>
        <v xml:space="preserve"> </v>
      </c>
      <c r="GA28" s="11" t="str">
        <f t="shared" si="79"/>
        <v xml:space="preserve"> </v>
      </c>
      <c r="GC28" s="7" t="str">
        <f>IF(ISBLANK(Fran1!A28)," ",Fran1!A28)</f>
        <v xml:space="preserve"> </v>
      </c>
      <c r="GD28" s="8" t="str">
        <f>IF(ISBLANK(Fran1!B28)," ",Fran1!B28)</f>
        <v xml:space="preserve"> </v>
      </c>
      <c r="GE28" s="28"/>
      <c r="GF28" s="28"/>
      <c r="GG28" s="12" t="str">
        <f t="shared" si="80"/>
        <v xml:space="preserve"> </v>
      </c>
      <c r="GH28" s="11" t="str">
        <f t="shared" si="81"/>
        <v xml:space="preserve"> </v>
      </c>
      <c r="GI28" s="28"/>
      <c r="GJ28" s="28"/>
      <c r="GK28" s="12" t="str">
        <f t="shared" si="82"/>
        <v xml:space="preserve"> </v>
      </c>
      <c r="GL28" s="11" t="str">
        <f t="shared" si="83"/>
        <v xml:space="preserve"> </v>
      </c>
      <c r="GM28" s="28"/>
      <c r="GN28" s="28"/>
      <c r="GO28" s="12" t="str">
        <f t="shared" si="84"/>
        <v xml:space="preserve"> </v>
      </c>
      <c r="GP28" s="11" t="str">
        <f t="shared" si="85"/>
        <v xml:space="preserve"> </v>
      </c>
      <c r="GQ28" s="28"/>
      <c r="GR28" s="28"/>
      <c r="GS28" s="12" t="str">
        <f t="shared" si="86"/>
        <v xml:space="preserve"> </v>
      </c>
      <c r="GT28" s="11" t="str">
        <f t="shared" si="87"/>
        <v xml:space="preserve"> </v>
      </c>
      <c r="GU28" s="28"/>
      <c r="GV28" s="28"/>
      <c r="GW28" s="12" t="str">
        <f t="shared" si="88"/>
        <v xml:space="preserve"> </v>
      </c>
      <c r="GX28" s="11" t="str">
        <f t="shared" si="89"/>
        <v xml:space="preserve"> </v>
      </c>
      <c r="GZ28" s="7" t="str">
        <f>IF(ISBLANK(Fran1!A28)," ",Fran1!A28)</f>
        <v xml:space="preserve"> </v>
      </c>
      <c r="HA28" s="8" t="str">
        <f>IF(ISBLANK(Fran1!B28)," ",Fran1!B28)</f>
        <v xml:space="preserve"> </v>
      </c>
      <c r="HB28" s="28"/>
      <c r="HC28" s="28"/>
      <c r="HD28" s="12" t="str">
        <f t="shared" si="90"/>
        <v xml:space="preserve"> </v>
      </c>
      <c r="HE28" s="11" t="str">
        <f t="shared" si="91"/>
        <v xml:space="preserve"> </v>
      </c>
      <c r="HF28" s="28"/>
      <c r="HG28" s="28"/>
      <c r="HH28" s="12" t="str">
        <f t="shared" si="92"/>
        <v xml:space="preserve"> </v>
      </c>
      <c r="HI28" s="11" t="str">
        <f t="shared" si="93"/>
        <v xml:space="preserve"> </v>
      </c>
      <c r="HJ28" s="28"/>
      <c r="HK28" s="28"/>
      <c r="HL28" s="12" t="str">
        <f t="shared" si="94"/>
        <v xml:space="preserve"> </v>
      </c>
      <c r="HM28" s="11" t="str">
        <f t="shared" si="95"/>
        <v xml:space="preserve"> </v>
      </c>
      <c r="HN28" s="28"/>
      <c r="HO28" s="28"/>
      <c r="HP28" s="12" t="str">
        <f t="shared" si="96"/>
        <v xml:space="preserve"> </v>
      </c>
      <c r="HQ28" s="11" t="str">
        <f t="shared" si="97"/>
        <v xml:space="preserve"> </v>
      </c>
      <c r="HR28" s="28"/>
      <c r="HS28" s="28"/>
      <c r="HT28" s="12" t="str">
        <f t="shared" si="98"/>
        <v xml:space="preserve"> </v>
      </c>
      <c r="HU28" s="11" t="str">
        <f t="shared" si="99"/>
        <v xml:space="preserve"> </v>
      </c>
      <c r="HW28" s="7" t="str">
        <f>IF(ISBLANK(Fran1!$A28)," ",Fran1!$A28)</f>
        <v xml:space="preserve"> </v>
      </c>
      <c r="HX28" s="8" t="str">
        <f>IF(ISBLANK(Fran1!$B28)," ",Fran1!$B28)</f>
        <v xml:space="preserve"> </v>
      </c>
      <c r="HY28" s="28"/>
      <c r="HZ28" s="28"/>
      <c r="IA28" s="12" t="str">
        <f t="shared" si="100"/>
        <v xml:space="preserve"> </v>
      </c>
      <c r="IB28" s="11" t="str">
        <f t="shared" si="101"/>
        <v xml:space="preserve"> </v>
      </c>
      <c r="IC28" s="28"/>
      <c r="ID28" s="28"/>
      <c r="IE28" s="12" t="str">
        <f t="shared" si="102"/>
        <v xml:space="preserve"> </v>
      </c>
      <c r="IF28" s="11" t="str">
        <f t="shared" si="103"/>
        <v xml:space="preserve"> </v>
      </c>
      <c r="IG28" s="28"/>
      <c r="IH28" s="28"/>
      <c r="II28" s="12" t="str">
        <f t="shared" si="104"/>
        <v xml:space="preserve"> </v>
      </c>
      <c r="IJ28" s="11" t="str">
        <f t="shared" si="105"/>
        <v xml:space="preserve"> </v>
      </c>
      <c r="IK28" s="28"/>
      <c r="IL28" s="28"/>
      <c r="IM28" s="12" t="str">
        <f t="shared" si="106"/>
        <v xml:space="preserve"> </v>
      </c>
      <c r="IN28" s="11" t="str">
        <f t="shared" si="107"/>
        <v xml:space="preserve"> </v>
      </c>
      <c r="IO28" s="28"/>
      <c r="IP28" s="28"/>
      <c r="IQ28" s="12" t="str">
        <f t="shared" si="108"/>
        <v xml:space="preserve"> </v>
      </c>
      <c r="IR28" s="11" t="str">
        <f t="shared" si="109"/>
        <v xml:space="preserve"> </v>
      </c>
      <c r="IS28" s="107"/>
      <c r="IT28" s="7" t="str">
        <f>IF(ISBLANK(Fran1!$A28)," ",Fran1!$A28)</f>
        <v xml:space="preserve"> </v>
      </c>
      <c r="IU28" s="8" t="str">
        <f>IF(ISBLANK(Fran1!$B28)," ",Fran1!$B28)</f>
        <v xml:space="preserve"> </v>
      </c>
      <c r="IV28" s="28"/>
      <c r="IW28" s="28"/>
      <c r="IX28" s="12" t="str">
        <f t="shared" si="110"/>
        <v xml:space="preserve"> </v>
      </c>
      <c r="IY28" s="11" t="str">
        <f t="shared" si="111"/>
        <v xml:space="preserve"> </v>
      </c>
      <c r="IZ28" s="28"/>
      <c r="JA28" s="28"/>
      <c r="JB28" s="12" t="str">
        <f t="shared" si="112"/>
        <v xml:space="preserve"> </v>
      </c>
      <c r="JC28" s="11" t="str">
        <f t="shared" si="113"/>
        <v xml:space="preserve"> </v>
      </c>
      <c r="JD28" s="28"/>
      <c r="JE28" s="28"/>
      <c r="JF28" s="12" t="str">
        <f t="shared" si="114"/>
        <v xml:space="preserve"> </v>
      </c>
      <c r="JG28" s="11" t="str">
        <f t="shared" si="115"/>
        <v xml:space="preserve"> </v>
      </c>
      <c r="JH28" s="28"/>
      <c r="JI28" s="28"/>
      <c r="JJ28" s="12" t="str">
        <f t="shared" si="116"/>
        <v xml:space="preserve"> </v>
      </c>
      <c r="JK28" s="11" t="str">
        <f t="shared" si="117"/>
        <v xml:space="preserve"> </v>
      </c>
      <c r="JL28" s="28"/>
      <c r="JM28" s="28"/>
      <c r="JN28" s="12" t="str">
        <f t="shared" si="118"/>
        <v xml:space="preserve"> </v>
      </c>
      <c r="JO28" s="11" t="str">
        <f t="shared" si="119"/>
        <v xml:space="preserve"> </v>
      </c>
      <c r="JQ28" s="7" t="str">
        <f>IF(ISBLANK(Fran1!$A28)," ",Fran1!$A28)</f>
        <v xml:space="preserve"> </v>
      </c>
      <c r="JR28" s="8" t="str">
        <f>IF(ISBLANK(Fran1!$B28)," ",Fran1!$B28)</f>
        <v xml:space="preserve"> </v>
      </c>
      <c r="JS28" s="28"/>
      <c r="JT28" s="28"/>
      <c r="JU28" s="12" t="str">
        <f t="shared" si="120"/>
        <v xml:space="preserve"> </v>
      </c>
      <c r="JV28" s="11" t="str">
        <f t="shared" si="121"/>
        <v xml:space="preserve"> </v>
      </c>
      <c r="JW28" s="28"/>
      <c r="JX28" s="28"/>
      <c r="JY28" s="12" t="str">
        <f t="shared" si="122"/>
        <v xml:space="preserve"> </v>
      </c>
      <c r="JZ28" s="11" t="str">
        <f t="shared" si="123"/>
        <v xml:space="preserve"> </v>
      </c>
      <c r="KA28" s="28"/>
      <c r="KB28" s="28"/>
      <c r="KC28" s="12" t="str">
        <f t="shared" si="124"/>
        <v xml:space="preserve"> </v>
      </c>
      <c r="KD28" s="11" t="str">
        <f t="shared" si="125"/>
        <v xml:space="preserve"> </v>
      </c>
      <c r="KE28" s="28"/>
      <c r="KF28" s="28"/>
      <c r="KG28" s="12" t="str">
        <f t="shared" si="126"/>
        <v xml:space="preserve"> </v>
      </c>
      <c r="KH28" s="11" t="str">
        <f t="shared" si="127"/>
        <v xml:space="preserve"> </v>
      </c>
      <c r="KI28" s="28"/>
      <c r="KJ28" s="28"/>
      <c r="KK28" s="12" t="str">
        <f t="shared" si="128"/>
        <v xml:space="preserve"> </v>
      </c>
      <c r="KL28" s="11" t="str">
        <f t="shared" si="129"/>
        <v xml:space="preserve"> </v>
      </c>
      <c r="KN28" s="7" t="str">
        <f>IF(ISBLANK(Fran1!$A28)," ",Fran1!$A28)</f>
        <v xml:space="preserve"> </v>
      </c>
      <c r="KO28" s="8" t="str">
        <f>IF(ISBLANK(Fran1!$B28)," ",Fran1!$B28)</f>
        <v xml:space="preserve"> </v>
      </c>
      <c r="KP28" s="28"/>
      <c r="KQ28" s="28"/>
      <c r="KR28" s="12" t="str">
        <f t="shared" si="130"/>
        <v xml:space="preserve"> </v>
      </c>
      <c r="KS28" s="11" t="str">
        <f t="shared" si="131"/>
        <v xml:space="preserve"> </v>
      </c>
      <c r="KT28" s="28"/>
      <c r="KU28" s="28"/>
      <c r="KV28" s="12" t="str">
        <f t="shared" si="132"/>
        <v xml:space="preserve"> </v>
      </c>
      <c r="KW28" s="11" t="str">
        <f t="shared" si="133"/>
        <v xml:space="preserve"> </v>
      </c>
    </row>
    <row r="29" spans="1:309">
      <c r="A29" s="9" t="str">
        <f>IF(ISBLANK(Fran1!A29)," ",Fran1!A29)</f>
        <v xml:space="preserve"> </v>
      </c>
      <c r="B29" s="10" t="str">
        <f>IF(ISBLANK(Fran1!B29)," ",Fran1!B29)</f>
        <v xml:space="preserve"> </v>
      </c>
      <c r="C29" s="29"/>
      <c r="D29" s="29"/>
      <c r="E29" s="2" t="str">
        <f t="shared" si="0"/>
        <v xml:space="preserve"> </v>
      </c>
      <c r="F29" s="3" t="str">
        <f t="shared" si="1"/>
        <v xml:space="preserve"> </v>
      </c>
      <c r="G29" s="29"/>
      <c r="H29" s="29"/>
      <c r="I29" s="2" t="str">
        <f t="shared" si="2"/>
        <v xml:space="preserve"> </v>
      </c>
      <c r="J29" s="3" t="str">
        <f t="shared" si="3"/>
        <v xml:space="preserve"> </v>
      </c>
      <c r="K29" s="29"/>
      <c r="L29" s="29"/>
      <c r="M29" s="2" t="str">
        <f t="shared" si="4"/>
        <v xml:space="preserve"> </v>
      </c>
      <c r="N29" s="3" t="str">
        <f t="shared" si="5"/>
        <v xml:space="preserve"> </v>
      </c>
      <c r="O29" s="29"/>
      <c r="P29" s="29"/>
      <c r="Q29" s="2" t="str">
        <f t="shared" si="6"/>
        <v xml:space="preserve"> </v>
      </c>
      <c r="R29" s="3" t="str">
        <f t="shared" si="7"/>
        <v xml:space="preserve"> </v>
      </c>
      <c r="S29" s="29"/>
      <c r="T29" s="29"/>
      <c r="U29" s="2" t="str">
        <f t="shared" si="8"/>
        <v xml:space="preserve"> </v>
      </c>
      <c r="V29" s="3" t="str">
        <f t="shared" si="9"/>
        <v xml:space="preserve"> </v>
      </c>
      <c r="W29" s="107"/>
      <c r="X29" s="9" t="str">
        <f>IF(ISBLANK(Fran1!A29)," ",Fran1!A29)</f>
        <v xml:space="preserve"> </v>
      </c>
      <c r="Y29" s="10" t="str">
        <f>IF(ISBLANK(Fran1!B29)," ",Fran1!B29)</f>
        <v xml:space="preserve"> </v>
      </c>
      <c r="Z29" s="29"/>
      <c r="AA29" s="29"/>
      <c r="AB29" s="2" t="str">
        <f t="shared" si="10"/>
        <v xml:space="preserve"> </v>
      </c>
      <c r="AC29" s="3" t="str">
        <f t="shared" si="11"/>
        <v xml:space="preserve"> </v>
      </c>
      <c r="AD29" s="29"/>
      <c r="AE29" s="29"/>
      <c r="AF29" s="2" t="str">
        <f t="shared" si="12"/>
        <v xml:space="preserve"> </v>
      </c>
      <c r="AG29" s="3" t="str">
        <f t="shared" si="13"/>
        <v xml:space="preserve"> </v>
      </c>
      <c r="AH29" s="29"/>
      <c r="AI29" s="29"/>
      <c r="AJ29" s="2" t="str">
        <f t="shared" si="14"/>
        <v xml:space="preserve"> </v>
      </c>
      <c r="AK29" s="3" t="str">
        <f t="shared" si="15"/>
        <v xml:space="preserve"> </v>
      </c>
      <c r="AL29" s="29"/>
      <c r="AM29" s="29"/>
      <c r="AN29" s="2" t="str">
        <f t="shared" si="16"/>
        <v xml:space="preserve"> </v>
      </c>
      <c r="AO29" s="3" t="str">
        <f t="shared" si="17"/>
        <v xml:space="preserve"> </v>
      </c>
      <c r="AP29" s="29"/>
      <c r="AQ29" s="29"/>
      <c r="AR29" s="2" t="str">
        <f t="shared" si="18"/>
        <v xml:space="preserve"> </v>
      </c>
      <c r="AS29" s="3" t="str">
        <f t="shared" si="19"/>
        <v xml:space="preserve"> </v>
      </c>
      <c r="AU29" s="9" t="str">
        <f>IF(ISBLANK(Fran1!A29)," ",Fran1!A29)</f>
        <v xml:space="preserve"> </v>
      </c>
      <c r="AV29" s="10" t="str">
        <f>IF(ISBLANK(Fran1!B29)," ",Fran1!B29)</f>
        <v xml:space="preserve"> </v>
      </c>
      <c r="AW29" s="29"/>
      <c r="AX29" s="29"/>
      <c r="AY29" s="2" t="str">
        <f t="shared" si="20"/>
        <v xml:space="preserve"> </v>
      </c>
      <c r="AZ29" s="3" t="str">
        <f t="shared" si="21"/>
        <v xml:space="preserve"> </v>
      </c>
      <c r="BA29" s="29"/>
      <c r="BB29" s="29"/>
      <c r="BC29" s="2" t="str">
        <f t="shared" si="22"/>
        <v xml:space="preserve"> </v>
      </c>
      <c r="BD29" s="3" t="str">
        <f t="shared" si="23"/>
        <v xml:space="preserve"> </v>
      </c>
      <c r="BE29" s="29"/>
      <c r="BF29" s="29"/>
      <c r="BG29" s="2" t="str">
        <f t="shared" si="24"/>
        <v xml:space="preserve"> </v>
      </c>
      <c r="BH29" s="3" t="str">
        <f t="shared" si="25"/>
        <v xml:space="preserve"> </v>
      </c>
      <c r="BI29" s="29"/>
      <c r="BJ29" s="29"/>
      <c r="BK29" s="2" t="str">
        <f t="shared" si="26"/>
        <v xml:space="preserve"> </v>
      </c>
      <c r="BL29" s="3" t="str">
        <f t="shared" si="27"/>
        <v xml:space="preserve"> </v>
      </c>
      <c r="BM29" s="29"/>
      <c r="BN29" s="29"/>
      <c r="BO29" s="2" t="str">
        <f t="shared" si="28"/>
        <v xml:space="preserve"> </v>
      </c>
      <c r="BP29" s="3" t="str">
        <f t="shared" si="29"/>
        <v xml:space="preserve"> </v>
      </c>
      <c r="BR29" s="9" t="str">
        <f>IF(ISBLANK(Fran1!A29)," ",Fran1!A29)</f>
        <v xml:space="preserve"> </v>
      </c>
      <c r="BS29" s="10" t="str">
        <f>IF(ISBLANK(Fran1!B29)," ",Fran1!B29)</f>
        <v xml:space="preserve"> </v>
      </c>
      <c r="BT29" s="29"/>
      <c r="BU29" s="29"/>
      <c r="BV29" s="2" t="str">
        <f t="shared" si="30"/>
        <v xml:space="preserve"> </v>
      </c>
      <c r="BW29" s="3" t="str">
        <f t="shared" si="31"/>
        <v xml:space="preserve"> </v>
      </c>
      <c r="BX29" s="29"/>
      <c r="BY29" s="29"/>
      <c r="BZ29" s="2" t="str">
        <f t="shared" si="32"/>
        <v xml:space="preserve"> </v>
      </c>
      <c r="CA29" s="3" t="str">
        <f t="shared" si="33"/>
        <v xml:space="preserve"> </v>
      </c>
      <c r="CB29" s="29"/>
      <c r="CC29" s="29"/>
      <c r="CD29" s="2" t="str">
        <f t="shared" si="34"/>
        <v xml:space="preserve"> </v>
      </c>
      <c r="CE29" s="3" t="str">
        <f t="shared" si="35"/>
        <v xml:space="preserve"> </v>
      </c>
      <c r="CF29" s="29"/>
      <c r="CG29" s="29"/>
      <c r="CH29" s="2" t="str">
        <f t="shared" si="36"/>
        <v xml:space="preserve"> </v>
      </c>
      <c r="CI29" s="3" t="str">
        <f t="shared" si="37"/>
        <v xml:space="preserve"> </v>
      </c>
      <c r="CJ29" s="29"/>
      <c r="CK29" s="29"/>
      <c r="CL29" s="2" t="str">
        <f t="shared" si="38"/>
        <v xml:space="preserve"> </v>
      </c>
      <c r="CM29" s="3" t="str">
        <f t="shared" si="39"/>
        <v xml:space="preserve"> </v>
      </c>
      <c r="CO29" s="9" t="str">
        <f>IF(ISBLANK(Fran1!A29)," ",Fran1!A29)</f>
        <v xml:space="preserve"> </v>
      </c>
      <c r="CP29" s="10" t="str">
        <f>IF(ISBLANK(Fran1!B29)," ",Fran1!B29)</f>
        <v xml:space="preserve"> </v>
      </c>
      <c r="CQ29" s="29"/>
      <c r="CR29" s="29"/>
      <c r="CS29" s="2" t="str">
        <f t="shared" si="40"/>
        <v xml:space="preserve"> </v>
      </c>
      <c r="CT29" s="3" t="str">
        <f t="shared" si="41"/>
        <v xml:space="preserve"> </v>
      </c>
      <c r="CU29" s="29"/>
      <c r="CV29" s="29"/>
      <c r="CW29" s="2" t="str">
        <f t="shared" si="42"/>
        <v xml:space="preserve"> </v>
      </c>
      <c r="CX29" s="3" t="str">
        <f t="shared" si="43"/>
        <v xml:space="preserve"> </v>
      </c>
      <c r="CY29" s="29"/>
      <c r="CZ29" s="29"/>
      <c r="DA29" s="2" t="str">
        <f t="shared" si="44"/>
        <v xml:space="preserve"> </v>
      </c>
      <c r="DB29" s="3" t="str">
        <f t="shared" si="45"/>
        <v xml:space="preserve"> </v>
      </c>
      <c r="DC29" s="29"/>
      <c r="DD29" s="29"/>
      <c r="DE29" s="2" t="str">
        <f t="shared" si="46"/>
        <v xml:space="preserve"> </v>
      </c>
      <c r="DF29" s="3" t="str">
        <f t="shared" si="47"/>
        <v xml:space="preserve"> </v>
      </c>
      <c r="DG29" s="29"/>
      <c r="DH29" s="29"/>
      <c r="DI29" s="2" t="str">
        <f t="shared" si="48"/>
        <v xml:space="preserve"> </v>
      </c>
      <c r="DJ29" s="3" t="str">
        <f t="shared" si="49"/>
        <v xml:space="preserve"> </v>
      </c>
      <c r="DL29" s="9" t="str">
        <f>IF(ISBLANK(Fran1!A29)," ",Fran1!A29)</f>
        <v xml:space="preserve"> </v>
      </c>
      <c r="DM29" s="10" t="str">
        <f>IF(ISBLANK(Fran1!B29)," ",Fran1!B29)</f>
        <v xml:space="preserve"> </v>
      </c>
      <c r="DN29" s="29"/>
      <c r="DO29" s="29"/>
      <c r="DP29" s="2" t="str">
        <f t="shared" si="50"/>
        <v xml:space="preserve"> </v>
      </c>
      <c r="DQ29" s="3" t="str">
        <f t="shared" si="51"/>
        <v xml:space="preserve"> </v>
      </c>
      <c r="DR29" s="29"/>
      <c r="DS29" s="29"/>
      <c r="DT29" s="2" t="str">
        <f t="shared" si="52"/>
        <v xml:space="preserve"> </v>
      </c>
      <c r="DU29" s="3" t="str">
        <f t="shared" si="53"/>
        <v xml:space="preserve"> </v>
      </c>
      <c r="DV29" s="29"/>
      <c r="DW29" s="29"/>
      <c r="DX29" s="2" t="str">
        <f t="shared" si="54"/>
        <v xml:space="preserve"> </v>
      </c>
      <c r="DY29" s="3" t="str">
        <f t="shared" si="55"/>
        <v xml:space="preserve"> </v>
      </c>
      <c r="DZ29" s="29"/>
      <c r="EA29" s="29"/>
      <c r="EB29" s="2" t="str">
        <f t="shared" si="56"/>
        <v xml:space="preserve"> </v>
      </c>
      <c r="EC29" s="3" t="str">
        <f t="shared" si="57"/>
        <v xml:space="preserve"> </v>
      </c>
      <c r="ED29" s="29"/>
      <c r="EE29" s="29"/>
      <c r="EF29" s="2" t="str">
        <f t="shared" si="58"/>
        <v xml:space="preserve"> </v>
      </c>
      <c r="EG29" s="3" t="str">
        <f t="shared" si="59"/>
        <v xml:space="preserve"> </v>
      </c>
      <c r="EI29" s="9" t="str">
        <f>IF(ISBLANK(Fran1!$A29)," ",Fran1!$A29)</f>
        <v xml:space="preserve"> </v>
      </c>
      <c r="EJ29" s="10" t="str">
        <f>IF(ISBLANK(Fran1!$B29)," ",Fran1!$B29)</f>
        <v xml:space="preserve"> </v>
      </c>
      <c r="EK29" s="29"/>
      <c r="EL29" s="29"/>
      <c r="EM29" s="2" t="str">
        <f t="shared" si="60"/>
        <v xml:space="preserve"> </v>
      </c>
      <c r="EN29" s="3" t="str">
        <f t="shared" si="61"/>
        <v xml:space="preserve"> </v>
      </c>
      <c r="EO29" s="29"/>
      <c r="EP29" s="29"/>
      <c r="EQ29" s="2" t="str">
        <f t="shared" si="134"/>
        <v xml:space="preserve"> </v>
      </c>
      <c r="ER29" s="3" t="str">
        <f t="shared" si="135"/>
        <v xml:space="preserve"> </v>
      </c>
      <c r="ES29" s="29"/>
      <c r="ET29" s="29"/>
      <c r="EU29" s="2" t="str">
        <f t="shared" si="64"/>
        <v xml:space="preserve"> </v>
      </c>
      <c r="EV29" s="3" t="str">
        <f t="shared" si="65"/>
        <v xml:space="preserve"> </v>
      </c>
      <c r="EW29" s="29"/>
      <c r="EX29" s="29"/>
      <c r="EY29" s="2" t="str">
        <f t="shared" si="66"/>
        <v xml:space="preserve"> </v>
      </c>
      <c r="EZ29" s="3" t="str">
        <f t="shared" si="67"/>
        <v xml:space="preserve"> </v>
      </c>
      <c r="FA29" s="29"/>
      <c r="FB29" s="29"/>
      <c r="FC29" s="2" t="str">
        <f t="shared" si="68"/>
        <v xml:space="preserve"> </v>
      </c>
      <c r="FD29" s="3" t="str">
        <f t="shared" si="69"/>
        <v xml:space="preserve"> </v>
      </c>
      <c r="FF29" s="9" t="str">
        <f>IF(ISBLANK(Fran1!$A29)," ",Fran1!$A29)</f>
        <v xml:space="preserve"> </v>
      </c>
      <c r="FG29" s="10" t="str">
        <f>IF(ISBLANK(Fran1!$B29)," ",Fran1!$B29)</f>
        <v xml:space="preserve"> </v>
      </c>
      <c r="FH29" s="29"/>
      <c r="FI29" s="29"/>
      <c r="FJ29" s="2" t="str">
        <f t="shared" si="70"/>
        <v xml:space="preserve"> </v>
      </c>
      <c r="FK29" s="3" t="str">
        <f t="shared" si="71"/>
        <v xml:space="preserve"> </v>
      </c>
      <c r="FL29" s="29"/>
      <c r="FM29" s="29"/>
      <c r="FN29" s="2" t="str">
        <f t="shared" si="72"/>
        <v xml:space="preserve"> </v>
      </c>
      <c r="FO29" s="3" t="str">
        <f t="shared" si="73"/>
        <v xml:space="preserve"> </v>
      </c>
      <c r="FP29" s="29"/>
      <c r="FQ29" s="29"/>
      <c r="FR29" s="2" t="str">
        <f t="shared" si="74"/>
        <v xml:space="preserve"> </v>
      </c>
      <c r="FS29" s="3" t="str">
        <f t="shared" si="75"/>
        <v xml:space="preserve"> </v>
      </c>
      <c r="FT29" s="29"/>
      <c r="FU29" s="29"/>
      <c r="FV29" s="2" t="str">
        <f t="shared" si="76"/>
        <v xml:space="preserve"> </v>
      </c>
      <c r="FW29" s="3" t="str">
        <f t="shared" si="77"/>
        <v xml:space="preserve"> </v>
      </c>
      <c r="FX29" s="29"/>
      <c r="FY29" s="29"/>
      <c r="FZ29" s="2" t="str">
        <f t="shared" si="78"/>
        <v xml:space="preserve"> </v>
      </c>
      <c r="GA29" s="3" t="str">
        <f t="shared" si="79"/>
        <v xml:space="preserve"> </v>
      </c>
      <c r="GC29" s="9" t="str">
        <f>IF(ISBLANK(Fran1!A29)," ",Fran1!A29)</f>
        <v xml:space="preserve"> </v>
      </c>
      <c r="GD29" s="10" t="str">
        <f>IF(ISBLANK(Fran1!B29)," ",Fran1!B29)</f>
        <v xml:space="preserve"> </v>
      </c>
      <c r="GE29" s="29"/>
      <c r="GF29" s="29"/>
      <c r="GG29" s="2" t="str">
        <f t="shared" si="80"/>
        <v xml:space="preserve"> </v>
      </c>
      <c r="GH29" s="3" t="str">
        <f t="shared" si="81"/>
        <v xml:space="preserve"> </v>
      </c>
      <c r="GI29" s="29"/>
      <c r="GJ29" s="29"/>
      <c r="GK29" s="2" t="str">
        <f t="shared" si="82"/>
        <v xml:space="preserve"> </v>
      </c>
      <c r="GL29" s="3" t="str">
        <f t="shared" si="83"/>
        <v xml:space="preserve"> </v>
      </c>
      <c r="GM29" s="29"/>
      <c r="GN29" s="29"/>
      <c r="GO29" s="2" t="str">
        <f t="shared" si="84"/>
        <v xml:space="preserve"> </v>
      </c>
      <c r="GP29" s="3" t="str">
        <f t="shared" si="85"/>
        <v xml:space="preserve"> </v>
      </c>
      <c r="GQ29" s="29"/>
      <c r="GR29" s="29"/>
      <c r="GS29" s="2" t="str">
        <f t="shared" si="86"/>
        <v xml:space="preserve"> </v>
      </c>
      <c r="GT29" s="3" t="str">
        <f t="shared" si="87"/>
        <v xml:space="preserve"> </v>
      </c>
      <c r="GU29" s="29"/>
      <c r="GV29" s="29"/>
      <c r="GW29" s="2" t="str">
        <f t="shared" si="88"/>
        <v xml:space="preserve"> </v>
      </c>
      <c r="GX29" s="3" t="str">
        <f t="shared" si="89"/>
        <v xml:space="preserve"> </v>
      </c>
      <c r="GZ29" s="9" t="str">
        <f>IF(ISBLANK(Fran1!A29)," ",Fran1!A29)</f>
        <v xml:space="preserve"> </v>
      </c>
      <c r="HA29" s="10" t="str">
        <f>IF(ISBLANK(Fran1!B29)," ",Fran1!B29)</f>
        <v xml:space="preserve"> </v>
      </c>
      <c r="HB29" s="29"/>
      <c r="HC29" s="29"/>
      <c r="HD29" s="2" t="str">
        <f t="shared" si="90"/>
        <v xml:space="preserve"> </v>
      </c>
      <c r="HE29" s="3" t="str">
        <f t="shared" si="91"/>
        <v xml:space="preserve"> </v>
      </c>
      <c r="HF29" s="29"/>
      <c r="HG29" s="29"/>
      <c r="HH29" s="2" t="str">
        <f t="shared" si="92"/>
        <v xml:space="preserve"> </v>
      </c>
      <c r="HI29" s="3" t="str">
        <f t="shared" si="93"/>
        <v xml:space="preserve"> </v>
      </c>
      <c r="HJ29" s="29"/>
      <c r="HK29" s="29"/>
      <c r="HL29" s="2" t="str">
        <f t="shared" si="94"/>
        <v xml:space="preserve"> </v>
      </c>
      <c r="HM29" s="3" t="str">
        <f t="shared" si="95"/>
        <v xml:space="preserve"> </v>
      </c>
      <c r="HN29" s="29"/>
      <c r="HO29" s="29"/>
      <c r="HP29" s="2" t="str">
        <f t="shared" si="96"/>
        <v xml:space="preserve"> </v>
      </c>
      <c r="HQ29" s="3" t="str">
        <f t="shared" si="97"/>
        <v xml:space="preserve"> </v>
      </c>
      <c r="HR29" s="29"/>
      <c r="HS29" s="29"/>
      <c r="HT29" s="2" t="str">
        <f t="shared" si="98"/>
        <v xml:space="preserve"> </v>
      </c>
      <c r="HU29" s="3" t="str">
        <f t="shared" si="99"/>
        <v xml:space="preserve"> </v>
      </c>
      <c r="HW29" s="9" t="str">
        <f>IF(ISBLANK(Fran1!$A29)," ",Fran1!$A29)</f>
        <v xml:space="preserve"> </v>
      </c>
      <c r="HX29" s="10" t="str">
        <f>IF(ISBLANK(Fran1!$B29)," ",Fran1!$B29)</f>
        <v xml:space="preserve"> </v>
      </c>
      <c r="HY29" s="29"/>
      <c r="HZ29" s="29"/>
      <c r="IA29" s="2" t="str">
        <f t="shared" si="100"/>
        <v xml:space="preserve"> </v>
      </c>
      <c r="IB29" s="3" t="str">
        <f t="shared" si="101"/>
        <v xml:space="preserve"> </v>
      </c>
      <c r="IC29" s="29"/>
      <c r="ID29" s="29"/>
      <c r="IE29" s="2" t="str">
        <f t="shared" si="102"/>
        <v xml:space="preserve"> </v>
      </c>
      <c r="IF29" s="3" t="str">
        <f t="shared" si="103"/>
        <v xml:space="preserve"> </v>
      </c>
      <c r="IG29" s="29"/>
      <c r="IH29" s="29"/>
      <c r="II29" s="2" t="str">
        <f t="shared" si="104"/>
        <v xml:space="preserve"> </v>
      </c>
      <c r="IJ29" s="3" t="str">
        <f t="shared" si="105"/>
        <v xml:space="preserve"> </v>
      </c>
      <c r="IK29" s="29"/>
      <c r="IL29" s="29"/>
      <c r="IM29" s="2" t="str">
        <f t="shared" si="106"/>
        <v xml:space="preserve"> </v>
      </c>
      <c r="IN29" s="3" t="str">
        <f t="shared" si="107"/>
        <v xml:space="preserve"> </v>
      </c>
      <c r="IO29" s="29"/>
      <c r="IP29" s="29"/>
      <c r="IQ29" s="2" t="str">
        <f t="shared" si="108"/>
        <v xml:space="preserve"> </v>
      </c>
      <c r="IR29" s="3" t="str">
        <f t="shared" si="109"/>
        <v xml:space="preserve"> </v>
      </c>
      <c r="IS29" s="107"/>
      <c r="IT29" s="9" t="str">
        <f>IF(ISBLANK(Fran1!$A29)," ",Fran1!$A29)</f>
        <v xml:space="preserve"> </v>
      </c>
      <c r="IU29" s="10" t="str">
        <f>IF(ISBLANK(Fran1!$B29)," ",Fran1!$B29)</f>
        <v xml:space="preserve"> </v>
      </c>
      <c r="IV29" s="29"/>
      <c r="IW29" s="29"/>
      <c r="IX29" s="2" t="str">
        <f t="shared" si="110"/>
        <v xml:space="preserve"> </v>
      </c>
      <c r="IY29" s="3" t="str">
        <f t="shared" si="111"/>
        <v xml:space="preserve"> </v>
      </c>
      <c r="IZ29" s="29"/>
      <c r="JA29" s="29"/>
      <c r="JB29" s="2" t="str">
        <f t="shared" si="112"/>
        <v xml:space="preserve"> </v>
      </c>
      <c r="JC29" s="3" t="str">
        <f t="shared" si="113"/>
        <v xml:space="preserve"> </v>
      </c>
      <c r="JD29" s="29"/>
      <c r="JE29" s="29"/>
      <c r="JF29" s="2" t="str">
        <f t="shared" si="114"/>
        <v xml:space="preserve"> </v>
      </c>
      <c r="JG29" s="3" t="str">
        <f t="shared" si="115"/>
        <v xml:space="preserve"> </v>
      </c>
      <c r="JH29" s="29"/>
      <c r="JI29" s="29"/>
      <c r="JJ29" s="2" t="str">
        <f t="shared" si="116"/>
        <v xml:space="preserve"> </v>
      </c>
      <c r="JK29" s="3" t="str">
        <f t="shared" si="117"/>
        <v xml:space="preserve"> </v>
      </c>
      <c r="JL29" s="29"/>
      <c r="JM29" s="29"/>
      <c r="JN29" s="2" t="str">
        <f t="shared" si="118"/>
        <v xml:space="preserve"> </v>
      </c>
      <c r="JO29" s="3" t="str">
        <f t="shared" si="119"/>
        <v xml:space="preserve"> </v>
      </c>
      <c r="JQ29" s="9" t="str">
        <f>IF(ISBLANK(Fran1!$A29)," ",Fran1!$A29)</f>
        <v xml:space="preserve"> </v>
      </c>
      <c r="JR29" s="10" t="str">
        <f>IF(ISBLANK(Fran1!$B29)," ",Fran1!$B29)</f>
        <v xml:space="preserve"> </v>
      </c>
      <c r="JS29" s="29"/>
      <c r="JT29" s="29"/>
      <c r="JU29" s="2" t="str">
        <f t="shared" si="120"/>
        <v xml:space="preserve"> </v>
      </c>
      <c r="JV29" s="3" t="str">
        <f t="shared" si="121"/>
        <v xml:space="preserve"> </v>
      </c>
      <c r="JW29" s="29"/>
      <c r="JX29" s="29"/>
      <c r="JY29" s="2" t="str">
        <f t="shared" si="122"/>
        <v xml:space="preserve"> </v>
      </c>
      <c r="JZ29" s="3" t="str">
        <f t="shared" si="123"/>
        <v xml:space="preserve"> </v>
      </c>
      <c r="KA29" s="29"/>
      <c r="KB29" s="29"/>
      <c r="KC29" s="2" t="str">
        <f t="shared" si="124"/>
        <v xml:space="preserve"> </v>
      </c>
      <c r="KD29" s="3" t="str">
        <f t="shared" si="125"/>
        <v xml:space="preserve"> </v>
      </c>
      <c r="KE29" s="29"/>
      <c r="KF29" s="29"/>
      <c r="KG29" s="2" t="str">
        <f t="shared" si="126"/>
        <v xml:space="preserve"> </v>
      </c>
      <c r="KH29" s="3" t="str">
        <f t="shared" si="127"/>
        <v xml:space="preserve"> </v>
      </c>
      <c r="KI29" s="29"/>
      <c r="KJ29" s="29"/>
      <c r="KK29" s="2" t="str">
        <f t="shared" si="128"/>
        <v xml:space="preserve"> </v>
      </c>
      <c r="KL29" s="3" t="str">
        <f t="shared" si="129"/>
        <v xml:space="preserve"> </v>
      </c>
      <c r="KN29" s="9" t="str">
        <f>IF(ISBLANK(Fran1!$A29)," ",Fran1!$A29)</f>
        <v xml:space="preserve"> </v>
      </c>
      <c r="KO29" s="10" t="str">
        <f>IF(ISBLANK(Fran1!$B29)," ",Fran1!$B29)</f>
        <v xml:space="preserve"> </v>
      </c>
      <c r="KP29" s="29"/>
      <c r="KQ29" s="29"/>
      <c r="KR29" s="2" t="str">
        <f t="shared" si="130"/>
        <v xml:space="preserve"> </v>
      </c>
      <c r="KS29" s="3" t="str">
        <f t="shared" si="131"/>
        <v xml:space="preserve"> </v>
      </c>
      <c r="KT29" s="29"/>
      <c r="KU29" s="29"/>
      <c r="KV29" s="2" t="str">
        <f t="shared" si="132"/>
        <v xml:space="preserve"> </v>
      </c>
      <c r="KW29" s="3" t="str">
        <f t="shared" si="133"/>
        <v xml:space="preserve"> </v>
      </c>
    </row>
    <row r="30" spans="1:309">
      <c r="A30" s="7" t="str">
        <f>IF(ISBLANK(Fran1!A30)," ",Fran1!A30)</f>
        <v xml:space="preserve"> </v>
      </c>
      <c r="B30" s="8" t="str">
        <f>IF(ISBLANK(Fran1!B30)," ",Fran1!B30)</f>
        <v xml:space="preserve"> </v>
      </c>
      <c r="C30" s="28"/>
      <c r="D30" s="28"/>
      <c r="E30" s="12" t="str">
        <f t="shared" si="0"/>
        <v xml:space="preserve"> </v>
      </c>
      <c r="F30" s="11" t="str">
        <f t="shared" si="1"/>
        <v xml:space="preserve"> </v>
      </c>
      <c r="G30" s="28"/>
      <c r="H30" s="28"/>
      <c r="I30" s="12" t="str">
        <f t="shared" si="2"/>
        <v xml:space="preserve"> </v>
      </c>
      <c r="J30" s="11" t="str">
        <f t="shared" si="3"/>
        <v xml:space="preserve"> </v>
      </c>
      <c r="K30" s="28"/>
      <c r="L30" s="28"/>
      <c r="M30" s="12" t="str">
        <f t="shared" si="4"/>
        <v xml:space="preserve"> </v>
      </c>
      <c r="N30" s="11" t="str">
        <f t="shared" si="5"/>
        <v xml:space="preserve"> </v>
      </c>
      <c r="O30" s="28"/>
      <c r="P30" s="28"/>
      <c r="Q30" s="12" t="str">
        <f t="shared" si="6"/>
        <v xml:space="preserve"> </v>
      </c>
      <c r="R30" s="11" t="str">
        <f t="shared" si="7"/>
        <v xml:space="preserve"> </v>
      </c>
      <c r="S30" s="28"/>
      <c r="T30" s="28"/>
      <c r="U30" s="12" t="str">
        <f t="shared" si="8"/>
        <v xml:space="preserve"> </v>
      </c>
      <c r="V30" s="11" t="str">
        <f t="shared" si="9"/>
        <v xml:space="preserve"> </v>
      </c>
      <c r="W30" s="107"/>
      <c r="X30" s="7" t="str">
        <f>IF(ISBLANK(Fran1!A30)," ",Fran1!A30)</f>
        <v xml:space="preserve"> </v>
      </c>
      <c r="Y30" s="8" t="str">
        <f>IF(ISBLANK(Fran1!B30)," ",Fran1!B30)</f>
        <v xml:space="preserve"> </v>
      </c>
      <c r="Z30" s="28"/>
      <c r="AA30" s="28"/>
      <c r="AB30" s="12" t="str">
        <f t="shared" si="10"/>
        <v xml:space="preserve"> </v>
      </c>
      <c r="AC30" s="11" t="str">
        <f t="shared" si="11"/>
        <v xml:space="preserve"> </v>
      </c>
      <c r="AD30" s="28"/>
      <c r="AE30" s="28"/>
      <c r="AF30" s="12" t="str">
        <f t="shared" si="12"/>
        <v xml:space="preserve"> </v>
      </c>
      <c r="AG30" s="11" t="str">
        <f t="shared" si="13"/>
        <v xml:space="preserve"> </v>
      </c>
      <c r="AH30" s="28"/>
      <c r="AI30" s="28"/>
      <c r="AJ30" s="12" t="str">
        <f t="shared" si="14"/>
        <v xml:space="preserve"> </v>
      </c>
      <c r="AK30" s="11" t="str">
        <f t="shared" si="15"/>
        <v xml:space="preserve"> </v>
      </c>
      <c r="AL30" s="28"/>
      <c r="AM30" s="28"/>
      <c r="AN30" s="12" t="str">
        <f t="shared" si="16"/>
        <v xml:space="preserve"> </v>
      </c>
      <c r="AO30" s="11" t="str">
        <f t="shared" si="17"/>
        <v xml:space="preserve"> </v>
      </c>
      <c r="AP30" s="28"/>
      <c r="AQ30" s="28"/>
      <c r="AR30" s="12" t="str">
        <f t="shared" si="18"/>
        <v xml:space="preserve"> </v>
      </c>
      <c r="AS30" s="11" t="str">
        <f t="shared" si="19"/>
        <v xml:space="preserve"> </v>
      </c>
      <c r="AU30" s="7" t="str">
        <f>IF(ISBLANK(Fran1!A30)," ",Fran1!A30)</f>
        <v xml:space="preserve"> </v>
      </c>
      <c r="AV30" s="8" t="str">
        <f>IF(ISBLANK(Fran1!B30)," ",Fran1!B30)</f>
        <v xml:space="preserve"> </v>
      </c>
      <c r="AW30" s="28"/>
      <c r="AX30" s="28"/>
      <c r="AY30" s="12" t="str">
        <f t="shared" si="20"/>
        <v xml:space="preserve"> </v>
      </c>
      <c r="AZ30" s="11" t="str">
        <f t="shared" si="21"/>
        <v xml:space="preserve"> </v>
      </c>
      <c r="BA30" s="28"/>
      <c r="BB30" s="28"/>
      <c r="BC30" s="12" t="str">
        <f t="shared" si="22"/>
        <v xml:space="preserve"> </v>
      </c>
      <c r="BD30" s="11" t="str">
        <f t="shared" si="23"/>
        <v xml:space="preserve"> </v>
      </c>
      <c r="BE30" s="28"/>
      <c r="BF30" s="28"/>
      <c r="BG30" s="12" t="str">
        <f t="shared" si="24"/>
        <v xml:space="preserve"> </v>
      </c>
      <c r="BH30" s="11" t="str">
        <f t="shared" si="25"/>
        <v xml:space="preserve"> </v>
      </c>
      <c r="BI30" s="28"/>
      <c r="BJ30" s="28"/>
      <c r="BK30" s="12" t="str">
        <f t="shared" si="26"/>
        <v xml:space="preserve"> </v>
      </c>
      <c r="BL30" s="11" t="str">
        <f t="shared" si="27"/>
        <v xml:space="preserve"> </v>
      </c>
      <c r="BM30" s="28"/>
      <c r="BN30" s="28"/>
      <c r="BO30" s="12" t="str">
        <f t="shared" si="28"/>
        <v xml:space="preserve"> </v>
      </c>
      <c r="BP30" s="11" t="str">
        <f t="shared" si="29"/>
        <v xml:space="preserve"> </v>
      </c>
      <c r="BR30" s="7" t="str">
        <f>IF(ISBLANK(Fran1!A30)," ",Fran1!A30)</f>
        <v xml:space="preserve"> </v>
      </c>
      <c r="BS30" s="8" t="str">
        <f>IF(ISBLANK(Fran1!B30)," ",Fran1!B30)</f>
        <v xml:space="preserve"> </v>
      </c>
      <c r="BT30" s="28"/>
      <c r="BU30" s="28"/>
      <c r="BV30" s="12" t="str">
        <f t="shared" si="30"/>
        <v xml:space="preserve"> </v>
      </c>
      <c r="BW30" s="11" t="str">
        <f t="shared" si="31"/>
        <v xml:space="preserve"> </v>
      </c>
      <c r="BX30" s="28"/>
      <c r="BY30" s="28"/>
      <c r="BZ30" s="12" t="str">
        <f t="shared" si="32"/>
        <v xml:space="preserve"> </v>
      </c>
      <c r="CA30" s="11" t="str">
        <f t="shared" si="33"/>
        <v xml:space="preserve"> </v>
      </c>
      <c r="CB30" s="28"/>
      <c r="CC30" s="28"/>
      <c r="CD30" s="12" t="str">
        <f t="shared" si="34"/>
        <v xml:space="preserve"> </v>
      </c>
      <c r="CE30" s="11" t="str">
        <f t="shared" si="35"/>
        <v xml:space="preserve"> </v>
      </c>
      <c r="CF30" s="28"/>
      <c r="CG30" s="28"/>
      <c r="CH30" s="12" t="str">
        <f t="shared" si="36"/>
        <v xml:space="preserve"> </v>
      </c>
      <c r="CI30" s="11" t="str">
        <f t="shared" si="37"/>
        <v xml:space="preserve"> </v>
      </c>
      <c r="CJ30" s="28"/>
      <c r="CK30" s="28"/>
      <c r="CL30" s="12" t="str">
        <f t="shared" si="38"/>
        <v xml:space="preserve"> </v>
      </c>
      <c r="CM30" s="11" t="str">
        <f t="shared" si="39"/>
        <v xml:space="preserve"> </v>
      </c>
      <c r="CO30" s="7" t="str">
        <f>IF(ISBLANK(Fran1!A30)," ",Fran1!A30)</f>
        <v xml:space="preserve"> </v>
      </c>
      <c r="CP30" s="8" t="str">
        <f>IF(ISBLANK(Fran1!B30)," ",Fran1!B30)</f>
        <v xml:space="preserve"> </v>
      </c>
      <c r="CQ30" s="28"/>
      <c r="CR30" s="28"/>
      <c r="CS30" s="12" t="str">
        <f t="shared" si="40"/>
        <v xml:space="preserve"> </v>
      </c>
      <c r="CT30" s="11" t="str">
        <f t="shared" si="41"/>
        <v xml:space="preserve"> </v>
      </c>
      <c r="CU30" s="28"/>
      <c r="CV30" s="28"/>
      <c r="CW30" s="12" t="str">
        <f t="shared" si="42"/>
        <v xml:space="preserve"> </v>
      </c>
      <c r="CX30" s="11" t="str">
        <f t="shared" si="43"/>
        <v xml:space="preserve"> </v>
      </c>
      <c r="CY30" s="28"/>
      <c r="CZ30" s="28"/>
      <c r="DA30" s="12" t="str">
        <f t="shared" si="44"/>
        <v xml:space="preserve"> </v>
      </c>
      <c r="DB30" s="11" t="str">
        <f t="shared" si="45"/>
        <v xml:space="preserve"> </v>
      </c>
      <c r="DC30" s="28"/>
      <c r="DD30" s="28"/>
      <c r="DE30" s="12" t="str">
        <f t="shared" si="46"/>
        <v xml:space="preserve"> </v>
      </c>
      <c r="DF30" s="11" t="str">
        <f t="shared" si="47"/>
        <v xml:space="preserve"> </v>
      </c>
      <c r="DG30" s="28"/>
      <c r="DH30" s="28"/>
      <c r="DI30" s="12" t="str">
        <f t="shared" si="48"/>
        <v xml:space="preserve"> </v>
      </c>
      <c r="DJ30" s="11" t="str">
        <f t="shared" si="49"/>
        <v xml:space="preserve"> </v>
      </c>
      <c r="DL30" s="7" t="str">
        <f>IF(ISBLANK(Fran1!A30)," ",Fran1!A30)</f>
        <v xml:space="preserve"> </v>
      </c>
      <c r="DM30" s="8" t="str">
        <f>IF(ISBLANK(Fran1!B30)," ",Fran1!B30)</f>
        <v xml:space="preserve"> </v>
      </c>
      <c r="DN30" s="28"/>
      <c r="DO30" s="28"/>
      <c r="DP30" s="12" t="str">
        <f t="shared" si="50"/>
        <v xml:space="preserve"> </v>
      </c>
      <c r="DQ30" s="11" t="str">
        <f t="shared" si="51"/>
        <v xml:space="preserve"> </v>
      </c>
      <c r="DR30" s="28"/>
      <c r="DS30" s="28"/>
      <c r="DT30" s="12" t="str">
        <f t="shared" si="52"/>
        <v xml:space="preserve"> </v>
      </c>
      <c r="DU30" s="11" t="str">
        <f t="shared" si="53"/>
        <v xml:space="preserve"> </v>
      </c>
      <c r="DV30" s="28"/>
      <c r="DW30" s="28"/>
      <c r="DX30" s="12" t="str">
        <f t="shared" si="54"/>
        <v xml:space="preserve"> </v>
      </c>
      <c r="DY30" s="11" t="str">
        <f t="shared" si="55"/>
        <v xml:space="preserve"> </v>
      </c>
      <c r="DZ30" s="28"/>
      <c r="EA30" s="28"/>
      <c r="EB30" s="12" t="str">
        <f t="shared" si="56"/>
        <v xml:space="preserve"> </v>
      </c>
      <c r="EC30" s="11" t="str">
        <f t="shared" si="57"/>
        <v xml:space="preserve"> </v>
      </c>
      <c r="ED30" s="28"/>
      <c r="EE30" s="28"/>
      <c r="EF30" s="12" t="str">
        <f t="shared" si="58"/>
        <v xml:space="preserve"> </v>
      </c>
      <c r="EG30" s="11" t="str">
        <f t="shared" si="59"/>
        <v xml:space="preserve"> </v>
      </c>
      <c r="EI30" s="7" t="str">
        <f>IF(ISBLANK(Fran1!$A30)," ",Fran1!$A30)</f>
        <v xml:space="preserve"> </v>
      </c>
      <c r="EJ30" s="8" t="str">
        <f>IF(ISBLANK(Fran1!$B30)," ",Fran1!$B30)</f>
        <v xml:space="preserve"> </v>
      </c>
      <c r="EK30" s="28"/>
      <c r="EL30" s="28"/>
      <c r="EM30" s="12" t="str">
        <f t="shared" si="60"/>
        <v xml:space="preserve"> </v>
      </c>
      <c r="EN30" s="11" t="str">
        <f t="shared" si="61"/>
        <v xml:space="preserve"> </v>
      </c>
      <c r="EO30" s="28"/>
      <c r="EP30" s="28"/>
      <c r="EQ30" s="12" t="str">
        <f t="shared" si="134"/>
        <v xml:space="preserve"> </v>
      </c>
      <c r="ER30" s="11" t="str">
        <f t="shared" si="135"/>
        <v xml:space="preserve"> </v>
      </c>
      <c r="ES30" s="28"/>
      <c r="ET30" s="28"/>
      <c r="EU30" s="12" t="str">
        <f t="shared" si="64"/>
        <v xml:space="preserve"> </v>
      </c>
      <c r="EV30" s="11" t="str">
        <f t="shared" si="65"/>
        <v xml:space="preserve"> </v>
      </c>
      <c r="EW30" s="28"/>
      <c r="EX30" s="28"/>
      <c r="EY30" s="12" t="str">
        <f t="shared" si="66"/>
        <v xml:space="preserve"> </v>
      </c>
      <c r="EZ30" s="11" t="str">
        <f t="shared" si="67"/>
        <v xml:space="preserve"> </v>
      </c>
      <c r="FA30" s="28"/>
      <c r="FB30" s="28"/>
      <c r="FC30" s="12" t="str">
        <f t="shared" si="68"/>
        <v xml:space="preserve"> </v>
      </c>
      <c r="FD30" s="11" t="str">
        <f t="shared" si="69"/>
        <v xml:space="preserve"> </v>
      </c>
      <c r="FF30" s="7" t="str">
        <f>IF(ISBLANK(Fran1!$A30)," ",Fran1!$A30)</f>
        <v xml:space="preserve"> </v>
      </c>
      <c r="FG30" s="8" t="str">
        <f>IF(ISBLANK(Fran1!$B30)," ",Fran1!$B30)</f>
        <v xml:space="preserve"> </v>
      </c>
      <c r="FH30" s="28"/>
      <c r="FI30" s="28"/>
      <c r="FJ30" s="12" t="str">
        <f t="shared" si="70"/>
        <v xml:space="preserve"> </v>
      </c>
      <c r="FK30" s="11" t="str">
        <f t="shared" si="71"/>
        <v xml:space="preserve"> </v>
      </c>
      <c r="FL30" s="28"/>
      <c r="FM30" s="28"/>
      <c r="FN30" s="12" t="str">
        <f t="shared" si="72"/>
        <v xml:space="preserve"> </v>
      </c>
      <c r="FO30" s="11" t="str">
        <f t="shared" si="73"/>
        <v xml:space="preserve"> </v>
      </c>
      <c r="FP30" s="28"/>
      <c r="FQ30" s="28"/>
      <c r="FR30" s="12" t="str">
        <f t="shared" si="74"/>
        <v xml:space="preserve"> </v>
      </c>
      <c r="FS30" s="11" t="str">
        <f t="shared" si="75"/>
        <v xml:space="preserve"> </v>
      </c>
      <c r="FT30" s="28"/>
      <c r="FU30" s="28"/>
      <c r="FV30" s="12" t="str">
        <f t="shared" si="76"/>
        <v xml:space="preserve"> </v>
      </c>
      <c r="FW30" s="11" t="str">
        <f t="shared" si="77"/>
        <v xml:space="preserve"> </v>
      </c>
      <c r="FX30" s="28"/>
      <c r="FY30" s="28"/>
      <c r="FZ30" s="12" t="str">
        <f t="shared" si="78"/>
        <v xml:space="preserve"> </v>
      </c>
      <c r="GA30" s="11" t="str">
        <f t="shared" si="79"/>
        <v xml:space="preserve"> </v>
      </c>
      <c r="GC30" s="7" t="str">
        <f>IF(ISBLANK(Fran1!A30)," ",Fran1!A30)</f>
        <v xml:space="preserve"> </v>
      </c>
      <c r="GD30" s="8" t="str">
        <f>IF(ISBLANK(Fran1!B30)," ",Fran1!B30)</f>
        <v xml:space="preserve"> </v>
      </c>
      <c r="GE30" s="28"/>
      <c r="GF30" s="28"/>
      <c r="GG30" s="12" t="str">
        <f t="shared" si="80"/>
        <v xml:space="preserve"> </v>
      </c>
      <c r="GH30" s="11" t="str">
        <f t="shared" si="81"/>
        <v xml:space="preserve"> </v>
      </c>
      <c r="GI30" s="28"/>
      <c r="GJ30" s="28"/>
      <c r="GK30" s="12" t="str">
        <f t="shared" si="82"/>
        <v xml:space="preserve"> </v>
      </c>
      <c r="GL30" s="11" t="str">
        <f t="shared" si="83"/>
        <v xml:space="preserve"> </v>
      </c>
      <c r="GM30" s="28"/>
      <c r="GN30" s="28"/>
      <c r="GO30" s="12" t="str">
        <f t="shared" si="84"/>
        <v xml:space="preserve"> </v>
      </c>
      <c r="GP30" s="11" t="str">
        <f t="shared" si="85"/>
        <v xml:space="preserve"> </v>
      </c>
      <c r="GQ30" s="28"/>
      <c r="GR30" s="28"/>
      <c r="GS30" s="12" t="str">
        <f t="shared" si="86"/>
        <v xml:space="preserve"> </v>
      </c>
      <c r="GT30" s="11" t="str">
        <f t="shared" si="87"/>
        <v xml:space="preserve"> </v>
      </c>
      <c r="GU30" s="28"/>
      <c r="GV30" s="28"/>
      <c r="GW30" s="12" t="str">
        <f t="shared" si="88"/>
        <v xml:space="preserve"> </v>
      </c>
      <c r="GX30" s="11" t="str">
        <f t="shared" si="89"/>
        <v xml:space="preserve"> </v>
      </c>
      <c r="GZ30" s="7" t="str">
        <f>IF(ISBLANK(Fran1!A30)," ",Fran1!A30)</f>
        <v xml:space="preserve"> </v>
      </c>
      <c r="HA30" s="8" t="str">
        <f>IF(ISBLANK(Fran1!B30)," ",Fran1!B30)</f>
        <v xml:space="preserve"> </v>
      </c>
      <c r="HB30" s="28"/>
      <c r="HC30" s="28"/>
      <c r="HD30" s="12" t="str">
        <f t="shared" si="90"/>
        <v xml:space="preserve"> </v>
      </c>
      <c r="HE30" s="11" t="str">
        <f t="shared" si="91"/>
        <v xml:space="preserve"> </v>
      </c>
      <c r="HF30" s="28"/>
      <c r="HG30" s="28"/>
      <c r="HH30" s="12" t="str">
        <f t="shared" si="92"/>
        <v xml:space="preserve"> </v>
      </c>
      <c r="HI30" s="11" t="str">
        <f t="shared" si="93"/>
        <v xml:space="preserve"> </v>
      </c>
      <c r="HJ30" s="28"/>
      <c r="HK30" s="28"/>
      <c r="HL30" s="12" t="str">
        <f t="shared" si="94"/>
        <v xml:space="preserve"> </v>
      </c>
      <c r="HM30" s="11" t="str">
        <f t="shared" si="95"/>
        <v xml:space="preserve"> </v>
      </c>
      <c r="HN30" s="28"/>
      <c r="HO30" s="28"/>
      <c r="HP30" s="12" t="str">
        <f t="shared" si="96"/>
        <v xml:space="preserve"> </v>
      </c>
      <c r="HQ30" s="11" t="str">
        <f t="shared" si="97"/>
        <v xml:space="preserve"> </v>
      </c>
      <c r="HR30" s="28"/>
      <c r="HS30" s="28"/>
      <c r="HT30" s="12" t="str">
        <f t="shared" si="98"/>
        <v xml:space="preserve"> </v>
      </c>
      <c r="HU30" s="11" t="str">
        <f t="shared" si="99"/>
        <v xml:space="preserve"> </v>
      </c>
      <c r="HW30" s="7" t="str">
        <f>IF(ISBLANK(Fran1!$A30)," ",Fran1!$A30)</f>
        <v xml:space="preserve"> </v>
      </c>
      <c r="HX30" s="8" t="str">
        <f>IF(ISBLANK(Fran1!$B30)," ",Fran1!$B30)</f>
        <v xml:space="preserve"> </v>
      </c>
      <c r="HY30" s="28"/>
      <c r="HZ30" s="28"/>
      <c r="IA30" s="12" t="str">
        <f t="shared" si="100"/>
        <v xml:space="preserve"> </v>
      </c>
      <c r="IB30" s="11" t="str">
        <f t="shared" si="101"/>
        <v xml:space="preserve"> </v>
      </c>
      <c r="IC30" s="28"/>
      <c r="ID30" s="28"/>
      <c r="IE30" s="12" t="str">
        <f t="shared" si="102"/>
        <v xml:space="preserve"> </v>
      </c>
      <c r="IF30" s="11" t="str">
        <f t="shared" si="103"/>
        <v xml:space="preserve"> </v>
      </c>
      <c r="IG30" s="28"/>
      <c r="IH30" s="28"/>
      <c r="II30" s="12" t="str">
        <f t="shared" si="104"/>
        <v xml:space="preserve"> </v>
      </c>
      <c r="IJ30" s="11" t="str">
        <f t="shared" si="105"/>
        <v xml:space="preserve"> </v>
      </c>
      <c r="IK30" s="28"/>
      <c r="IL30" s="28"/>
      <c r="IM30" s="12" t="str">
        <f t="shared" si="106"/>
        <v xml:space="preserve"> </v>
      </c>
      <c r="IN30" s="11" t="str">
        <f t="shared" si="107"/>
        <v xml:space="preserve"> </v>
      </c>
      <c r="IO30" s="28"/>
      <c r="IP30" s="28"/>
      <c r="IQ30" s="12" t="str">
        <f t="shared" si="108"/>
        <v xml:space="preserve"> </v>
      </c>
      <c r="IR30" s="11" t="str">
        <f t="shared" si="109"/>
        <v xml:space="preserve"> </v>
      </c>
      <c r="IS30" s="107"/>
      <c r="IT30" s="7" t="str">
        <f>IF(ISBLANK(Fran1!$A30)," ",Fran1!$A30)</f>
        <v xml:space="preserve"> </v>
      </c>
      <c r="IU30" s="8" t="str">
        <f>IF(ISBLANK(Fran1!$B30)," ",Fran1!$B30)</f>
        <v xml:space="preserve"> </v>
      </c>
      <c r="IV30" s="28"/>
      <c r="IW30" s="28"/>
      <c r="IX30" s="12" t="str">
        <f t="shared" si="110"/>
        <v xml:space="preserve"> </v>
      </c>
      <c r="IY30" s="11" t="str">
        <f t="shared" si="111"/>
        <v xml:space="preserve"> </v>
      </c>
      <c r="IZ30" s="28"/>
      <c r="JA30" s="28"/>
      <c r="JB30" s="12" t="str">
        <f t="shared" si="112"/>
        <v xml:space="preserve"> </v>
      </c>
      <c r="JC30" s="11" t="str">
        <f t="shared" si="113"/>
        <v xml:space="preserve"> </v>
      </c>
      <c r="JD30" s="28"/>
      <c r="JE30" s="28"/>
      <c r="JF30" s="12" t="str">
        <f t="shared" si="114"/>
        <v xml:space="preserve"> </v>
      </c>
      <c r="JG30" s="11" t="str">
        <f t="shared" si="115"/>
        <v xml:space="preserve"> </v>
      </c>
      <c r="JH30" s="28"/>
      <c r="JI30" s="28"/>
      <c r="JJ30" s="12" t="str">
        <f t="shared" si="116"/>
        <v xml:space="preserve"> </v>
      </c>
      <c r="JK30" s="11" t="str">
        <f t="shared" si="117"/>
        <v xml:space="preserve"> </v>
      </c>
      <c r="JL30" s="28"/>
      <c r="JM30" s="28"/>
      <c r="JN30" s="12" t="str">
        <f t="shared" si="118"/>
        <v xml:space="preserve"> </v>
      </c>
      <c r="JO30" s="11" t="str">
        <f t="shared" si="119"/>
        <v xml:space="preserve"> </v>
      </c>
      <c r="JQ30" s="7" t="str">
        <f>IF(ISBLANK(Fran1!$A30)," ",Fran1!$A30)</f>
        <v xml:space="preserve"> </v>
      </c>
      <c r="JR30" s="8" t="str">
        <f>IF(ISBLANK(Fran1!$B30)," ",Fran1!$B30)</f>
        <v xml:space="preserve"> </v>
      </c>
      <c r="JS30" s="28"/>
      <c r="JT30" s="28"/>
      <c r="JU30" s="12" t="str">
        <f t="shared" si="120"/>
        <v xml:space="preserve"> </v>
      </c>
      <c r="JV30" s="11" t="str">
        <f t="shared" si="121"/>
        <v xml:space="preserve"> </v>
      </c>
      <c r="JW30" s="28"/>
      <c r="JX30" s="28"/>
      <c r="JY30" s="12" t="str">
        <f t="shared" si="122"/>
        <v xml:space="preserve"> </v>
      </c>
      <c r="JZ30" s="11" t="str">
        <f t="shared" si="123"/>
        <v xml:space="preserve"> </v>
      </c>
      <c r="KA30" s="28"/>
      <c r="KB30" s="28"/>
      <c r="KC30" s="12" t="str">
        <f t="shared" si="124"/>
        <v xml:space="preserve"> </v>
      </c>
      <c r="KD30" s="11" t="str">
        <f t="shared" si="125"/>
        <v xml:space="preserve"> </v>
      </c>
      <c r="KE30" s="28"/>
      <c r="KF30" s="28"/>
      <c r="KG30" s="12" t="str">
        <f t="shared" si="126"/>
        <v xml:space="preserve"> </v>
      </c>
      <c r="KH30" s="11" t="str">
        <f t="shared" si="127"/>
        <v xml:space="preserve"> </v>
      </c>
      <c r="KI30" s="28"/>
      <c r="KJ30" s="28"/>
      <c r="KK30" s="12" t="str">
        <f t="shared" si="128"/>
        <v xml:space="preserve"> </v>
      </c>
      <c r="KL30" s="11" t="str">
        <f t="shared" si="129"/>
        <v xml:space="preserve"> </v>
      </c>
      <c r="KN30" s="7" t="str">
        <f>IF(ISBLANK(Fran1!$A30)," ",Fran1!$A30)</f>
        <v xml:space="preserve"> </v>
      </c>
      <c r="KO30" s="8" t="str">
        <f>IF(ISBLANK(Fran1!$B30)," ",Fran1!$B30)</f>
        <v xml:space="preserve"> </v>
      </c>
      <c r="KP30" s="28"/>
      <c r="KQ30" s="28"/>
      <c r="KR30" s="12" t="str">
        <f t="shared" si="130"/>
        <v xml:space="preserve"> </v>
      </c>
      <c r="KS30" s="11" t="str">
        <f t="shared" si="131"/>
        <v xml:space="preserve"> </v>
      </c>
      <c r="KT30" s="28"/>
      <c r="KU30" s="28"/>
      <c r="KV30" s="12" t="str">
        <f t="shared" si="132"/>
        <v xml:space="preserve"> </v>
      </c>
      <c r="KW30" s="11" t="str">
        <f t="shared" si="133"/>
        <v xml:space="preserve"> </v>
      </c>
    </row>
    <row r="31" spans="1:309">
      <c r="A31" s="9" t="str">
        <f>IF(ISBLANK(Fran1!A31)," ",Fran1!A31)</f>
        <v xml:space="preserve"> </v>
      </c>
      <c r="B31" s="10" t="str">
        <f>IF(ISBLANK(Fran1!B31)," ",Fran1!B31)</f>
        <v xml:space="preserve"> </v>
      </c>
      <c r="C31" s="29"/>
      <c r="D31" s="29"/>
      <c r="E31" s="2" t="str">
        <f t="shared" si="0"/>
        <v xml:space="preserve"> </v>
      </c>
      <c r="F31" s="3" t="str">
        <f t="shared" si="1"/>
        <v xml:space="preserve"> </v>
      </c>
      <c r="G31" s="29"/>
      <c r="H31" s="29"/>
      <c r="I31" s="2" t="str">
        <f t="shared" si="2"/>
        <v xml:space="preserve"> </v>
      </c>
      <c r="J31" s="3" t="str">
        <f t="shared" si="3"/>
        <v xml:space="preserve"> </v>
      </c>
      <c r="K31" s="29"/>
      <c r="L31" s="29"/>
      <c r="M31" s="2" t="str">
        <f t="shared" si="4"/>
        <v xml:space="preserve"> </v>
      </c>
      <c r="N31" s="3" t="str">
        <f t="shared" si="5"/>
        <v xml:space="preserve"> </v>
      </c>
      <c r="O31" s="29"/>
      <c r="P31" s="29"/>
      <c r="Q31" s="2" t="str">
        <f t="shared" si="6"/>
        <v xml:space="preserve"> </v>
      </c>
      <c r="R31" s="3" t="str">
        <f t="shared" si="7"/>
        <v xml:space="preserve"> </v>
      </c>
      <c r="S31" s="29"/>
      <c r="T31" s="29"/>
      <c r="U31" s="2" t="str">
        <f t="shared" si="8"/>
        <v xml:space="preserve"> </v>
      </c>
      <c r="V31" s="3" t="str">
        <f t="shared" si="9"/>
        <v xml:space="preserve"> </v>
      </c>
      <c r="W31" s="107"/>
      <c r="X31" s="9" t="str">
        <f>IF(ISBLANK(Fran1!A31)," ",Fran1!A31)</f>
        <v xml:space="preserve"> </v>
      </c>
      <c r="Y31" s="10" t="str">
        <f>IF(ISBLANK(Fran1!B31)," ",Fran1!B31)</f>
        <v xml:space="preserve"> </v>
      </c>
      <c r="Z31" s="29"/>
      <c r="AA31" s="29"/>
      <c r="AB31" s="2" t="str">
        <f t="shared" si="10"/>
        <v xml:space="preserve"> </v>
      </c>
      <c r="AC31" s="3" t="str">
        <f t="shared" si="11"/>
        <v xml:space="preserve"> </v>
      </c>
      <c r="AD31" s="29"/>
      <c r="AE31" s="29"/>
      <c r="AF31" s="2" t="str">
        <f t="shared" si="12"/>
        <v xml:space="preserve"> </v>
      </c>
      <c r="AG31" s="3" t="str">
        <f t="shared" si="13"/>
        <v xml:space="preserve"> </v>
      </c>
      <c r="AH31" s="29"/>
      <c r="AI31" s="29"/>
      <c r="AJ31" s="2" t="str">
        <f t="shared" si="14"/>
        <v xml:space="preserve"> </v>
      </c>
      <c r="AK31" s="3" t="str">
        <f t="shared" si="15"/>
        <v xml:space="preserve"> </v>
      </c>
      <c r="AL31" s="29"/>
      <c r="AM31" s="29"/>
      <c r="AN31" s="2" t="str">
        <f t="shared" si="16"/>
        <v xml:space="preserve"> </v>
      </c>
      <c r="AO31" s="3" t="str">
        <f t="shared" si="17"/>
        <v xml:space="preserve"> </v>
      </c>
      <c r="AP31" s="29"/>
      <c r="AQ31" s="29"/>
      <c r="AR31" s="2" t="str">
        <f t="shared" si="18"/>
        <v xml:space="preserve"> </v>
      </c>
      <c r="AS31" s="3" t="str">
        <f t="shared" si="19"/>
        <v xml:space="preserve"> </v>
      </c>
      <c r="AU31" s="9" t="str">
        <f>IF(ISBLANK(Fran1!A31)," ",Fran1!A31)</f>
        <v xml:space="preserve"> </v>
      </c>
      <c r="AV31" s="10" t="str">
        <f>IF(ISBLANK(Fran1!B31)," ",Fran1!B31)</f>
        <v xml:space="preserve"> </v>
      </c>
      <c r="AW31" s="29"/>
      <c r="AX31" s="29"/>
      <c r="AY31" s="2" t="str">
        <f t="shared" si="20"/>
        <v xml:space="preserve"> </v>
      </c>
      <c r="AZ31" s="3" t="str">
        <f t="shared" si="21"/>
        <v xml:space="preserve"> </v>
      </c>
      <c r="BA31" s="29"/>
      <c r="BB31" s="29"/>
      <c r="BC31" s="2" t="str">
        <f t="shared" si="22"/>
        <v xml:space="preserve"> </v>
      </c>
      <c r="BD31" s="3" t="str">
        <f t="shared" si="23"/>
        <v xml:space="preserve"> </v>
      </c>
      <c r="BE31" s="29"/>
      <c r="BF31" s="29"/>
      <c r="BG31" s="2" t="str">
        <f t="shared" si="24"/>
        <v xml:space="preserve"> </v>
      </c>
      <c r="BH31" s="3" t="str">
        <f t="shared" si="25"/>
        <v xml:space="preserve"> </v>
      </c>
      <c r="BI31" s="29"/>
      <c r="BJ31" s="29"/>
      <c r="BK31" s="2" t="str">
        <f t="shared" si="26"/>
        <v xml:space="preserve"> </v>
      </c>
      <c r="BL31" s="3" t="str">
        <f t="shared" si="27"/>
        <v xml:space="preserve"> </v>
      </c>
      <c r="BM31" s="29"/>
      <c r="BN31" s="29"/>
      <c r="BO31" s="2" t="str">
        <f t="shared" si="28"/>
        <v xml:space="preserve"> </v>
      </c>
      <c r="BP31" s="3" t="str">
        <f t="shared" si="29"/>
        <v xml:space="preserve"> </v>
      </c>
      <c r="BR31" s="9" t="str">
        <f>IF(ISBLANK(Fran1!A31)," ",Fran1!A31)</f>
        <v xml:space="preserve"> </v>
      </c>
      <c r="BS31" s="10" t="str">
        <f>IF(ISBLANK(Fran1!B31)," ",Fran1!B31)</f>
        <v xml:space="preserve"> </v>
      </c>
      <c r="BT31" s="29"/>
      <c r="BU31" s="29"/>
      <c r="BV31" s="2" t="str">
        <f t="shared" si="30"/>
        <v xml:space="preserve"> </v>
      </c>
      <c r="BW31" s="3" t="str">
        <f t="shared" si="31"/>
        <v xml:space="preserve"> </v>
      </c>
      <c r="BX31" s="29"/>
      <c r="BY31" s="29"/>
      <c r="BZ31" s="2" t="str">
        <f t="shared" si="32"/>
        <v xml:space="preserve"> </v>
      </c>
      <c r="CA31" s="3" t="str">
        <f t="shared" si="33"/>
        <v xml:space="preserve"> </v>
      </c>
      <c r="CB31" s="29"/>
      <c r="CC31" s="29"/>
      <c r="CD31" s="2" t="str">
        <f t="shared" si="34"/>
        <v xml:space="preserve"> </v>
      </c>
      <c r="CE31" s="3" t="str">
        <f t="shared" si="35"/>
        <v xml:space="preserve"> </v>
      </c>
      <c r="CF31" s="29"/>
      <c r="CG31" s="29"/>
      <c r="CH31" s="2" t="str">
        <f t="shared" si="36"/>
        <v xml:space="preserve"> </v>
      </c>
      <c r="CI31" s="3" t="str">
        <f t="shared" si="37"/>
        <v xml:space="preserve"> </v>
      </c>
      <c r="CJ31" s="29"/>
      <c r="CK31" s="29"/>
      <c r="CL31" s="2" t="str">
        <f t="shared" si="38"/>
        <v xml:space="preserve"> </v>
      </c>
      <c r="CM31" s="3" t="str">
        <f t="shared" si="39"/>
        <v xml:space="preserve"> </v>
      </c>
      <c r="CO31" s="9" t="str">
        <f>IF(ISBLANK(Fran1!A31)," ",Fran1!A31)</f>
        <v xml:space="preserve"> </v>
      </c>
      <c r="CP31" s="10" t="str">
        <f>IF(ISBLANK(Fran1!B31)," ",Fran1!B31)</f>
        <v xml:space="preserve"> </v>
      </c>
      <c r="CQ31" s="29"/>
      <c r="CR31" s="29"/>
      <c r="CS31" s="2" t="str">
        <f t="shared" si="40"/>
        <v xml:space="preserve"> </v>
      </c>
      <c r="CT31" s="3" t="str">
        <f t="shared" si="41"/>
        <v xml:space="preserve"> </v>
      </c>
      <c r="CU31" s="29"/>
      <c r="CV31" s="29"/>
      <c r="CW31" s="2" t="str">
        <f t="shared" si="42"/>
        <v xml:space="preserve"> </v>
      </c>
      <c r="CX31" s="3" t="str">
        <f t="shared" si="43"/>
        <v xml:space="preserve"> </v>
      </c>
      <c r="CY31" s="29"/>
      <c r="CZ31" s="29"/>
      <c r="DA31" s="2" t="str">
        <f t="shared" si="44"/>
        <v xml:space="preserve"> </v>
      </c>
      <c r="DB31" s="3" t="str">
        <f t="shared" si="45"/>
        <v xml:space="preserve"> </v>
      </c>
      <c r="DC31" s="29"/>
      <c r="DD31" s="29"/>
      <c r="DE31" s="2" t="str">
        <f t="shared" si="46"/>
        <v xml:space="preserve"> </v>
      </c>
      <c r="DF31" s="3" t="str">
        <f t="shared" si="47"/>
        <v xml:space="preserve"> </v>
      </c>
      <c r="DG31" s="29"/>
      <c r="DH31" s="29"/>
      <c r="DI31" s="2" t="str">
        <f t="shared" si="48"/>
        <v xml:space="preserve"> </v>
      </c>
      <c r="DJ31" s="3" t="str">
        <f t="shared" si="49"/>
        <v xml:space="preserve"> </v>
      </c>
      <c r="DL31" s="9" t="str">
        <f>IF(ISBLANK(Fran1!A31)," ",Fran1!A31)</f>
        <v xml:space="preserve"> </v>
      </c>
      <c r="DM31" s="10" t="str">
        <f>IF(ISBLANK(Fran1!B31)," ",Fran1!B31)</f>
        <v xml:space="preserve"> </v>
      </c>
      <c r="DN31" s="29"/>
      <c r="DO31" s="29"/>
      <c r="DP31" s="2" t="str">
        <f t="shared" si="50"/>
        <v xml:space="preserve"> </v>
      </c>
      <c r="DQ31" s="3" t="str">
        <f t="shared" si="51"/>
        <v xml:space="preserve"> </v>
      </c>
      <c r="DR31" s="29"/>
      <c r="DS31" s="29"/>
      <c r="DT31" s="2" t="str">
        <f t="shared" si="52"/>
        <v xml:space="preserve"> </v>
      </c>
      <c r="DU31" s="3" t="str">
        <f t="shared" si="53"/>
        <v xml:space="preserve"> </v>
      </c>
      <c r="DV31" s="29"/>
      <c r="DW31" s="29"/>
      <c r="DX31" s="2" t="str">
        <f t="shared" si="54"/>
        <v xml:space="preserve"> </v>
      </c>
      <c r="DY31" s="3" t="str">
        <f t="shared" si="55"/>
        <v xml:space="preserve"> </v>
      </c>
      <c r="DZ31" s="29"/>
      <c r="EA31" s="29"/>
      <c r="EB31" s="2" t="str">
        <f t="shared" si="56"/>
        <v xml:space="preserve"> </v>
      </c>
      <c r="EC31" s="3" t="str">
        <f t="shared" si="57"/>
        <v xml:space="preserve"> </v>
      </c>
      <c r="ED31" s="29"/>
      <c r="EE31" s="29"/>
      <c r="EF31" s="2" t="str">
        <f t="shared" si="58"/>
        <v xml:space="preserve"> </v>
      </c>
      <c r="EG31" s="3" t="str">
        <f t="shared" si="59"/>
        <v xml:space="preserve"> </v>
      </c>
      <c r="EI31" s="9" t="str">
        <f>IF(ISBLANK(Fran1!$A31)," ",Fran1!$A31)</f>
        <v xml:space="preserve"> </v>
      </c>
      <c r="EJ31" s="10" t="str">
        <f>IF(ISBLANK(Fran1!$B31)," ",Fran1!$B31)</f>
        <v xml:space="preserve"> </v>
      </c>
      <c r="EK31" s="29"/>
      <c r="EL31" s="29"/>
      <c r="EM31" s="2" t="str">
        <f t="shared" si="60"/>
        <v xml:space="preserve"> </v>
      </c>
      <c r="EN31" s="3" t="str">
        <f t="shared" si="61"/>
        <v xml:space="preserve"> </v>
      </c>
      <c r="EO31" s="29"/>
      <c r="EP31" s="29"/>
      <c r="EQ31" s="2" t="str">
        <f t="shared" si="134"/>
        <v xml:space="preserve"> </v>
      </c>
      <c r="ER31" s="3" t="str">
        <f t="shared" si="135"/>
        <v xml:space="preserve"> </v>
      </c>
      <c r="ES31" s="29"/>
      <c r="ET31" s="29"/>
      <c r="EU31" s="2" t="str">
        <f t="shared" si="64"/>
        <v xml:space="preserve"> </v>
      </c>
      <c r="EV31" s="3" t="str">
        <f t="shared" si="65"/>
        <v xml:space="preserve"> </v>
      </c>
      <c r="EW31" s="29"/>
      <c r="EX31" s="29"/>
      <c r="EY31" s="2" t="str">
        <f t="shared" si="66"/>
        <v xml:space="preserve"> </v>
      </c>
      <c r="EZ31" s="3" t="str">
        <f t="shared" si="67"/>
        <v xml:space="preserve"> </v>
      </c>
      <c r="FA31" s="29"/>
      <c r="FB31" s="29"/>
      <c r="FC31" s="2" t="str">
        <f t="shared" si="68"/>
        <v xml:space="preserve"> </v>
      </c>
      <c r="FD31" s="3" t="str">
        <f t="shared" si="69"/>
        <v xml:space="preserve"> </v>
      </c>
      <c r="FF31" s="9" t="str">
        <f>IF(ISBLANK(Fran1!$A31)," ",Fran1!$A31)</f>
        <v xml:space="preserve"> </v>
      </c>
      <c r="FG31" s="10" t="str">
        <f>IF(ISBLANK(Fran1!$B31)," ",Fran1!$B31)</f>
        <v xml:space="preserve"> </v>
      </c>
      <c r="FH31" s="29"/>
      <c r="FI31" s="29"/>
      <c r="FJ31" s="2" t="str">
        <f t="shared" si="70"/>
        <v xml:space="preserve"> </v>
      </c>
      <c r="FK31" s="3" t="str">
        <f t="shared" si="71"/>
        <v xml:space="preserve"> </v>
      </c>
      <c r="FL31" s="29"/>
      <c r="FM31" s="29"/>
      <c r="FN31" s="2" t="str">
        <f t="shared" si="72"/>
        <v xml:space="preserve"> </v>
      </c>
      <c r="FO31" s="3" t="str">
        <f t="shared" si="73"/>
        <v xml:space="preserve"> </v>
      </c>
      <c r="FP31" s="29"/>
      <c r="FQ31" s="29"/>
      <c r="FR31" s="2" t="str">
        <f t="shared" si="74"/>
        <v xml:space="preserve"> </v>
      </c>
      <c r="FS31" s="3" t="str">
        <f t="shared" si="75"/>
        <v xml:space="preserve"> </v>
      </c>
      <c r="FT31" s="29"/>
      <c r="FU31" s="29"/>
      <c r="FV31" s="2" t="str">
        <f t="shared" si="76"/>
        <v xml:space="preserve"> </v>
      </c>
      <c r="FW31" s="3" t="str">
        <f t="shared" si="77"/>
        <v xml:space="preserve"> </v>
      </c>
      <c r="FX31" s="29"/>
      <c r="FY31" s="29"/>
      <c r="FZ31" s="2" t="str">
        <f t="shared" si="78"/>
        <v xml:space="preserve"> </v>
      </c>
      <c r="GA31" s="3" t="str">
        <f t="shared" si="79"/>
        <v xml:space="preserve"> </v>
      </c>
      <c r="GC31" s="9" t="str">
        <f>IF(ISBLANK(Fran1!A31)," ",Fran1!A31)</f>
        <v xml:space="preserve"> </v>
      </c>
      <c r="GD31" s="10" t="str">
        <f>IF(ISBLANK(Fran1!B31)," ",Fran1!B31)</f>
        <v xml:space="preserve"> </v>
      </c>
      <c r="GE31" s="29"/>
      <c r="GF31" s="29"/>
      <c r="GG31" s="2" t="str">
        <f t="shared" si="80"/>
        <v xml:space="preserve"> </v>
      </c>
      <c r="GH31" s="3" t="str">
        <f t="shared" si="81"/>
        <v xml:space="preserve"> </v>
      </c>
      <c r="GI31" s="29"/>
      <c r="GJ31" s="29"/>
      <c r="GK31" s="2" t="str">
        <f t="shared" si="82"/>
        <v xml:space="preserve"> </v>
      </c>
      <c r="GL31" s="3" t="str">
        <f t="shared" si="83"/>
        <v xml:space="preserve"> </v>
      </c>
      <c r="GM31" s="29"/>
      <c r="GN31" s="29"/>
      <c r="GO31" s="2" t="str">
        <f t="shared" si="84"/>
        <v xml:space="preserve"> </v>
      </c>
      <c r="GP31" s="3" t="str">
        <f t="shared" si="85"/>
        <v xml:space="preserve"> </v>
      </c>
      <c r="GQ31" s="29"/>
      <c r="GR31" s="29"/>
      <c r="GS31" s="2" t="str">
        <f t="shared" si="86"/>
        <v xml:space="preserve"> </v>
      </c>
      <c r="GT31" s="3" t="str">
        <f t="shared" si="87"/>
        <v xml:space="preserve"> </v>
      </c>
      <c r="GU31" s="29"/>
      <c r="GV31" s="29"/>
      <c r="GW31" s="2" t="str">
        <f t="shared" si="88"/>
        <v xml:space="preserve"> </v>
      </c>
      <c r="GX31" s="3" t="str">
        <f t="shared" si="89"/>
        <v xml:space="preserve"> </v>
      </c>
      <c r="GZ31" s="9" t="str">
        <f>IF(ISBLANK(Fran1!A31)," ",Fran1!A31)</f>
        <v xml:space="preserve"> </v>
      </c>
      <c r="HA31" s="10" t="str">
        <f>IF(ISBLANK(Fran1!B31)," ",Fran1!B31)</f>
        <v xml:space="preserve"> </v>
      </c>
      <c r="HB31" s="29"/>
      <c r="HC31" s="29"/>
      <c r="HD31" s="2" t="str">
        <f t="shared" si="90"/>
        <v xml:space="preserve"> </v>
      </c>
      <c r="HE31" s="3" t="str">
        <f t="shared" si="91"/>
        <v xml:space="preserve"> </v>
      </c>
      <c r="HF31" s="29"/>
      <c r="HG31" s="29"/>
      <c r="HH31" s="2" t="str">
        <f t="shared" si="92"/>
        <v xml:space="preserve"> </v>
      </c>
      <c r="HI31" s="3" t="str">
        <f t="shared" si="93"/>
        <v xml:space="preserve"> </v>
      </c>
      <c r="HJ31" s="29"/>
      <c r="HK31" s="29"/>
      <c r="HL31" s="2" t="str">
        <f t="shared" si="94"/>
        <v xml:space="preserve"> </v>
      </c>
      <c r="HM31" s="3" t="str">
        <f t="shared" si="95"/>
        <v xml:space="preserve"> </v>
      </c>
      <c r="HN31" s="29"/>
      <c r="HO31" s="29"/>
      <c r="HP31" s="2" t="str">
        <f t="shared" si="96"/>
        <v xml:space="preserve"> </v>
      </c>
      <c r="HQ31" s="3" t="str">
        <f t="shared" si="97"/>
        <v xml:space="preserve"> </v>
      </c>
      <c r="HR31" s="29"/>
      <c r="HS31" s="29"/>
      <c r="HT31" s="2" t="str">
        <f t="shared" si="98"/>
        <v xml:space="preserve"> </v>
      </c>
      <c r="HU31" s="3" t="str">
        <f t="shared" si="99"/>
        <v xml:space="preserve"> </v>
      </c>
      <c r="HW31" s="9" t="str">
        <f>IF(ISBLANK(Fran1!$A31)," ",Fran1!$A31)</f>
        <v xml:space="preserve"> </v>
      </c>
      <c r="HX31" s="10" t="str">
        <f>IF(ISBLANK(Fran1!$B31)," ",Fran1!$B31)</f>
        <v xml:space="preserve"> </v>
      </c>
      <c r="HY31" s="29"/>
      <c r="HZ31" s="29"/>
      <c r="IA31" s="2" t="str">
        <f t="shared" si="100"/>
        <v xml:space="preserve"> </v>
      </c>
      <c r="IB31" s="3" t="str">
        <f t="shared" si="101"/>
        <v xml:space="preserve"> </v>
      </c>
      <c r="IC31" s="29"/>
      <c r="ID31" s="29"/>
      <c r="IE31" s="2" t="str">
        <f t="shared" si="102"/>
        <v xml:space="preserve"> </v>
      </c>
      <c r="IF31" s="3" t="str">
        <f t="shared" si="103"/>
        <v xml:space="preserve"> </v>
      </c>
      <c r="IG31" s="29"/>
      <c r="IH31" s="29"/>
      <c r="II31" s="2" t="str">
        <f t="shared" si="104"/>
        <v xml:space="preserve"> </v>
      </c>
      <c r="IJ31" s="3" t="str">
        <f t="shared" si="105"/>
        <v xml:space="preserve"> </v>
      </c>
      <c r="IK31" s="29"/>
      <c r="IL31" s="29"/>
      <c r="IM31" s="2" t="str">
        <f t="shared" si="106"/>
        <v xml:space="preserve"> </v>
      </c>
      <c r="IN31" s="3" t="str">
        <f t="shared" si="107"/>
        <v xml:space="preserve"> </v>
      </c>
      <c r="IO31" s="29"/>
      <c r="IP31" s="29"/>
      <c r="IQ31" s="2" t="str">
        <f t="shared" si="108"/>
        <v xml:space="preserve"> </v>
      </c>
      <c r="IR31" s="3" t="str">
        <f t="shared" si="109"/>
        <v xml:space="preserve"> </v>
      </c>
      <c r="IS31" s="107"/>
      <c r="IT31" s="9" t="str">
        <f>IF(ISBLANK(Fran1!$A31)," ",Fran1!$A31)</f>
        <v xml:space="preserve"> </v>
      </c>
      <c r="IU31" s="10" t="str">
        <f>IF(ISBLANK(Fran1!$B31)," ",Fran1!$B31)</f>
        <v xml:space="preserve"> </v>
      </c>
      <c r="IV31" s="29"/>
      <c r="IW31" s="29"/>
      <c r="IX31" s="2" t="str">
        <f t="shared" si="110"/>
        <v xml:space="preserve"> </v>
      </c>
      <c r="IY31" s="3" t="str">
        <f t="shared" si="111"/>
        <v xml:space="preserve"> </v>
      </c>
      <c r="IZ31" s="29"/>
      <c r="JA31" s="29"/>
      <c r="JB31" s="2" t="str">
        <f t="shared" si="112"/>
        <v xml:space="preserve"> </v>
      </c>
      <c r="JC31" s="3" t="str">
        <f t="shared" si="113"/>
        <v xml:space="preserve"> </v>
      </c>
      <c r="JD31" s="29"/>
      <c r="JE31" s="29"/>
      <c r="JF31" s="2" t="str">
        <f t="shared" si="114"/>
        <v xml:space="preserve"> </v>
      </c>
      <c r="JG31" s="3" t="str">
        <f t="shared" si="115"/>
        <v xml:space="preserve"> </v>
      </c>
      <c r="JH31" s="29"/>
      <c r="JI31" s="29"/>
      <c r="JJ31" s="2" t="str">
        <f t="shared" si="116"/>
        <v xml:space="preserve"> </v>
      </c>
      <c r="JK31" s="3" t="str">
        <f t="shared" si="117"/>
        <v xml:space="preserve"> </v>
      </c>
      <c r="JL31" s="29"/>
      <c r="JM31" s="29"/>
      <c r="JN31" s="2" t="str">
        <f t="shared" si="118"/>
        <v xml:space="preserve"> </v>
      </c>
      <c r="JO31" s="3" t="str">
        <f t="shared" si="119"/>
        <v xml:space="preserve"> </v>
      </c>
      <c r="JQ31" s="9" t="str">
        <f>IF(ISBLANK(Fran1!$A31)," ",Fran1!$A31)</f>
        <v xml:space="preserve"> </v>
      </c>
      <c r="JR31" s="10" t="str">
        <f>IF(ISBLANK(Fran1!$B31)," ",Fran1!$B31)</f>
        <v xml:space="preserve"> </v>
      </c>
      <c r="JS31" s="29"/>
      <c r="JT31" s="29"/>
      <c r="JU31" s="2" t="str">
        <f t="shared" si="120"/>
        <v xml:space="preserve"> </v>
      </c>
      <c r="JV31" s="3" t="str">
        <f t="shared" si="121"/>
        <v xml:space="preserve"> </v>
      </c>
      <c r="JW31" s="29"/>
      <c r="JX31" s="29"/>
      <c r="JY31" s="2" t="str">
        <f t="shared" si="122"/>
        <v xml:space="preserve"> </v>
      </c>
      <c r="JZ31" s="3" t="str">
        <f t="shared" si="123"/>
        <v xml:space="preserve"> </v>
      </c>
      <c r="KA31" s="29"/>
      <c r="KB31" s="29"/>
      <c r="KC31" s="2" t="str">
        <f t="shared" si="124"/>
        <v xml:space="preserve"> </v>
      </c>
      <c r="KD31" s="3" t="str">
        <f t="shared" si="125"/>
        <v xml:space="preserve"> </v>
      </c>
      <c r="KE31" s="29"/>
      <c r="KF31" s="29"/>
      <c r="KG31" s="2" t="str">
        <f t="shared" si="126"/>
        <v xml:space="preserve"> </v>
      </c>
      <c r="KH31" s="3" t="str">
        <f t="shared" si="127"/>
        <v xml:space="preserve"> </v>
      </c>
      <c r="KI31" s="29"/>
      <c r="KJ31" s="29"/>
      <c r="KK31" s="2" t="str">
        <f t="shared" si="128"/>
        <v xml:space="preserve"> </v>
      </c>
      <c r="KL31" s="3" t="str">
        <f t="shared" si="129"/>
        <v xml:space="preserve"> </v>
      </c>
      <c r="KN31" s="9" t="str">
        <f>IF(ISBLANK(Fran1!$A31)," ",Fran1!$A31)</f>
        <v xml:space="preserve"> </v>
      </c>
      <c r="KO31" s="10" t="str">
        <f>IF(ISBLANK(Fran1!$B31)," ",Fran1!$B31)</f>
        <v xml:space="preserve"> </v>
      </c>
      <c r="KP31" s="29"/>
      <c r="KQ31" s="29"/>
      <c r="KR31" s="2" t="str">
        <f t="shared" si="130"/>
        <v xml:space="preserve"> </v>
      </c>
      <c r="KS31" s="3" t="str">
        <f t="shared" si="131"/>
        <v xml:space="preserve"> </v>
      </c>
      <c r="KT31" s="29"/>
      <c r="KU31" s="29"/>
      <c r="KV31" s="2" t="str">
        <f t="shared" si="132"/>
        <v xml:space="preserve"> </v>
      </c>
      <c r="KW31" s="3" t="str">
        <f t="shared" si="133"/>
        <v xml:space="preserve"> </v>
      </c>
    </row>
    <row r="32" spans="1:309">
      <c r="A32" s="7" t="str">
        <f>IF(ISBLANK(Fran1!A32)," ",Fran1!A32)</f>
        <v xml:space="preserve"> </v>
      </c>
      <c r="B32" s="8" t="str">
        <f>IF(ISBLANK(Fran1!B32)," ",Fran1!B32)</f>
        <v xml:space="preserve"> </v>
      </c>
      <c r="C32" s="28"/>
      <c r="D32" s="28"/>
      <c r="E32" s="12" t="str">
        <f t="shared" si="0"/>
        <v xml:space="preserve"> </v>
      </c>
      <c r="F32" s="11" t="str">
        <f t="shared" si="1"/>
        <v xml:space="preserve"> </v>
      </c>
      <c r="G32" s="28"/>
      <c r="H32" s="28"/>
      <c r="I32" s="12" t="str">
        <f t="shared" si="2"/>
        <v xml:space="preserve"> </v>
      </c>
      <c r="J32" s="11" t="str">
        <f t="shared" si="3"/>
        <v xml:space="preserve"> </v>
      </c>
      <c r="K32" s="28"/>
      <c r="L32" s="28"/>
      <c r="M32" s="12" t="str">
        <f t="shared" si="4"/>
        <v xml:space="preserve"> </v>
      </c>
      <c r="N32" s="11" t="str">
        <f t="shared" si="5"/>
        <v xml:space="preserve"> </v>
      </c>
      <c r="O32" s="28"/>
      <c r="P32" s="28"/>
      <c r="Q32" s="12" t="str">
        <f t="shared" si="6"/>
        <v xml:space="preserve"> </v>
      </c>
      <c r="R32" s="11" t="str">
        <f t="shared" si="7"/>
        <v xml:space="preserve"> </v>
      </c>
      <c r="S32" s="28"/>
      <c r="T32" s="28"/>
      <c r="U32" s="12" t="str">
        <f t="shared" si="8"/>
        <v xml:space="preserve"> </v>
      </c>
      <c r="V32" s="11" t="str">
        <f t="shared" si="9"/>
        <v xml:space="preserve"> </v>
      </c>
      <c r="W32" s="107"/>
      <c r="X32" s="7" t="str">
        <f>IF(ISBLANK(Fran1!A32)," ",Fran1!A32)</f>
        <v xml:space="preserve"> </v>
      </c>
      <c r="Y32" s="8" t="str">
        <f>IF(ISBLANK(Fran1!B32)," ",Fran1!B32)</f>
        <v xml:space="preserve"> </v>
      </c>
      <c r="Z32" s="28"/>
      <c r="AA32" s="28"/>
      <c r="AB32" s="12" t="str">
        <f t="shared" si="10"/>
        <v xml:space="preserve"> </v>
      </c>
      <c r="AC32" s="11" t="str">
        <f t="shared" si="11"/>
        <v xml:space="preserve"> </v>
      </c>
      <c r="AD32" s="28"/>
      <c r="AE32" s="28"/>
      <c r="AF32" s="12" t="str">
        <f t="shared" si="12"/>
        <v xml:space="preserve"> </v>
      </c>
      <c r="AG32" s="11" t="str">
        <f t="shared" si="13"/>
        <v xml:space="preserve"> </v>
      </c>
      <c r="AH32" s="28"/>
      <c r="AI32" s="28"/>
      <c r="AJ32" s="12" t="str">
        <f t="shared" si="14"/>
        <v xml:space="preserve"> </v>
      </c>
      <c r="AK32" s="11" t="str">
        <f t="shared" si="15"/>
        <v xml:space="preserve"> </v>
      </c>
      <c r="AL32" s="28"/>
      <c r="AM32" s="28"/>
      <c r="AN32" s="12" t="str">
        <f t="shared" si="16"/>
        <v xml:space="preserve"> </v>
      </c>
      <c r="AO32" s="11" t="str">
        <f t="shared" si="17"/>
        <v xml:space="preserve"> </v>
      </c>
      <c r="AP32" s="28"/>
      <c r="AQ32" s="28"/>
      <c r="AR32" s="12" t="str">
        <f t="shared" si="18"/>
        <v xml:space="preserve"> </v>
      </c>
      <c r="AS32" s="11" t="str">
        <f t="shared" si="19"/>
        <v xml:space="preserve"> </v>
      </c>
      <c r="AU32" s="7" t="str">
        <f>IF(ISBLANK(Fran1!A32)," ",Fran1!A32)</f>
        <v xml:space="preserve"> </v>
      </c>
      <c r="AV32" s="8" t="str">
        <f>IF(ISBLANK(Fran1!B32)," ",Fran1!B32)</f>
        <v xml:space="preserve"> </v>
      </c>
      <c r="AW32" s="28"/>
      <c r="AX32" s="28"/>
      <c r="AY32" s="12" t="str">
        <f t="shared" si="20"/>
        <v xml:space="preserve"> </v>
      </c>
      <c r="AZ32" s="11" t="str">
        <f t="shared" si="21"/>
        <v xml:space="preserve"> </v>
      </c>
      <c r="BA32" s="28"/>
      <c r="BB32" s="28"/>
      <c r="BC32" s="12" t="str">
        <f t="shared" si="22"/>
        <v xml:space="preserve"> </v>
      </c>
      <c r="BD32" s="11" t="str">
        <f t="shared" si="23"/>
        <v xml:space="preserve"> </v>
      </c>
      <c r="BE32" s="28"/>
      <c r="BF32" s="28"/>
      <c r="BG32" s="12" t="str">
        <f t="shared" si="24"/>
        <v xml:space="preserve"> </v>
      </c>
      <c r="BH32" s="11" t="str">
        <f t="shared" si="25"/>
        <v xml:space="preserve"> </v>
      </c>
      <c r="BI32" s="28"/>
      <c r="BJ32" s="28"/>
      <c r="BK32" s="12" t="str">
        <f t="shared" si="26"/>
        <v xml:space="preserve"> </v>
      </c>
      <c r="BL32" s="11" t="str">
        <f t="shared" si="27"/>
        <v xml:space="preserve"> </v>
      </c>
      <c r="BM32" s="28"/>
      <c r="BN32" s="28"/>
      <c r="BO32" s="12" t="str">
        <f t="shared" si="28"/>
        <v xml:space="preserve"> </v>
      </c>
      <c r="BP32" s="11" t="str">
        <f t="shared" si="29"/>
        <v xml:space="preserve"> </v>
      </c>
      <c r="BR32" s="7" t="str">
        <f>IF(ISBLANK(Fran1!A32)," ",Fran1!A32)</f>
        <v xml:space="preserve"> </v>
      </c>
      <c r="BS32" s="8" t="str">
        <f>IF(ISBLANK(Fran1!B32)," ",Fran1!B32)</f>
        <v xml:space="preserve"> </v>
      </c>
      <c r="BT32" s="28"/>
      <c r="BU32" s="28"/>
      <c r="BV32" s="12" t="str">
        <f t="shared" si="30"/>
        <v xml:space="preserve"> </v>
      </c>
      <c r="BW32" s="11" t="str">
        <f t="shared" si="31"/>
        <v xml:space="preserve"> </v>
      </c>
      <c r="BX32" s="28"/>
      <c r="BY32" s="28"/>
      <c r="BZ32" s="12" t="str">
        <f t="shared" si="32"/>
        <v xml:space="preserve"> </v>
      </c>
      <c r="CA32" s="11" t="str">
        <f t="shared" si="33"/>
        <v xml:space="preserve"> </v>
      </c>
      <c r="CB32" s="28"/>
      <c r="CC32" s="28"/>
      <c r="CD32" s="12" t="str">
        <f t="shared" si="34"/>
        <v xml:space="preserve"> </v>
      </c>
      <c r="CE32" s="11" t="str">
        <f t="shared" si="35"/>
        <v xml:space="preserve"> </v>
      </c>
      <c r="CF32" s="28"/>
      <c r="CG32" s="28"/>
      <c r="CH32" s="12" t="str">
        <f t="shared" si="36"/>
        <v xml:space="preserve"> </v>
      </c>
      <c r="CI32" s="11" t="str">
        <f t="shared" si="37"/>
        <v xml:space="preserve"> </v>
      </c>
      <c r="CJ32" s="28"/>
      <c r="CK32" s="28"/>
      <c r="CL32" s="12" t="str">
        <f t="shared" si="38"/>
        <v xml:space="preserve"> </v>
      </c>
      <c r="CM32" s="11" t="str">
        <f t="shared" si="39"/>
        <v xml:space="preserve"> </v>
      </c>
      <c r="CO32" s="7" t="str">
        <f>IF(ISBLANK(Fran1!A32)," ",Fran1!A32)</f>
        <v xml:space="preserve"> </v>
      </c>
      <c r="CP32" s="8" t="str">
        <f>IF(ISBLANK(Fran1!B32)," ",Fran1!B32)</f>
        <v xml:space="preserve"> </v>
      </c>
      <c r="CQ32" s="28"/>
      <c r="CR32" s="28"/>
      <c r="CS32" s="12" t="str">
        <f t="shared" si="40"/>
        <v xml:space="preserve"> </v>
      </c>
      <c r="CT32" s="11" t="str">
        <f t="shared" si="41"/>
        <v xml:space="preserve"> </v>
      </c>
      <c r="CU32" s="28"/>
      <c r="CV32" s="28"/>
      <c r="CW32" s="12" t="str">
        <f t="shared" si="42"/>
        <v xml:space="preserve"> </v>
      </c>
      <c r="CX32" s="11" t="str">
        <f t="shared" si="43"/>
        <v xml:space="preserve"> </v>
      </c>
      <c r="CY32" s="28"/>
      <c r="CZ32" s="28"/>
      <c r="DA32" s="12" t="str">
        <f t="shared" si="44"/>
        <v xml:space="preserve"> </v>
      </c>
      <c r="DB32" s="11" t="str">
        <f t="shared" si="45"/>
        <v xml:space="preserve"> </v>
      </c>
      <c r="DC32" s="28"/>
      <c r="DD32" s="28"/>
      <c r="DE32" s="12" t="str">
        <f t="shared" si="46"/>
        <v xml:space="preserve"> </v>
      </c>
      <c r="DF32" s="11" t="str">
        <f t="shared" si="47"/>
        <v xml:space="preserve"> </v>
      </c>
      <c r="DG32" s="28"/>
      <c r="DH32" s="28"/>
      <c r="DI32" s="12" t="str">
        <f t="shared" si="48"/>
        <v xml:space="preserve"> </v>
      </c>
      <c r="DJ32" s="11" t="str">
        <f t="shared" si="49"/>
        <v xml:space="preserve"> </v>
      </c>
      <c r="DL32" s="7" t="str">
        <f>IF(ISBLANK(Fran1!A32)," ",Fran1!A32)</f>
        <v xml:space="preserve"> </v>
      </c>
      <c r="DM32" s="8" t="str">
        <f>IF(ISBLANK(Fran1!B32)," ",Fran1!B32)</f>
        <v xml:space="preserve"> </v>
      </c>
      <c r="DN32" s="28"/>
      <c r="DO32" s="28"/>
      <c r="DP32" s="12" t="str">
        <f t="shared" si="50"/>
        <v xml:space="preserve"> </v>
      </c>
      <c r="DQ32" s="11" t="str">
        <f t="shared" si="51"/>
        <v xml:space="preserve"> </v>
      </c>
      <c r="DR32" s="28"/>
      <c r="DS32" s="28"/>
      <c r="DT32" s="12" t="str">
        <f t="shared" si="52"/>
        <v xml:space="preserve"> </v>
      </c>
      <c r="DU32" s="11" t="str">
        <f t="shared" si="53"/>
        <v xml:space="preserve"> </v>
      </c>
      <c r="DV32" s="28"/>
      <c r="DW32" s="28"/>
      <c r="DX32" s="12" t="str">
        <f t="shared" si="54"/>
        <v xml:space="preserve"> </v>
      </c>
      <c r="DY32" s="11" t="str">
        <f t="shared" si="55"/>
        <v xml:space="preserve"> </v>
      </c>
      <c r="DZ32" s="28"/>
      <c r="EA32" s="28"/>
      <c r="EB32" s="12" t="str">
        <f t="shared" si="56"/>
        <v xml:space="preserve"> </v>
      </c>
      <c r="EC32" s="11" t="str">
        <f t="shared" si="57"/>
        <v xml:space="preserve"> </v>
      </c>
      <c r="ED32" s="28"/>
      <c r="EE32" s="28"/>
      <c r="EF32" s="12" t="str">
        <f t="shared" si="58"/>
        <v xml:space="preserve"> </v>
      </c>
      <c r="EG32" s="11" t="str">
        <f t="shared" si="59"/>
        <v xml:space="preserve"> </v>
      </c>
      <c r="EI32" s="7" t="str">
        <f>IF(ISBLANK(Fran1!$A32)," ",Fran1!$A32)</f>
        <v xml:space="preserve"> </v>
      </c>
      <c r="EJ32" s="8" t="str">
        <f>IF(ISBLANK(Fran1!$B32)," ",Fran1!$B32)</f>
        <v xml:space="preserve"> </v>
      </c>
      <c r="EK32" s="28"/>
      <c r="EL32" s="28"/>
      <c r="EM32" s="12" t="str">
        <f t="shared" si="60"/>
        <v xml:space="preserve"> </v>
      </c>
      <c r="EN32" s="11" t="str">
        <f t="shared" si="61"/>
        <v xml:space="preserve"> </v>
      </c>
      <c r="EO32" s="28"/>
      <c r="EP32" s="28"/>
      <c r="EQ32" s="12" t="str">
        <f t="shared" si="134"/>
        <v xml:space="preserve"> </v>
      </c>
      <c r="ER32" s="11" t="str">
        <f t="shared" si="135"/>
        <v xml:space="preserve"> </v>
      </c>
      <c r="ES32" s="28"/>
      <c r="ET32" s="28"/>
      <c r="EU32" s="12" t="str">
        <f t="shared" si="64"/>
        <v xml:space="preserve"> </v>
      </c>
      <c r="EV32" s="11" t="str">
        <f t="shared" si="65"/>
        <v xml:space="preserve"> </v>
      </c>
      <c r="EW32" s="28"/>
      <c r="EX32" s="28"/>
      <c r="EY32" s="12" t="str">
        <f t="shared" si="66"/>
        <v xml:space="preserve"> </v>
      </c>
      <c r="EZ32" s="11" t="str">
        <f t="shared" si="67"/>
        <v xml:space="preserve"> </v>
      </c>
      <c r="FA32" s="28"/>
      <c r="FB32" s="28"/>
      <c r="FC32" s="12" t="str">
        <f t="shared" si="68"/>
        <v xml:space="preserve"> </v>
      </c>
      <c r="FD32" s="11" t="str">
        <f t="shared" si="69"/>
        <v xml:space="preserve"> </v>
      </c>
      <c r="FF32" s="7" t="str">
        <f>IF(ISBLANK(Fran1!$A32)," ",Fran1!$A32)</f>
        <v xml:space="preserve"> </v>
      </c>
      <c r="FG32" s="8" t="str">
        <f>IF(ISBLANK(Fran1!$B32)," ",Fran1!$B32)</f>
        <v xml:space="preserve"> </v>
      </c>
      <c r="FH32" s="28"/>
      <c r="FI32" s="28"/>
      <c r="FJ32" s="12" t="str">
        <f t="shared" si="70"/>
        <v xml:space="preserve"> </v>
      </c>
      <c r="FK32" s="11" t="str">
        <f t="shared" si="71"/>
        <v xml:space="preserve"> </v>
      </c>
      <c r="FL32" s="28"/>
      <c r="FM32" s="28"/>
      <c r="FN32" s="12" t="str">
        <f t="shared" si="72"/>
        <v xml:space="preserve"> </v>
      </c>
      <c r="FO32" s="11" t="str">
        <f t="shared" si="73"/>
        <v xml:space="preserve"> </v>
      </c>
      <c r="FP32" s="28"/>
      <c r="FQ32" s="28"/>
      <c r="FR32" s="12" t="str">
        <f t="shared" si="74"/>
        <v xml:space="preserve"> </v>
      </c>
      <c r="FS32" s="11" t="str">
        <f t="shared" si="75"/>
        <v xml:space="preserve"> </v>
      </c>
      <c r="FT32" s="28"/>
      <c r="FU32" s="28"/>
      <c r="FV32" s="12" t="str">
        <f t="shared" si="76"/>
        <v xml:space="preserve"> </v>
      </c>
      <c r="FW32" s="11" t="str">
        <f t="shared" si="77"/>
        <v xml:space="preserve"> </v>
      </c>
      <c r="FX32" s="28"/>
      <c r="FY32" s="28"/>
      <c r="FZ32" s="12" t="str">
        <f t="shared" si="78"/>
        <v xml:space="preserve"> </v>
      </c>
      <c r="GA32" s="11" t="str">
        <f t="shared" si="79"/>
        <v xml:space="preserve"> </v>
      </c>
      <c r="GC32" s="7" t="str">
        <f>IF(ISBLANK(Fran1!A32)," ",Fran1!A32)</f>
        <v xml:space="preserve"> </v>
      </c>
      <c r="GD32" s="8" t="str">
        <f>IF(ISBLANK(Fran1!B32)," ",Fran1!B32)</f>
        <v xml:space="preserve"> </v>
      </c>
      <c r="GE32" s="28"/>
      <c r="GF32" s="28"/>
      <c r="GG32" s="12" t="str">
        <f t="shared" si="80"/>
        <v xml:space="preserve"> </v>
      </c>
      <c r="GH32" s="11" t="str">
        <f t="shared" si="81"/>
        <v xml:space="preserve"> </v>
      </c>
      <c r="GI32" s="28"/>
      <c r="GJ32" s="28"/>
      <c r="GK32" s="12" t="str">
        <f t="shared" si="82"/>
        <v xml:space="preserve"> </v>
      </c>
      <c r="GL32" s="11" t="str">
        <f t="shared" si="83"/>
        <v xml:space="preserve"> </v>
      </c>
      <c r="GM32" s="28"/>
      <c r="GN32" s="28"/>
      <c r="GO32" s="12" t="str">
        <f t="shared" si="84"/>
        <v xml:space="preserve"> </v>
      </c>
      <c r="GP32" s="11" t="str">
        <f t="shared" si="85"/>
        <v xml:space="preserve"> </v>
      </c>
      <c r="GQ32" s="28"/>
      <c r="GR32" s="28"/>
      <c r="GS32" s="12" t="str">
        <f t="shared" si="86"/>
        <v xml:space="preserve"> </v>
      </c>
      <c r="GT32" s="11" t="str">
        <f t="shared" si="87"/>
        <v xml:space="preserve"> </v>
      </c>
      <c r="GU32" s="28"/>
      <c r="GV32" s="28"/>
      <c r="GW32" s="12" t="str">
        <f t="shared" si="88"/>
        <v xml:space="preserve"> </v>
      </c>
      <c r="GX32" s="11" t="str">
        <f t="shared" si="89"/>
        <v xml:space="preserve"> </v>
      </c>
      <c r="GZ32" s="7" t="str">
        <f>IF(ISBLANK(Fran1!A32)," ",Fran1!A32)</f>
        <v xml:space="preserve"> </v>
      </c>
      <c r="HA32" s="8" t="str">
        <f>IF(ISBLANK(Fran1!B32)," ",Fran1!B32)</f>
        <v xml:space="preserve"> </v>
      </c>
      <c r="HB32" s="28"/>
      <c r="HC32" s="28"/>
      <c r="HD32" s="12" t="str">
        <f t="shared" si="90"/>
        <v xml:space="preserve"> </v>
      </c>
      <c r="HE32" s="11" t="str">
        <f t="shared" si="91"/>
        <v xml:space="preserve"> </v>
      </c>
      <c r="HF32" s="28"/>
      <c r="HG32" s="28"/>
      <c r="HH32" s="12" t="str">
        <f t="shared" si="92"/>
        <v xml:space="preserve"> </v>
      </c>
      <c r="HI32" s="11" t="str">
        <f t="shared" si="93"/>
        <v xml:space="preserve"> </v>
      </c>
      <c r="HJ32" s="28"/>
      <c r="HK32" s="28"/>
      <c r="HL32" s="12" t="str">
        <f t="shared" si="94"/>
        <v xml:space="preserve"> </v>
      </c>
      <c r="HM32" s="11" t="str">
        <f t="shared" si="95"/>
        <v xml:space="preserve"> </v>
      </c>
      <c r="HN32" s="28"/>
      <c r="HO32" s="28"/>
      <c r="HP32" s="12" t="str">
        <f t="shared" si="96"/>
        <v xml:space="preserve"> </v>
      </c>
      <c r="HQ32" s="11" t="str">
        <f t="shared" si="97"/>
        <v xml:space="preserve"> </v>
      </c>
      <c r="HR32" s="28"/>
      <c r="HS32" s="28"/>
      <c r="HT32" s="12" t="str">
        <f t="shared" si="98"/>
        <v xml:space="preserve"> </v>
      </c>
      <c r="HU32" s="11" t="str">
        <f t="shared" si="99"/>
        <v xml:space="preserve"> </v>
      </c>
      <c r="HW32" s="7" t="str">
        <f>IF(ISBLANK(Fran1!$A32)," ",Fran1!$A32)</f>
        <v xml:space="preserve"> </v>
      </c>
      <c r="HX32" s="8" t="str">
        <f>IF(ISBLANK(Fran1!$B32)," ",Fran1!$B32)</f>
        <v xml:space="preserve"> </v>
      </c>
      <c r="HY32" s="28"/>
      <c r="HZ32" s="28"/>
      <c r="IA32" s="12" t="str">
        <f t="shared" si="100"/>
        <v xml:space="preserve"> </v>
      </c>
      <c r="IB32" s="11" t="str">
        <f t="shared" si="101"/>
        <v xml:space="preserve"> </v>
      </c>
      <c r="IC32" s="28"/>
      <c r="ID32" s="28"/>
      <c r="IE32" s="12" t="str">
        <f t="shared" si="102"/>
        <v xml:space="preserve"> </v>
      </c>
      <c r="IF32" s="11" t="str">
        <f t="shared" si="103"/>
        <v xml:space="preserve"> </v>
      </c>
      <c r="IG32" s="28"/>
      <c r="IH32" s="28"/>
      <c r="II32" s="12" t="str">
        <f t="shared" si="104"/>
        <v xml:space="preserve"> </v>
      </c>
      <c r="IJ32" s="11" t="str">
        <f t="shared" si="105"/>
        <v xml:space="preserve"> </v>
      </c>
      <c r="IK32" s="28"/>
      <c r="IL32" s="28"/>
      <c r="IM32" s="12" t="str">
        <f t="shared" si="106"/>
        <v xml:space="preserve"> </v>
      </c>
      <c r="IN32" s="11" t="str">
        <f t="shared" si="107"/>
        <v xml:space="preserve"> </v>
      </c>
      <c r="IO32" s="28"/>
      <c r="IP32" s="28"/>
      <c r="IQ32" s="12" t="str">
        <f t="shared" si="108"/>
        <v xml:space="preserve"> </v>
      </c>
      <c r="IR32" s="11" t="str">
        <f t="shared" si="109"/>
        <v xml:space="preserve"> </v>
      </c>
      <c r="IS32" s="107"/>
      <c r="IT32" s="7" t="str">
        <f>IF(ISBLANK(Fran1!$A32)," ",Fran1!$A32)</f>
        <v xml:space="preserve"> </v>
      </c>
      <c r="IU32" s="8" t="str">
        <f>IF(ISBLANK(Fran1!$B32)," ",Fran1!$B32)</f>
        <v xml:space="preserve"> </v>
      </c>
      <c r="IV32" s="28"/>
      <c r="IW32" s="28"/>
      <c r="IX32" s="12" t="str">
        <f t="shared" si="110"/>
        <v xml:space="preserve"> </v>
      </c>
      <c r="IY32" s="11" t="str">
        <f t="shared" si="111"/>
        <v xml:space="preserve"> </v>
      </c>
      <c r="IZ32" s="28"/>
      <c r="JA32" s="28"/>
      <c r="JB32" s="12" t="str">
        <f t="shared" si="112"/>
        <v xml:space="preserve"> </v>
      </c>
      <c r="JC32" s="11" t="str">
        <f t="shared" si="113"/>
        <v xml:space="preserve"> </v>
      </c>
      <c r="JD32" s="28"/>
      <c r="JE32" s="28"/>
      <c r="JF32" s="12" t="str">
        <f t="shared" si="114"/>
        <v xml:space="preserve"> </v>
      </c>
      <c r="JG32" s="11" t="str">
        <f t="shared" si="115"/>
        <v xml:space="preserve"> </v>
      </c>
      <c r="JH32" s="28"/>
      <c r="JI32" s="28"/>
      <c r="JJ32" s="12" t="str">
        <f t="shared" si="116"/>
        <v xml:space="preserve"> </v>
      </c>
      <c r="JK32" s="11" t="str">
        <f t="shared" si="117"/>
        <v xml:space="preserve"> </v>
      </c>
      <c r="JL32" s="28"/>
      <c r="JM32" s="28"/>
      <c r="JN32" s="12" t="str">
        <f t="shared" si="118"/>
        <v xml:space="preserve"> </v>
      </c>
      <c r="JO32" s="11" t="str">
        <f t="shared" si="119"/>
        <v xml:space="preserve"> </v>
      </c>
      <c r="JQ32" s="7" t="str">
        <f>IF(ISBLANK(Fran1!$A32)," ",Fran1!$A32)</f>
        <v xml:space="preserve"> </v>
      </c>
      <c r="JR32" s="8" t="str">
        <f>IF(ISBLANK(Fran1!$B32)," ",Fran1!$B32)</f>
        <v xml:space="preserve"> </v>
      </c>
      <c r="JS32" s="28"/>
      <c r="JT32" s="28"/>
      <c r="JU32" s="12" t="str">
        <f t="shared" si="120"/>
        <v xml:space="preserve"> </v>
      </c>
      <c r="JV32" s="11" t="str">
        <f t="shared" si="121"/>
        <v xml:space="preserve"> </v>
      </c>
      <c r="JW32" s="28"/>
      <c r="JX32" s="28"/>
      <c r="JY32" s="12" t="str">
        <f t="shared" si="122"/>
        <v xml:space="preserve"> </v>
      </c>
      <c r="JZ32" s="11" t="str">
        <f t="shared" si="123"/>
        <v xml:space="preserve"> </v>
      </c>
      <c r="KA32" s="28"/>
      <c r="KB32" s="28"/>
      <c r="KC32" s="12" t="str">
        <f t="shared" si="124"/>
        <v xml:space="preserve"> </v>
      </c>
      <c r="KD32" s="11" t="str">
        <f t="shared" si="125"/>
        <v xml:space="preserve"> </v>
      </c>
      <c r="KE32" s="28"/>
      <c r="KF32" s="28"/>
      <c r="KG32" s="12" t="str">
        <f t="shared" si="126"/>
        <v xml:space="preserve"> </v>
      </c>
      <c r="KH32" s="11" t="str">
        <f t="shared" si="127"/>
        <v xml:space="preserve"> </v>
      </c>
      <c r="KI32" s="28"/>
      <c r="KJ32" s="28"/>
      <c r="KK32" s="12" t="str">
        <f t="shared" si="128"/>
        <v xml:space="preserve"> </v>
      </c>
      <c r="KL32" s="11" t="str">
        <f t="shared" si="129"/>
        <v xml:space="preserve"> </v>
      </c>
      <c r="KN32" s="7" t="str">
        <f>IF(ISBLANK(Fran1!$A32)," ",Fran1!$A32)</f>
        <v xml:space="preserve"> </v>
      </c>
      <c r="KO32" s="8" t="str">
        <f>IF(ISBLANK(Fran1!$B32)," ",Fran1!$B32)</f>
        <v xml:space="preserve"> </v>
      </c>
      <c r="KP32" s="28"/>
      <c r="KQ32" s="28"/>
      <c r="KR32" s="12" t="str">
        <f t="shared" si="130"/>
        <v xml:space="preserve"> </v>
      </c>
      <c r="KS32" s="11" t="str">
        <f t="shared" si="131"/>
        <v xml:space="preserve"> </v>
      </c>
      <c r="KT32" s="28"/>
      <c r="KU32" s="28"/>
      <c r="KV32" s="12" t="str">
        <f t="shared" si="132"/>
        <v xml:space="preserve"> </v>
      </c>
      <c r="KW32" s="11" t="str">
        <f t="shared" si="133"/>
        <v xml:space="preserve"> </v>
      </c>
    </row>
    <row r="33" spans="1:309">
      <c r="A33" s="9" t="str">
        <f>IF(ISBLANK(Fran1!A33)," ",Fran1!A33)</f>
        <v xml:space="preserve"> </v>
      </c>
      <c r="B33" s="10" t="str">
        <f>IF(ISBLANK(Fran1!B33)," ",Fran1!B33)</f>
        <v xml:space="preserve"> </v>
      </c>
      <c r="C33" s="29"/>
      <c r="D33" s="29"/>
      <c r="E33" s="2" t="str">
        <f t="shared" si="0"/>
        <v xml:space="preserve"> </v>
      </c>
      <c r="F33" s="3" t="str">
        <f t="shared" si="1"/>
        <v xml:space="preserve"> </v>
      </c>
      <c r="G33" s="29"/>
      <c r="H33" s="29"/>
      <c r="I33" s="2" t="str">
        <f t="shared" si="2"/>
        <v xml:space="preserve"> </v>
      </c>
      <c r="J33" s="3" t="str">
        <f t="shared" si="3"/>
        <v xml:space="preserve"> </v>
      </c>
      <c r="K33" s="29"/>
      <c r="L33" s="29"/>
      <c r="M33" s="2" t="str">
        <f t="shared" si="4"/>
        <v xml:space="preserve"> </v>
      </c>
      <c r="N33" s="3" t="str">
        <f t="shared" si="5"/>
        <v xml:space="preserve"> </v>
      </c>
      <c r="O33" s="29"/>
      <c r="P33" s="29"/>
      <c r="Q33" s="2" t="str">
        <f t="shared" si="6"/>
        <v xml:space="preserve"> </v>
      </c>
      <c r="R33" s="3" t="str">
        <f t="shared" si="7"/>
        <v xml:space="preserve"> </v>
      </c>
      <c r="S33" s="29"/>
      <c r="T33" s="29"/>
      <c r="U33" s="2" t="str">
        <f t="shared" si="8"/>
        <v xml:space="preserve"> </v>
      </c>
      <c r="V33" s="3" t="str">
        <f t="shared" si="9"/>
        <v xml:space="preserve"> </v>
      </c>
      <c r="W33" s="107"/>
      <c r="X33" s="9" t="str">
        <f>IF(ISBLANK(Fran1!A33)," ",Fran1!A33)</f>
        <v xml:space="preserve"> </v>
      </c>
      <c r="Y33" s="10" t="str">
        <f>IF(ISBLANK(Fran1!B33)," ",Fran1!B33)</f>
        <v xml:space="preserve"> </v>
      </c>
      <c r="Z33" s="29"/>
      <c r="AA33" s="29"/>
      <c r="AB33" s="2" t="str">
        <f t="shared" si="10"/>
        <v xml:space="preserve"> </v>
      </c>
      <c r="AC33" s="3" t="str">
        <f t="shared" si="11"/>
        <v xml:space="preserve"> </v>
      </c>
      <c r="AD33" s="29"/>
      <c r="AE33" s="29"/>
      <c r="AF33" s="2" t="str">
        <f t="shared" si="12"/>
        <v xml:space="preserve"> </v>
      </c>
      <c r="AG33" s="3" t="str">
        <f t="shared" si="13"/>
        <v xml:space="preserve"> </v>
      </c>
      <c r="AH33" s="29"/>
      <c r="AI33" s="29"/>
      <c r="AJ33" s="2" t="str">
        <f t="shared" si="14"/>
        <v xml:space="preserve"> </v>
      </c>
      <c r="AK33" s="3" t="str">
        <f t="shared" si="15"/>
        <v xml:space="preserve"> </v>
      </c>
      <c r="AL33" s="29"/>
      <c r="AM33" s="29"/>
      <c r="AN33" s="2" t="str">
        <f t="shared" si="16"/>
        <v xml:space="preserve"> </v>
      </c>
      <c r="AO33" s="3" t="str">
        <f t="shared" si="17"/>
        <v xml:space="preserve"> </v>
      </c>
      <c r="AP33" s="29"/>
      <c r="AQ33" s="29"/>
      <c r="AR33" s="2" t="str">
        <f t="shared" si="18"/>
        <v xml:space="preserve"> </v>
      </c>
      <c r="AS33" s="3" t="str">
        <f t="shared" si="19"/>
        <v xml:space="preserve"> </v>
      </c>
      <c r="AU33" s="9" t="str">
        <f>IF(ISBLANK(Fran1!A33)," ",Fran1!A33)</f>
        <v xml:space="preserve"> </v>
      </c>
      <c r="AV33" s="10" t="str">
        <f>IF(ISBLANK(Fran1!B33)," ",Fran1!B33)</f>
        <v xml:space="preserve"> </v>
      </c>
      <c r="AW33" s="29"/>
      <c r="AX33" s="29"/>
      <c r="AY33" s="2" t="str">
        <f t="shared" si="20"/>
        <v xml:space="preserve"> </v>
      </c>
      <c r="AZ33" s="3" t="str">
        <f t="shared" si="21"/>
        <v xml:space="preserve"> </v>
      </c>
      <c r="BA33" s="29"/>
      <c r="BB33" s="29"/>
      <c r="BC33" s="2" t="str">
        <f t="shared" si="22"/>
        <v xml:space="preserve"> </v>
      </c>
      <c r="BD33" s="3" t="str">
        <f t="shared" si="23"/>
        <v xml:space="preserve"> </v>
      </c>
      <c r="BE33" s="29"/>
      <c r="BF33" s="29"/>
      <c r="BG33" s="2" t="str">
        <f t="shared" si="24"/>
        <v xml:space="preserve"> </v>
      </c>
      <c r="BH33" s="3" t="str">
        <f t="shared" si="25"/>
        <v xml:space="preserve"> </v>
      </c>
      <c r="BI33" s="29"/>
      <c r="BJ33" s="29"/>
      <c r="BK33" s="2" t="str">
        <f t="shared" si="26"/>
        <v xml:space="preserve"> </v>
      </c>
      <c r="BL33" s="3" t="str">
        <f t="shared" si="27"/>
        <v xml:space="preserve"> </v>
      </c>
      <c r="BM33" s="29"/>
      <c r="BN33" s="29"/>
      <c r="BO33" s="2" t="str">
        <f t="shared" si="28"/>
        <v xml:space="preserve"> </v>
      </c>
      <c r="BP33" s="3" t="str">
        <f t="shared" si="29"/>
        <v xml:space="preserve"> </v>
      </c>
      <c r="BR33" s="9" t="str">
        <f>IF(ISBLANK(Fran1!A33)," ",Fran1!A33)</f>
        <v xml:space="preserve"> </v>
      </c>
      <c r="BS33" s="10" t="str">
        <f>IF(ISBLANK(Fran1!B33)," ",Fran1!B33)</f>
        <v xml:space="preserve"> </v>
      </c>
      <c r="BT33" s="29"/>
      <c r="BU33" s="29"/>
      <c r="BV33" s="2" t="str">
        <f t="shared" si="30"/>
        <v xml:space="preserve"> </v>
      </c>
      <c r="BW33" s="3" t="str">
        <f t="shared" si="31"/>
        <v xml:space="preserve"> </v>
      </c>
      <c r="BX33" s="29"/>
      <c r="BY33" s="29"/>
      <c r="BZ33" s="2" t="str">
        <f t="shared" si="32"/>
        <v xml:space="preserve"> </v>
      </c>
      <c r="CA33" s="3" t="str">
        <f t="shared" si="33"/>
        <v xml:space="preserve"> </v>
      </c>
      <c r="CB33" s="29"/>
      <c r="CC33" s="29"/>
      <c r="CD33" s="2" t="str">
        <f t="shared" si="34"/>
        <v xml:space="preserve"> </v>
      </c>
      <c r="CE33" s="3" t="str">
        <f t="shared" si="35"/>
        <v xml:space="preserve"> </v>
      </c>
      <c r="CF33" s="29"/>
      <c r="CG33" s="29"/>
      <c r="CH33" s="2" t="str">
        <f t="shared" si="36"/>
        <v xml:space="preserve"> </v>
      </c>
      <c r="CI33" s="3" t="str">
        <f t="shared" si="37"/>
        <v xml:space="preserve"> </v>
      </c>
      <c r="CJ33" s="29"/>
      <c r="CK33" s="29"/>
      <c r="CL33" s="2" t="str">
        <f t="shared" si="38"/>
        <v xml:space="preserve"> </v>
      </c>
      <c r="CM33" s="3" t="str">
        <f t="shared" si="39"/>
        <v xml:space="preserve"> </v>
      </c>
      <c r="CO33" s="9" t="str">
        <f>IF(ISBLANK(Fran1!A33)," ",Fran1!A33)</f>
        <v xml:space="preserve"> </v>
      </c>
      <c r="CP33" s="10" t="str">
        <f>IF(ISBLANK(Fran1!B33)," ",Fran1!B33)</f>
        <v xml:space="preserve"> </v>
      </c>
      <c r="CQ33" s="29"/>
      <c r="CR33" s="29"/>
      <c r="CS33" s="2" t="str">
        <f t="shared" si="40"/>
        <v xml:space="preserve"> </v>
      </c>
      <c r="CT33" s="3" t="str">
        <f t="shared" si="41"/>
        <v xml:space="preserve"> </v>
      </c>
      <c r="CU33" s="29"/>
      <c r="CV33" s="29"/>
      <c r="CW33" s="2" t="str">
        <f t="shared" si="42"/>
        <v xml:space="preserve"> </v>
      </c>
      <c r="CX33" s="3" t="str">
        <f t="shared" si="43"/>
        <v xml:space="preserve"> </v>
      </c>
      <c r="CY33" s="29"/>
      <c r="CZ33" s="29"/>
      <c r="DA33" s="2" t="str">
        <f t="shared" si="44"/>
        <v xml:space="preserve"> </v>
      </c>
      <c r="DB33" s="3" t="str">
        <f t="shared" si="45"/>
        <v xml:space="preserve"> </v>
      </c>
      <c r="DC33" s="29"/>
      <c r="DD33" s="29"/>
      <c r="DE33" s="2" t="str">
        <f t="shared" si="46"/>
        <v xml:space="preserve"> </v>
      </c>
      <c r="DF33" s="3" t="str">
        <f t="shared" si="47"/>
        <v xml:space="preserve"> </v>
      </c>
      <c r="DG33" s="29"/>
      <c r="DH33" s="29"/>
      <c r="DI33" s="2" t="str">
        <f t="shared" si="48"/>
        <v xml:space="preserve"> </v>
      </c>
      <c r="DJ33" s="3" t="str">
        <f t="shared" si="49"/>
        <v xml:space="preserve"> </v>
      </c>
      <c r="DL33" s="9" t="str">
        <f>IF(ISBLANK(Fran1!A33)," ",Fran1!A33)</f>
        <v xml:space="preserve"> </v>
      </c>
      <c r="DM33" s="10" t="str">
        <f>IF(ISBLANK(Fran1!B33)," ",Fran1!B33)</f>
        <v xml:space="preserve"> </v>
      </c>
      <c r="DN33" s="29"/>
      <c r="DO33" s="29"/>
      <c r="DP33" s="2" t="str">
        <f t="shared" si="50"/>
        <v xml:space="preserve"> </v>
      </c>
      <c r="DQ33" s="3" t="str">
        <f t="shared" si="51"/>
        <v xml:space="preserve"> </v>
      </c>
      <c r="DR33" s="29"/>
      <c r="DS33" s="29"/>
      <c r="DT33" s="2" t="str">
        <f t="shared" si="52"/>
        <v xml:space="preserve"> </v>
      </c>
      <c r="DU33" s="3" t="str">
        <f t="shared" si="53"/>
        <v xml:space="preserve"> </v>
      </c>
      <c r="DV33" s="29"/>
      <c r="DW33" s="29"/>
      <c r="DX33" s="2" t="str">
        <f t="shared" si="54"/>
        <v xml:space="preserve"> </v>
      </c>
      <c r="DY33" s="3" t="str">
        <f t="shared" si="55"/>
        <v xml:space="preserve"> </v>
      </c>
      <c r="DZ33" s="29"/>
      <c r="EA33" s="29"/>
      <c r="EB33" s="2" t="str">
        <f t="shared" si="56"/>
        <v xml:space="preserve"> </v>
      </c>
      <c r="EC33" s="3" t="str">
        <f t="shared" si="57"/>
        <v xml:space="preserve"> </v>
      </c>
      <c r="ED33" s="29"/>
      <c r="EE33" s="29"/>
      <c r="EF33" s="2" t="str">
        <f t="shared" si="58"/>
        <v xml:space="preserve"> </v>
      </c>
      <c r="EG33" s="3" t="str">
        <f t="shared" si="59"/>
        <v xml:space="preserve"> </v>
      </c>
      <c r="EI33" s="9" t="str">
        <f>IF(ISBLANK(Fran1!$A33)," ",Fran1!$A33)</f>
        <v xml:space="preserve"> </v>
      </c>
      <c r="EJ33" s="10" t="str">
        <f>IF(ISBLANK(Fran1!$B33)," ",Fran1!$B33)</f>
        <v xml:space="preserve"> </v>
      </c>
      <c r="EK33" s="29"/>
      <c r="EL33" s="29"/>
      <c r="EM33" s="2" t="str">
        <f t="shared" si="60"/>
        <v xml:space="preserve"> </v>
      </c>
      <c r="EN33" s="3" t="str">
        <f t="shared" si="61"/>
        <v xml:space="preserve"> </v>
      </c>
      <c r="EO33" s="29"/>
      <c r="EP33" s="29"/>
      <c r="EQ33" s="2" t="str">
        <f t="shared" si="134"/>
        <v xml:space="preserve"> </v>
      </c>
      <c r="ER33" s="3" t="str">
        <f t="shared" si="135"/>
        <v xml:space="preserve"> </v>
      </c>
      <c r="ES33" s="29"/>
      <c r="ET33" s="29"/>
      <c r="EU33" s="2" t="str">
        <f t="shared" si="64"/>
        <v xml:space="preserve"> </v>
      </c>
      <c r="EV33" s="3" t="str">
        <f t="shared" si="65"/>
        <v xml:space="preserve"> </v>
      </c>
      <c r="EW33" s="29"/>
      <c r="EX33" s="29"/>
      <c r="EY33" s="2" t="str">
        <f t="shared" si="66"/>
        <v xml:space="preserve"> </v>
      </c>
      <c r="EZ33" s="3" t="str">
        <f t="shared" si="67"/>
        <v xml:space="preserve"> </v>
      </c>
      <c r="FA33" s="29"/>
      <c r="FB33" s="29"/>
      <c r="FC33" s="2" t="str">
        <f t="shared" si="68"/>
        <v xml:space="preserve"> </v>
      </c>
      <c r="FD33" s="3" t="str">
        <f t="shared" si="69"/>
        <v xml:space="preserve"> </v>
      </c>
      <c r="FF33" s="9" t="str">
        <f>IF(ISBLANK(Fran1!$A33)," ",Fran1!$A33)</f>
        <v xml:space="preserve"> </v>
      </c>
      <c r="FG33" s="10" t="str">
        <f>IF(ISBLANK(Fran1!$B33)," ",Fran1!$B33)</f>
        <v xml:space="preserve"> </v>
      </c>
      <c r="FH33" s="29"/>
      <c r="FI33" s="29"/>
      <c r="FJ33" s="2" t="str">
        <f t="shared" si="70"/>
        <v xml:space="preserve"> </v>
      </c>
      <c r="FK33" s="3" t="str">
        <f t="shared" si="71"/>
        <v xml:space="preserve"> </v>
      </c>
      <c r="FL33" s="29"/>
      <c r="FM33" s="29"/>
      <c r="FN33" s="2" t="str">
        <f t="shared" si="72"/>
        <v xml:space="preserve"> </v>
      </c>
      <c r="FO33" s="3" t="str">
        <f t="shared" si="73"/>
        <v xml:space="preserve"> </v>
      </c>
      <c r="FP33" s="29"/>
      <c r="FQ33" s="29"/>
      <c r="FR33" s="2" t="str">
        <f t="shared" si="74"/>
        <v xml:space="preserve"> </v>
      </c>
      <c r="FS33" s="3" t="str">
        <f t="shared" si="75"/>
        <v xml:space="preserve"> </v>
      </c>
      <c r="FT33" s="29"/>
      <c r="FU33" s="29"/>
      <c r="FV33" s="2" t="str">
        <f t="shared" si="76"/>
        <v xml:space="preserve"> </v>
      </c>
      <c r="FW33" s="3" t="str">
        <f t="shared" si="77"/>
        <v xml:space="preserve"> </v>
      </c>
      <c r="FX33" s="29"/>
      <c r="FY33" s="29"/>
      <c r="FZ33" s="2" t="str">
        <f t="shared" si="78"/>
        <v xml:space="preserve"> </v>
      </c>
      <c r="GA33" s="3" t="str">
        <f t="shared" si="79"/>
        <v xml:space="preserve"> </v>
      </c>
      <c r="GC33" s="9" t="str">
        <f>IF(ISBLANK(Fran1!A33)," ",Fran1!A33)</f>
        <v xml:space="preserve"> </v>
      </c>
      <c r="GD33" s="10" t="str">
        <f>IF(ISBLANK(Fran1!B33)," ",Fran1!B33)</f>
        <v xml:space="preserve"> </v>
      </c>
      <c r="GE33" s="29"/>
      <c r="GF33" s="29"/>
      <c r="GG33" s="2" t="str">
        <f t="shared" si="80"/>
        <v xml:space="preserve"> </v>
      </c>
      <c r="GH33" s="3" t="str">
        <f t="shared" si="81"/>
        <v xml:space="preserve"> </v>
      </c>
      <c r="GI33" s="29"/>
      <c r="GJ33" s="29"/>
      <c r="GK33" s="2" t="str">
        <f t="shared" si="82"/>
        <v xml:space="preserve"> </v>
      </c>
      <c r="GL33" s="3" t="str">
        <f t="shared" si="83"/>
        <v xml:space="preserve"> </v>
      </c>
      <c r="GM33" s="29"/>
      <c r="GN33" s="29"/>
      <c r="GO33" s="2" t="str">
        <f t="shared" si="84"/>
        <v xml:space="preserve"> </v>
      </c>
      <c r="GP33" s="3" t="str">
        <f t="shared" si="85"/>
        <v xml:space="preserve"> </v>
      </c>
      <c r="GQ33" s="29"/>
      <c r="GR33" s="29"/>
      <c r="GS33" s="2" t="str">
        <f t="shared" si="86"/>
        <v xml:space="preserve"> </v>
      </c>
      <c r="GT33" s="3" t="str">
        <f t="shared" si="87"/>
        <v xml:space="preserve"> </v>
      </c>
      <c r="GU33" s="29"/>
      <c r="GV33" s="29"/>
      <c r="GW33" s="2" t="str">
        <f t="shared" si="88"/>
        <v xml:space="preserve"> </v>
      </c>
      <c r="GX33" s="3" t="str">
        <f t="shared" si="89"/>
        <v xml:space="preserve"> </v>
      </c>
      <c r="GZ33" s="9" t="str">
        <f>IF(ISBLANK(Fran1!A33)," ",Fran1!A33)</f>
        <v xml:space="preserve"> </v>
      </c>
      <c r="HA33" s="10" t="str">
        <f>IF(ISBLANK(Fran1!B33)," ",Fran1!B33)</f>
        <v xml:space="preserve"> </v>
      </c>
      <c r="HB33" s="29"/>
      <c r="HC33" s="29"/>
      <c r="HD33" s="2" t="str">
        <f t="shared" si="90"/>
        <v xml:space="preserve"> </v>
      </c>
      <c r="HE33" s="3" t="str">
        <f t="shared" si="91"/>
        <v xml:space="preserve"> </v>
      </c>
      <c r="HF33" s="29"/>
      <c r="HG33" s="29"/>
      <c r="HH33" s="2" t="str">
        <f t="shared" si="92"/>
        <v xml:space="preserve"> </v>
      </c>
      <c r="HI33" s="3" t="str">
        <f t="shared" si="93"/>
        <v xml:space="preserve"> </v>
      </c>
      <c r="HJ33" s="29"/>
      <c r="HK33" s="29"/>
      <c r="HL33" s="2" t="str">
        <f t="shared" si="94"/>
        <v xml:space="preserve"> </v>
      </c>
      <c r="HM33" s="3" t="str">
        <f t="shared" si="95"/>
        <v xml:space="preserve"> </v>
      </c>
      <c r="HN33" s="29"/>
      <c r="HO33" s="29"/>
      <c r="HP33" s="2" t="str">
        <f t="shared" si="96"/>
        <v xml:space="preserve"> </v>
      </c>
      <c r="HQ33" s="3" t="str">
        <f t="shared" si="97"/>
        <v xml:space="preserve"> </v>
      </c>
      <c r="HR33" s="29"/>
      <c r="HS33" s="29"/>
      <c r="HT33" s="2" t="str">
        <f t="shared" si="98"/>
        <v xml:space="preserve"> </v>
      </c>
      <c r="HU33" s="3" t="str">
        <f t="shared" si="99"/>
        <v xml:space="preserve"> </v>
      </c>
      <c r="HW33" s="9" t="str">
        <f>IF(ISBLANK(Fran1!$A33)," ",Fran1!$A33)</f>
        <v xml:space="preserve"> </v>
      </c>
      <c r="HX33" s="10" t="str">
        <f>IF(ISBLANK(Fran1!$B33)," ",Fran1!$B33)</f>
        <v xml:space="preserve"> </v>
      </c>
      <c r="HY33" s="29"/>
      <c r="HZ33" s="29"/>
      <c r="IA33" s="2" t="str">
        <f t="shared" si="100"/>
        <v xml:space="preserve"> </v>
      </c>
      <c r="IB33" s="3" t="str">
        <f t="shared" si="101"/>
        <v xml:space="preserve"> </v>
      </c>
      <c r="IC33" s="29"/>
      <c r="ID33" s="29"/>
      <c r="IE33" s="2" t="str">
        <f t="shared" si="102"/>
        <v xml:space="preserve"> </v>
      </c>
      <c r="IF33" s="3" t="str">
        <f t="shared" si="103"/>
        <v xml:space="preserve"> </v>
      </c>
      <c r="IG33" s="29"/>
      <c r="IH33" s="29"/>
      <c r="II33" s="2" t="str">
        <f t="shared" si="104"/>
        <v xml:space="preserve"> </v>
      </c>
      <c r="IJ33" s="3" t="str">
        <f t="shared" si="105"/>
        <v xml:space="preserve"> </v>
      </c>
      <c r="IK33" s="29"/>
      <c r="IL33" s="29"/>
      <c r="IM33" s="2" t="str">
        <f t="shared" si="106"/>
        <v xml:space="preserve"> </v>
      </c>
      <c r="IN33" s="3" t="str">
        <f t="shared" si="107"/>
        <v xml:space="preserve"> </v>
      </c>
      <c r="IO33" s="29"/>
      <c r="IP33" s="29"/>
      <c r="IQ33" s="2" t="str">
        <f t="shared" si="108"/>
        <v xml:space="preserve"> </v>
      </c>
      <c r="IR33" s="3" t="str">
        <f t="shared" si="109"/>
        <v xml:space="preserve"> </v>
      </c>
      <c r="IS33" s="107"/>
      <c r="IT33" s="9" t="str">
        <f>IF(ISBLANK(Fran1!$A33)," ",Fran1!$A33)</f>
        <v xml:space="preserve"> </v>
      </c>
      <c r="IU33" s="10" t="str">
        <f>IF(ISBLANK(Fran1!$B33)," ",Fran1!$B33)</f>
        <v xml:space="preserve"> </v>
      </c>
      <c r="IV33" s="29"/>
      <c r="IW33" s="29"/>
      <c r="IX33" s="2" t="str">
        <f t="shared" si="110"/>
        <v xml:space="preserve"> </v>
      </c>
      <c r="IY33" s="3" t="str">
        <f t="shared" si="111"/>
        <v xml:space="preserve"> </v>
      </c>
      <c r="IZ33" s="29"/>
      <c r="JA33" s="29"/>
      <c r="JB33" s="2" t="str">
        <f t="shared" si="112"/>
        <v xml:space="preserve"> </v>
      </c>
      <c r="JC33" s="3" t="str">
        <f t="shared" si="113"/>
        <v xml:space="preserve"> </v>
      </c>
      <c r="JD33" s="29"/>
      <c r="JE33" s="29"/>
      <c r="JF33" s="2" t="str">
        <f t="shared" si="114"/>
        <v xml:space="preserve"> </v>
      </c>
      <c r="JG33" s="3" t="str">
        <f t="shared" si="115"/>
        <v xml:space="preserve"> </v>
      </c>
      <c r="JH33" s="29"/>
      <c r="JI33" s="29"/>
      <c r="JJ33" s="2" t="str">
        <f t="shared" si="116"/>
        <v xml:space="preserve"> </v>
      </c>
      <c r="JK33" s="3" t="str">
        <f t="shared" si="117"/>
        <v xml:space="preserve"> </v>
      </c>
      <c r="JL33" s="29"/>
      <c r="JM33" s="29"/>
      <c r="JN33" s="2" t="str">
        <f t="shared" si="118"/>
        <v xml:space="preserve"> </v>
      </c>
      <c r="JO33" s="3" t="str">
        <f t="shared" si="119"/>
        <v xml:space="preserve"> </v>
      </c>
      <c r="JQ33" s="9" t="str">
        <f>IF(ISBLANK(Fran1!$A33)," ",Fran1!$A33)</f>
        <v xml:space="preserve"> </v>
      </c>
      <c r="JR33" s="10" t="str">
        <f>IF(ISBLANK(Fran1!$B33)," ",Fran1!$B33)</f>
        <v xml:space="preserve"> </v>
      </c>
      <c r="JS33" s="29"/>
      <c r="JT33" s="29"/>
      <c r="JU33" s="2" t="str">
        <f t="shared" si="120"/>
        <v xml:space="preserve"> </v>
      </c>
      <c r="JV33" s="3" t="str">
        <f t="shared" si="121"/>
        <v xml:space="preserve"> </v>
      </c>
      <c r="JW33" s="29"/>
      <c r="JX33" s="29"/>
      <c r="JY33" s="2" t="str">
        <f t="shared" si="122"/>
        <v xml:space="preserve"> </v>
      </c>
      <c r="JZ33" s="3" t="str">
        <f t="shared" si="123"/>
        <v xml:space="preserve"> </v>
      </c>
      <c r="KA33" s="29"/>
      <c r="KB33" s="29"/>
      <c r="KC33" s="2" t="str">
        <f t="shared" si="124"/>
        <v xml:space="preserve"> </v>
      </c>
      <c r="KD33" s="3" t="str">
        <f t="shared" si="125"/>
        <v xml:space="preserve"> </v>
      </c>
      <c r="KE33" s="29"/>
      <c r="KF33" s="29"/>
      <c r="KG33" s="2" t="str">
        <f t="shared" si="126"/>
        <v xml:space="preserve"> </v>
      </c>
      <c r="KH33" s="3" t="str">
        <f t="shared" si="127"/>
        <v xml:space="preserve"> </v>
      </c>
      <c r="KI33" s="29"/>
      <c r="KJ33" s="29"/>
      <c r="KK33" s="2" t="str">
        <f t="shared" si="128"/>
        <v xml:space="preserve"> </v>
      </c>
      <c r="KL33" s="3" t="str">
        <f t="shared" si="129"/>
        <v xml:space="preserve"> </v>
      </c>
      <c r="KN33" s="9" t="str">
        <f>IF(ISBLANK(Fran1!$A33)," ",Fran1!$A33)</f>
        <v xml:space="preserve"> </v>
      </c>
      <c r="KO33" s="10" t="str">
        <f>IF(ISBLANK(Fran1!$B33)," ",Fran1!$B33)</f>
        <v xml:space="preserve"> </v>
      </c>
      <c r="KP33" s="29"/>
      <c r="KQ33" s="29"/>
      <c r="KR33" s="2" t="str">
        <f t="shared" si="130"/>
        <v xml:space="preserve"> </v>
      </c>
      <c r="KS33" s="3" t="str">
        <f t="shared" si="131"/>
        <v xml:space="preserve"> </v>
      </c>
      <c r="KT33" s="29"/>
      <c r="KU33" s="29"/>
      <c r="KV33" s="2" t="str">
        <f t="shared" si="132"/>
        <v xml:space="preserve"> </v>
      </c>
      <c r="KW33" s="3" t="str">
        <f t="shared" si="133"/>
        <v xml:space="preserve"> </v>
      </c>
    </row>
    <row r="34" spans="1:309">
      <c r="A34" s="7" t="str">
        <f>IF(ISBLANK(Fran1!A34)," ",Fran1!A34)</f>
        <v xml:space="preserve"> </v>
      </c>
      <c r="B34" s="8" t="str">
        <f>IF(ISBLANK(Fran1!B34)," ",Fran1!B34)</f>
        <v xml:space="preserve"> </v>
      </c>
      <c r="C34" s="28"/>
      <c r="D34" s="28"/>
      <c r="E34" s="12" t="str">
        <f t="shared" si="0"/>
        <v xml:space="preserve"> </v>
      </c>
      <c r="F34" s="11" t="str">
        <f t="shared" si="1"/>
        <v xml:space="preserve"> </v>
      </c>
      <c r="G34" s="28"/>
      <c r="H34" s="28"/>
      <c r="I34" s="12" t="str">
        <f t="shared" si="2"/>
        <v xml:space="preserve"> </v>
      </c>
      <c r="J34" s="11" t="str">
        <f t="shared" si="3"/>
        <v xml:space="preserve"> </v>
      </c>
      <c r="K34" s="28"/>
      <c r="L34" s="28"/>
      <c r="M34" s="12" t="str">
        <f t="shared" si="4"/>
        <v xml:space="preserve"> </v>
      </c>
      <c r="N34" s="11" t="str">
        <f t="shared" si="5"/>
        <v xml:space="preserve"> </v>
      </c>
      <c r="O34" s="28"/>
      <c r="P34" s="28"/>
      <c r="Q34" s="12" t="str">
        <f t="shared" si="6"/>
        <v xml:space="preserve"> </v>
      </c>
      <c r="R34" s="11" t="str">
        <f t="shared" si="7"/>
        <v xml:space="preserve"> </v>
      </c>
      <c r="S34" s="28"/>
      <c r="T34" s="28"/>
      <c r="U34" s="12" t="str">
        <f t="shared" si="8"/>
        <v xml:space="preserve"> </v>
      </c>
      <c r="V34" s="11" t="str">
        <f t="shared" si="9"/>
        <v xml:space="preserve"> </v>
      </c>
      <c r="W34" s="107"/>
      <c r="X34" s="7" t="str">
        <f>IF(ISBLANK(Fran1!A34)," ",Fran1!A34)</f>
        <v xml:space="preserve"> </v>
      </c>
      <c r="Y34" s="8" t="str">
        <f>IF(ISBLANK(Fran1!B34)," ",Fran1!B34)</f>
        <v xml:space="preserve"> </v>
      </c>
      <c r="Z34" s="28"/>
      <c r="AA34" s="28"/>
      <c r="AB34" s="12" t="str">
        <f t="shared" si="10"/>
        <v xml:space="preserve"> </v>
      </c>
      <c r="AC34" s="11" t="str">
        <f t="shared" si="11"/>
        <v xml:space="preserve"> </v>
      </c>
      <c r="AD34" s="28"/>
      <c r="AE34" s="28"/>
      <c r="AF34" s="12" t="str">
        <f t="shared" si="12"/>
        <v xml:space="preserve"> </v>
      </c>
      <c r="AG34" s="11" t="str">
        <f t="shared" si="13"/>
        <v xml:space="preserve"> </v>
      </c>
      <c r="AH34" s="28"/>
      <c r="AI34" s="28"/>
      <c r="AJ34" s="12" t="str">
        <f t="shared" si="14"/>
        <v xml:space="preserve"> </v>
      </c>
      <c r="AK34" s="11" t="str">
        <f t="shared" si="15"/>
        <v xml:space="preserve"> </v>
      </c>
      <c r="AL34" s="28"/>
      <c r="AM34" s="28"/>
      <c r="AN34" s="12" t="str">
        <f t="shared" si="16"/>
        <v xml:space="preserve"> </v>
      </c>
      <c r="AO34" s="11" t="str">
        <f t="shared" si="17"/>
        <v xml:space="preserve"> </v>
      </c>
      <c r="AP34" s="28"/>
      <c r="AQ34" s="28"/>
      <c r="AR34" s="12" t="str">
        <f t="shared" si="18"/>
        <v xml:space="preserve"> </v>
      </c>
      <c r="AS34" s="11" t="str">
        <f t="shared" si="19"/>
        <v xml:space="preserve"> </v>
      </c>
      <c r="AU34" s="7" t="str">
        <f>IF(ISBLANK(Fran1!A34)," ",Fran1!A34)</f>
        <v xml:space="preserve"> </v>
      </c>
      <c r="AV34" s="8" t="str">
        <f>IF(ISBLANK(Fran1!B34)," ",Fran1!B34)</f>
        <v xml:space="preserve"> </v>
      </c>
      <c r="AW34" s="28"/>
      <c r="AX34" s="28"/>
      <c r="AY34" s="12" t="str">
        <f t="shared" si="20"/>
        <v xml:space="preserve"> </v>
      </c>
      <c r="AZ34" s="11" t="str">
        <f t="shared" si="21"/>
        <v xml:space="preserve"> </v>
      </c>
      <c r="BA34" s="28"/>
      <c r="BB34" s="28"/>
      <c r="BC34" s="12" t="str">
        <f t="shared" si="22"/>
        <v xml:space="preserve"> </v>
      </c>
      <c r="BD34" s="11" t="str">
        <f t="shared" si="23"/>
        <v xml:space="preserve"> </v>
      </c>
      <c r="BE34" s="28"/>
      <c r="BF34" s="28"/>
      <c r="BG34" s="12" t="str">
        <f t="shared" si="24"/>
        <v xml:space="preserve"> </v>
      </c>
      <c r="BH34" s="11" t="str">
        <f t="shared" si="25"/>
        <v xml:space="preserve"> </v>
      </c>
      <c r="BI34" s="28"/>
      <c r="BJ34" s="28"/>
      <c r="BK34" s="12" t="str">
        <f t="shared" si="26"/>
        <v xml:space="preserve"> </v>
      </c>
      <c r="BL34" s="11" t="str">
        <f t="shared" si="27"/>
        <v xml:space="preserve"> </v>
      </c>
      <c r="BM34" s="28"/>
      <c r="BN34" s="28"/>
      <c r="BO34" s="12" t="str">
        <f t="shared" si="28"/>
        <v xml:space="preserve"> </v>
      </c>
      <c r="BP34" s="11" t="str">
        <f t="shared" si="29"/>
        <v xml:space="preserve"> </v>
      </c>
      <c r="BR34" s="7" t="str">
        <f>IF(ISBLANK(Fran1!A34)," ",Fran1!A34)</f>
        <v xml:space="preserve"> </v>
      </c>
      <c r="BS34" s="8" t="str">
        <f>IF(ISBLANK(Fran1!B34)," ",Fran1!B34)</f>
        <v xml:space="preserve"> </v>
      </c>
      <c r="BT34" s="28"/>
      <c r="BU34" s="28"/>
      <c r="BV34" s="12" t="str">
        <f t="shared" si="30"/>
        <v xml:space="preserve"> </v>
      </c>
      <c r="BW34" s="11" t="str">
        <f t="shared" si="31"/>
        <v xml:space="preserve"> </v>
      </c>
      <c r="BX34" s="28"/>
      <c r="BY34" s="28"/>
      <c r="BZ34" s="12" t="str">
        <f t="shared" si="32"/>
        <v xml:space="preserve"> </v>
      </c>
      <c r="CA34" s="11" t="str">
        <f t="shared" si="33"/>
        <v xml:space="preserve"> </v>
      </c>
      <c r="CB34" s="28"/>
      <c r="CC34" s="28"/>
      <c r="CD34" s="12" t="str">
        <f t="shared" si="34"/>
        <v xml:space="preserve"> </v>
      </c>
      <c r="CE34" s="11" t="str">
        <f t="shared" si="35"/>
        <v xml:space="preserve"> </v>
      </c>
      <c r="CF34" s="28"/>
      <c r="CG34" s="28"/>
      <c r="CH34" s="12" t="str">
        <f t="shared" si="36"/>
        <v xml:space="preserve"> </v>
      </c>
      <c r="CI34" s="11" t="str">
        <f t="shared" si="37"/>
        <v xml:space="preserve"> </v>
      </c>
      <c r="CJ34" s="28"/>
      <c r="CK34" s="28"/>
      <c r="CL34" s="12" t="str">
        <f t="shared" si="38"/>
        <v xml:space="preserve"> </v>
      </c>
      <c r="CM34" s="11" t="str">
        <f t="shared" si="39"/>
        <v xml:space="preserve"> </v>
      </c>
      <c r="CO34" s="7" t="str">
        <f>IF(ISBLANK(Fran1!A34)," ",Fran1!A34)</f>
        <v xml:space="preserve"> </v>
      </c>
      <c r="CP34" s="8" t="str">
        <f>IF(ISBLANK(Fran1!B34)," ",Fran1!B34)</f>
        <v xml:space="preserve"> </v>
      </c>
      <c r="CQ34" s="28"/>
      <c r="CR34" s="28"/>
      <c r="CS34" s="12" t="str">
        <f t="shared" si="40"/>
        <v xml:space="preserve"> </v>
      </c>
      <c r="CT34" s="11" t="str">
        <f t="shared" si="41"/>
        <v xml:space="preserve"> </v>
      </c>
      <c r="CU34" s="28"/>
      <c r="CV34" s="28"/>
      <c r="CW34" s="12" t="str">
        <f t="shared" si="42"/>
        <v xml:space="preserve"> </v>
      </c>
      <c r="CX34" s="11" t="str">
        <f t="shared" si="43"/>
        <v xml:space="preserve"> </v>
      </c>
      <c r="CY34" s="28"/>
      <c r="CZ34" s="28"/>
      <c r="DA34" s="12" t="str">
        <f t="shared" si="44"/>
        <v xml:space="preserve"> </v>
      </c>
      <c r="DB34" s="11" t="str">
        <f t="shared" si="45"/>
        <v xml:space="preserve"> </v>
      </c>
      <c r="DC34" s="28"/>
      <c r="DD34" s="28"/>
      <c r="DE34" s="12" t="str">
        <f t="shared" si="46"/>
        <v xml:space="preserve"> </v>
      </c>
      <c r="DF34" s="11" t="str">
        <f t="shared" si="47"/>
        <v xml:space="preserve"> </v>
      </c>
      <c r="DG34" s="28"/>
      <c r="DH34" s="28"/>
      <c r="DI34" s="12" t="str">
        <f t="shared" si="48"/>
        <v xml:space="preserve"> </v>
      </c>
      <c r="DJ34" s="11" t="str">
        <f t="shared" si="49"/>
        <v xml:space="preserve"> </v>
      </c>
      <c r="DL34" s="7" t="str">
        <f>IF(ISBLANK(Fran1!A34)," ",Fran1!A34)</f>
        <v xml:space="preserve"> </v>
      </c>
      <c r="DM34" s="8" t="str">
        <f>IF(ISBLANK(Fran1!B34)," ",Fran1!B34)</f>
        <v xml:space="preserve"> </v>
      </c>
      <c r="DN34" s="28"/>
      <c r="DO34" s="28"/>
      <c r="DP34" s="12" t="str">
        <f t="shared" si="50"/>
        <v xml:space="preserve"> </v>
      </c>
      <c r="DQ34" s="11" t="str">
        <f t="shared" si="51"/>
        <v xml:space="preserve"> </v>
      </c>
      <c r="DR34" s="28"/>
      <c r="DS34" s="28"/>
      <c r="DT34" s="12" t="str">
        <f t="shared" si="52"/>
        <v xml:space="preserve"> </v>
      </c>
      <c r="DU34" s="11" t="str">
        <f t="shared" si="53"/>
        <v xml:space="preserve"> </v>
      </c>
      <c r="DV34" s="28"/>
      <c r="DW34" s="28"/>
      <c r="DX34" s="12" t="str">
        <f t="shared" si="54"/>
        <v xml:space="preserve"> </v>
      </c>
      <c r="DY34" s="11" t="str">
        <f t="shared" si="55"/>
        <v xml:space="preserve"> </v>
      </c>
      <c r="DZ34" s="28"/>
      <c r="EA34" s="28"/>
      <c r="EB34" s="12" t="str">
        <f t="shared" si="56"/>
        <v xml:space="preserve"> </v>
      </c>
      <c r="EC34" s="11" t="str">
        <f t="shared" si="57"/>
        <v xml:space="preserve"> </v>
      </c>
      <c r="ED34" s="28"/>
      <c r="EE34" s="28"/>
      <c r="EF34" s="12" t="str">
        <f t="shared" si="58"/>
        <v xml:space="preserve"> </v>
      </c>
      <c r="EG34" s="11" t="str">
        <f t="shared" si="59"/>
        <v xml:space="preserve"> </v>
      </c>
      <c r="EI34" s="7" t="str">
        <f>IF(ISBLANK(Fran1!$A34)," ",Fran1!$A34)</f>
        <v xml:space="preserve"> </v>
      </c>
      <c r="EJ34" s="8" t="str">
        <f>IF(ISBLANK(Fran1!$B34)," ",Fran1!$B34)</f>
        <v xml:space="preserve"> </v>
      </c>
      <c r="EK34" s="28"/>
      <c r="EL34" s="28"/>
      <c r="EM34" s="12" t="str">
        <f t="shared" si="60"/>
        <v xml:space="preserve"> </v>
      </c>
      <c r="EN34" s="11" t="str">
        <f t="shared" si="61"/>
        <v xml:space="preserve"> </v>
      </c>
      <c r="EO34" s="28"/>
      <c r="EP34" s="28"/>
      <c r="EQ34" s="12" t="str">
        <f t="shared" si="134"/>
        <v xml:space="preserve"> </v>
      </c>
      <c r="ER34" s="11" t="str">
        <f t="shared" si="135"/>
        <v xml:space="preserve"> </v>
      </c>
      <c r="ES34" s="28"/>
      <c r="ET34" s="28"/>
      <c r="EU34" s="12" t="str">
        <f t="shared" si="64"/>
        <v xml:space="preserve"> </v>
      </c>
      <c r="EV34" s="11" t="str">
        <f t="shared" si="65"/>
        <v xml:space="preserve"> </v>
      </c>
      <c r="EW34" s="28"/>
      <c r="EX34" s="28"/>
      <c r="EY34" s="12" t="str">
        <f t="shared" si="66"/>
        <v xml:space="preserve"> </v>
      </c>
      <c r="EZ34" s="11" t="str">
        <f t="shared" si="67"/>
        <v xml:space="preserve"> </v>
      </c>
      <c r="FA34" s="28"/>
      <c r="FB34" s="28"/>
      <c r="FC34" s="12" t="str">
        <f t="shared" si="68"/>
        <v xml:space="preserve"> </v>
      </c>
      <c r="FD34" s="11" t="str">
        <f t="shared" si="69"/>
        <v xml:space="preserve"> </v>
      </c>
      <c r="FF34" s="7" t="str">
        <f>IF(ISBLANK(Fran1!$A34)," ",Fran1!$A34)</f>
        <v xml:space="preserve"> </v>
      </c>
      <c r="FG34" s="8" t="str">
        <f>IF(ISBLANK(Fran1!$B34)," ",Fran1!$B34)</f>
        <v xml:space="preserve"> </v>
      </c>
      <c r="FH34" s="28"/>
      <c r="FI34" s="28"/>
      <c r="FJ34" s="12" t="str">
        <f t="shared" si="70"/>
        <v xml:space="preserve"> </v>
      </c>
      <c r="FK34" s="11" t="str">
        <f t="shared" si="71"/>
        <v xml:space="preserve"> </v>
      </c>
      <c r="FL34" s="28"/>
      <c r="FM34" s="28"/>
      <c r="FN34" s="12" t="str">
        <f t="shared" si="72"/>
        <v xml:space="preserve"> </v>
      </c>
      <c r="FO34" s="11" t="str">
        <f t="shared" si="73"/>
        <v xml:space="preserve"> </v>
      </c>
      <c r="FP34" s="28"/>
      <c r="FQ34" s="28"/>
      <c r="FR34" s="12" t="str">
        <f t="shared" si="74"/>
        <v xml:space="preserve"> </v>
      </c>
      <c r="FS34" s="11" t="str">
        <f t="shared" si="75"/>
        <v xml:space="preserve"> </v>
      </c>
      <c r="FT34" s="28"/>
      <c r="FU34" s="28"/>
      <c r="FV34" s="12" t="str">
        <f t="shared" si="76"/>
        <v xml:space="preserve"> </v>
      </c>
      <c r="FW34" s="11" t="str">
        <f t="shared" si="77"/>
        <v xml:space="preserve"> </v>
      </c>
      <c r="FX34" s="28"/>
      <c r="FY34" s="28"/>
      <c r="FZ34" s="12" t="str">
        <f t="shared" si="78"/>
        <v xml:space="preserve"> </v>
      </c>
      <c r="GA34" s="11" t="str">
        <f t="shared" si="79"/>
        <v xml:space="preserve"> </v>
      </c>
      <c r="GC34" s="7" t="str">
        <f>IF(ISBLANK(Fran1!A34)," ",Fran1!A34)</f>
        <v xml:space="preserve"> </v>
      </c>
      <c r="GD34" s="8" t="str">
        <f>IF(ISBLANK(Fran1!B34)," ",Fran1!B34)</f>
        <v xml:space="preserve"> </v>
      </c>
      <c r="GE34" s="28"/>
      <c r="GF34" s="28"/>
      <c r="GG34" s="12" t="str">
        <f t="shared" si="80"/>
        <v xml:space="preserve"> </v>
      </c>
      <c r="GH34" s="11" t="str">
        <f t="shared" si="81"/>
        <v xml:space="preserve"> </v>
      </c>
      <c r="GI34" s="28"/>
      <c r="GJ34" s="28"/>
      <c r="GK34" s="12" t="str">
        <f t="shared" si="82"/>
        <v xml:space="preserve"> </v>
      </c>
      <c r="GL34" s="11" t="str">
        <f t="shared" si="83"/>
        <v xml:space="preserve"> </v>
      </c>
      <c r="GM34" s="28"/>
      <c r="GN34" s="28"/>
      <c r="GO34" s="12" t="str">
        <f t="shared" si="84"/>
        <v xml:space="preserve"> </v>
      </c>
      <c r="GP34" s="11" t="str">
        <f t="shared" si="85"/>
        <v xml:space="preserve"> </v>
      </c>
      <c r="GQ34" s="28"/>
      <c r="GR34" s="28"/>
      <c r="GS34" s="12" t="str">
        <f t="shared" si="86"/>
        <v xml:space="preserve"> </v>
      </c>
      <c r="GT34" s="11" t="str">
        <f t="shared" si="87"/>
        <v xml:space="preserve"> </v>
      </c>
      <c r="GU34" s="28"/>
      <c r="GV34" s="28"/>
      <c r="GW34" s="12" t="str">
        <f t="shared" si="88"/>
        <v xml:space="preserve"> </v>
      </c>
      <c r="GX34" s="11" t="str">
        <f t="shared" si="89"/>
        <v xml:space="preserve"> </v>
      </c>
      <c r="GZ34" s="7" t="str">
        <f>IF(ISBLANK(Fran1!A34)," ",Fran1!A34)</f>
        <v xml:space="preserve"> </v>
      </c>
      <c r="HA34" s="8" t="str">
        <f>IF(ISBLANK(Fran1!B34)," ",Fran1!B34)</f>
        <v xml:space="preserve"> </v>
      </c>
      <c r="HB34" s="28"/>
      <c r="HC34" s="28"/>
      <c r="HD34" s="12" t="str">
        <f t="shared" si="90"/>
        <v xml:space="preserve"> </v>
      </c>
      <c r="HE34" s="11" t="str">
        <f t="shared" si="91"/>
        <v xml:space="preserve"> </v>
      </c>
      <c r="HF34" s="28"/>
      <c r="HG34" s="28"/>
      <c r="HH34" s="12" t="str">
        <f t="shared" si="92"/>
        <v xml:space="preserve"> </v>
      </c>
      <c r="HI34" s="11" t="str">
        <f t="shared" si="93"/>
        <v xml:space="preserve"> </v>
      </c>
      <c r="HJ34" s="28"/>
      <c r="HK34" s="28"/>
      <c r="HL34" s="12" t="str">
        <f t="shared" si="94"/>
        <v xml:space="preserve"> </v>
      </c>
      <c r="HM34" s="11" t="str">
        <f t="shared" si="95"/>
        <v xml:space="preserve"> </v>
      </c>
      <c r="HN34" s="28"/>
      <c r="HO34" s="28"/>
      <c r="HP34" s="12" t="str">
        <f t="shared" si="96"/>
        <v xml:space="preserve"> </v>
      </c>
      <c r="HQ34" s="11" t="str">
        <f t="shared" si="97"/>
        <v xml:space="preserve"> </v>
      </c>
      <c r="HR34" s="28"/>
      <c r="HS34" s="28"/>
      <c r="HT34" s="12" t="str">
        <f t="shared" si="98"/>
        <v xml:space="preserve"> </v>
      </c>
      <c r="HU34" s="11" t="str">
        <f t="shared" si="99"/>
        <v xml:space="preserve"> </v>
      </c>
      <c r="HW34" s="7" t="str">
        <f>IF(ISBLANK(Fran1!$A34)," ",Fran1!$A34)</f>
        <v xml:space="preserve"> </v>
      </c>
      <c r="HX34" s="8" t="str">
        <f>IF(ISBLANK(Fran1!$B34)," ",Fran1!$B34)</f>
        <v xml:space="preserve"> </v>
      </c>
      <c r="HY34" s="28"/>
      <c r="HZ34" s="28"/>
      <c r="IA34" s="12" t="str">
        <f t="shared" si="100"/>
        <v xml:space="preserve"> </v>
      </c>
      <c r="IB34" s="11" t="str">
        <f t="shared" si="101"/>
        <v xml:space="preserve"> </v>
      </c>
      <c r="IC34" s="28"/>
      <c r="ID34" s="28"/>
      <c r="IE34" s="12" t="str">
        <f t="shared" si="102"/>
        <v xml:space="preserve"> </v>
      </c>
      <c r="IF34" s="11" t="str">
        <f t="shared" si="103"/>
        <v xml:space="preserve"> </v>
      </c>
      <c r="IG34" s="28"/>
      <c r="IH34" s="28"/>
      <c r="II34" s="12" t="str">
        <f t="shared" si="104"/>
        <v xml:space="preserve"> </v>
      </c>
      <c r="IJ34" s="11" t="str">
        <f t="shared" si="105"/>
        <v xml:space="preserve"> </v>
      </c>
      <c r="IK34" s="28"/>
      <c r="IL34" s="28"/>
      <c r="IM34" s="12" t="str">
        <f t="shared" si="106"/>
        <v xml:space="preserve"> </v>
      </c>
      <c r="IN34" s="11" t="str">
        <f t="shared" si="107"/>
        <v xml:space="preserve"> </v>
      </c>
      <c r="IO34" s="28"/>
      <c r="IP34" s="28"/>
      <c r="IQ34" s="12" t="str">
        <f t="shared" si="108"/>
        <v xml:space="preserve"> </v>
      </c>
      <c r="IR34" s="11" t="str">
        <f t="shared" si="109"/>
        <v xml:space="preserve"> </v>
      </c>
      <c r="IS34" s="107"/>
      <c r="IT34" s="7" t="str">
        <f>IF(ISBLANK(Fran1!$A34)," ",Fran1!$A34)</f>
        <v xml:space="preserve"> </v>
      </c>
      <c r="IU34" s="8" t="str">
        <f>IF(ISBLANK(Fran1!$B34)," ",Fran1!$B34)</f>
        <v xml:space="preserve"> </v>
      </c>
      <c r="IV34" s="28"/>
      <c r="IW34" s="28"/>
      <c r="IX34" s="12" t="str">
        <f t="shared" si="110"/>
        <v xml:space="preserve"> </v>
      </c>
      <c r="IY34" s="11" t="str">
        <f t="shared" si="111"/>
        <v xml:space="preserve"> </v>
      </c>
      <c r="IZ34" s="28"/>
      <c r="JA34" s="28"/>
      <c r="JB34" s="12" t="str">
        <f t="shared" si="112"/>
        <v xml:space="preserve"> </v>
      </c>
      <c r="JC34" s="11" t="str">
        <f t="shared" si="113"/>
        <v xml:space="preserve"> </v>
      </c>
      <c r="JD34" s="28"/>
      <c r="JE34" s="28"/>
      <c r="JF34" s="12" t="str">
        <f t="shared" si="114"/>
        <v xml:space="preserve"> </v>
      </c>
      <c r="JG34" s="11" t="str">
        <f t="shared" si="115"/>
        <v xml:space="preserve"> </v>
      </c>
      <c r="JH34" s="28"/>
      <c r="JI34" s="28"/>
      <c r="JJ34" s="12" t="str">
        <f t="shared" si="116"/>
        <v xml:space="preserve"> </v>
      </c>
      <c r="JK34" s="11" t="str">
        <f t="shared" si="117"/>
        <v xml:space="preserve"> </v>
      </c>
      <c r="JL34" s="28"/>
      <c r="JM34" s="28"/>
      <c r="JN34" s="12" t="str">
        <f t="shared" si="118"/>
        <v xml:space="preserve"> </v>
      </c>
      <c r="JO34" s="11" t="str">
        <f t="shared" si="119"/>
        <v xml:space="preserve"> </v>
      </c>
      <c r="JQ34" s="7" t="str">
        <f>IF(ISBLANK(Fran1!$A34)," ",Fran1!$A34)</f>
        <v xml:space="preserve"> </v>
      </c>
      <c r="JR34" s="8" t="str">
        <f>IF(ISBLANK(Fran1!$B34)," ",Fran1!$B34)</f>
        <v xml:space="preserve"> </v>
      </c>
      <c r="JS34" s="28"/>
      <c r="JT34" s="28"/>
      <c r="JU34" s="12" t="str">
        <f t="shared" si="120"/>
        <v xml:space="preserve"> </v>
      </c>
      <c r="JV34" s="11" t="str">
        <f t="shared" si="121"/>
        <v xml:space="preserve"> </v>
      </c>
      <c r="JW34" s="28"/>
      <c r="JX34" s="28"/>
      <c r="JY34" s="12" t="str">
        <f t="shared" si="122"/>
        <v xml:space="preserve"> </v>
      </c>
      <c r="JZ34" s="11" t="str">
        <f t="shared" si="123"/>
        <v xml:space="preserve"> </v>
      </c>
      <c r="KA34" s="28"/>
      <c r="KB34" s="28"/>
      <c r="KC34" s="12" t="str">
        <f t="shared" si="124"/>
        <v xml:space="preserve"> </v>
      </c>
      <c r="KD34" s="11" t="str">
        <f t="shared" si="125"/>
        <v xml:space="preserve"> </v>
      </c>
      <c r="KE34" s="28"/>
      <c r="KF34" s="28"/>
      <c r="KG34" s="12" t="str">
        <f t="shared" si="126"/>
        <v xml:space="preserve"> </v>
      </c>
      <c r="KH34" s="11" t="str">
        <f t="shared" si="127"/>
        <v xml:space="preserve"> </v>
      </c>
      <c r="KI34" s="28"/>
      <c r="KJ34" s="28"/>
      <c r="KK34" s="12" t="str">
        <f t="shared" si="128"/>
        <v xml:space="preserve"> </v>
      </c>
      <c r="KL34" s="11" t="str">
        <f t="shared" si="129"/>
        <v xml:space="preserve"> </v>
      </c>
      <c r="KN34" s="7" t="str">
        <f>IF(ISBLANK(Fran1!$A34)," ",Fran1!$A34)</f>
        <v xml:space="preserve"> </v>
      </c>
      <c r="KO34" s="8" t="str">
        <f>IF(ISBLANK(Fran1!$B34)," ",Fran1!$B34)</f>
        <v xml:space="preserve"> </v>
      </c>
      <c r="KP34" s="28"/>
      <c r="KQ34" s="28"/>
      <c r="KR34" s="12" t="str">
        <f t="shared" si="130"/>
        <v xml:space="preserve"> </v>
      </c>
      <c r="KS34" s="11" t="str">
        <f t="shared" si="131"/>
        <v xml:space="preserve"> </v>
      </c>
      <c r="KT34" s="28"/>
      <c r="KU34" s="28"/>
      <c r="KV34" s="12" t="str">
        <f t="shared" si="132"/>
        <v xml:space="preserve"> </v>
      </c>
      <c r="KW34" s="11" t="str">
        <f t="shared" si="133"/>
        <v xml:space="preserve"> </v>
      </c>
    </row>
    <row r="35" spans="1:309">
      <c r="A35" s="9" t="str">
        <f>IF(ISBLANK(Fran1!A35)," ",Fran1!A35)</f>
        <v xml:space="preserve"> </v>
      </c>
      <c r="B35" s="10" t="str">
        <f>IF(ISBLANK(Fran1!B35)," ",Fran1!B35)</f>
        <v xml:space="preserve"> </v>
      </c>
      <c r="C35" s="29"/>
      <c r="D35" s="29"/>
      <c r="E35" s="2" t="str">
        <f t="shared" si="0"/>
        <v xml:space="preserve"> </v>
      </c>
      <c r="F35" s="3" t="str">
        <f t="shared" si="1"/>
        <v xml:space="preserve"> </v>
      </c>
      <c r="G35" s="29"/>
      <c r="H35" s="29"/>
      <c r="I35" s="2" t="str">
        <f t="shared" si="2"/>
        <v xml:space="preserve"> </v>
      </c>
      <c r="J35" s="3" t="str">
        <f t="shared" si="3"/>
        <v xml:space="preserve"> </v>
      </c>
      <c r="K35" s="29"/>
      <c r="L35" s="29"/>
      <c r="M35" s="2" t="str">
        <f t="shared" si="4"/>
        <v xml:space="preserve"> </v>
      </c>
      <c r="N35" s="3" t="str">
        <f t="shared" si="5"/>
        <v xml:space="preserve"> </v>
      </c>
      <c r="O35" s="29"/>
      <c r="P35" s="29"/>
      <c r="Q35" s="2" t="str">
        <f t="shared" si="6"/>
        <v xml:space="preserve"> </v>
      </c>
      <c r="R35" s="3" t="str">
        <f t="shared" si="7"/>
        <v xml:space="preserve"> </v>
      </c>
      <c r="S35" s="29"/>
      <c r="T35" s="29"/>
      <c r="U35" s="2" t="str">
        <f t="shared" si="8"/>
        <v xml:space="preserve"> </v>
      </c>
      <c r="V35" s="3" t="str">
        <f t="shared" si="9"/>
        <v xml:space="preserve"> </v>
      </c>
      <c r="W35" s="107"/>
      <c r="X35" s="9" t="str">
        <f>IF(ISBLANK(Fran1!A35)," ",Fran1!A35)</f>
        <v xml:space="preserve"> </v>
      </c>
      <c r="Y35" s="10" t="str">
        <f>IF(ISBLANK(Fran1!B35)," ",Fran1!B35)</f>
        <v xml:space="preserve"> </v>
      </c>
      <c r="Z35" s="29"/>
      <c r="AA35" s="29"/>
      <c r="AB35" s="2" t="str">
        <f t="shared" si="10"/>
        <v xml:space="preserve"> </v>
      </c>
      <c r="AC35" s="3" t="str">
        <f t="shared" si="11"/>
        <v xml:space="preserve"> </v>
      </c>
      <c r="AD35" s="29"/>
      <c r="AE35" s="29"/>
      <c r="AF35" s="2" t="str">
        <f t="shared" si="12"/>
        <v xml:space="preserve"> </v>
      </c>
      <c r="AG35" s="3" t="str">
        <f t="shared" si="13"/>
        <v xml:space="preserve"> </v>
      </c>
      <c r="AH35" s="29"/>
      <c r="AI35" s="29"/>
      <c r="AJ35" s="2" t="str">
        <f t="shared" si="14"/>
        <v xml:space="preserve"> </v>
      </c>
      <c r="AK35" s="3" t="str">
        <f t="shared" si="15"/>
        <v xml:space="preserve"> </v>
      </c>
      <c r="AL35" s="29"/>
      <c r="AM35" s="29"/>
      <c r="AN35" s="2" t="str">
        <f t="shared" si="16"/>
        <v xml:space="preserve"> </v>
      </c>
      <c r="AO35" s="3" t="str">
        <f t="shared" si="17"/>
        <v xml:space="preserve"> </v>
      </c>
      <c r="AP35" s="29"/>
      <c r="AQ35" s="29"/>
      <c r="AR35" s="2" t="str">
        <f t="shared" si="18"/>
        <v xml:space="preserve"> </v>
      </c>
      <c r="AS35" s="3" t="str">
        <f t="shared" si="19"/>
        <v xml:space="preserve"> </v>
      </c>
      <c r="AU35" s="9" t="str">
        <f>IF(ISBLANK(Fran1!A35)," ",Fran1!A35)</f>
        <v xml:space="preserve"> </v>
      </c>
      <c r="AV35" s="10" t="str">
        <f>IF(ISBLANK(Fran1!B35)," ",Fran1!B35)</f>
        <v xml:space="preserve"> </v>
      </c>
      <c r="AW35" s="29"/>
      <c r="AX35" s="29"/>
      <c r="AY35" s="2" t="str">
        <f t="shared" si="20"/>
        <v xml:space="preserve"> </v>
      </c>
      <c r="AZ35" s="3" t="str">
        <f t="shared" si="21"/>
        <v xml:space="preserve"> </v>
      </c>
      <c r="BA35" s="29"/>
      <c r="BB35" s="29"/>
      <c r="BC35" s="2" t="str">
        <f t="shared" si="22"/>
        <v xml:space="preserve"> </v>
      </c>
      <c r="BD35" s="3" t="str">
        <f t="shared" si="23"/>
        <v xml:space="preserve"> </v>
      </c>
      <c r="BE35" s="29"/>
      <c r="BF35" s="29"/>
      <c r="BG35" s="2" t="str">
        <f t="shared" si="24"/>
        <v xml:space="preserve"> </v>
      </c>
      <c r="BH35" s="3" t="str">
        <f t="shared" si="25"/>
        <v xml:space="preserve"> </v>
      </c>
      <c r="BI35" s="29"/>
      <c r="BJ35" s="29"/>
      <c r="BK35" s="2" t="str">
        <f t="shared" si="26"/>
        <v xml:space="preserve"> </v>
      </c>
      <c r="BL35" s="3" t="str">
        <f t="shared" si="27"/>
        <v xml:space="preserve"> </v>
      </c>
      <c r="BM35" s="29"/>
      <c r="BN35" s="29"/>
      <c r="BO35" s="2" t="str">
        <f t="shared" si="28"/>
        <v xml:space="preserve"> </v>
      </c>
      <c r="BP35" s="3" t="str">
        <f t="shared" si="29"/>
        <v xml:space="preserve"> </v>
      </c>
      <c r="BR35" s="9" t="str">
        <f>IF(ISBLANK(Fran1!A35)," ",Fran1!A35)</f>
        <v xml:space="preserve"> </v>
      </c>
      <c r="BS35" s="10" t="str">
        <f>IF(ISBLANK(Fran1!B35)," ",Fran1!B35)</f>
        <v xml:space="preserve"> </v>
      </c>
      <c r="BT35" s="29"/>
      <c r="BU35" s="29"/>
      <c r="BV35" s="2" t="str">
        <f t="shared" si="30"/>
        <v xml:space="preserve"> </v>
      </c>
      <c r="BW35" s="3" t="str">
        <f t="shared" si="31"/>
        <v xml:space="preserve"> </v>
      </c>
      <c r="BX35" s="29"/>
      <c r="BY35" s="29"/>
      <c r="BZ35" s="2" t="str">
        <f t="shared" si="32"/>
        <v xml:space="preserve"> </v>
      </c>
      <c r="CA35" s="3" t="str">
        <f t="shared" si="33"/>
        <v xml:space="preserve"> </v>
      </c>
      <c r="CB35" s="29"/>
      <c r="CC35" s="29"/>
      <c r="CD35" s="2" t="str">
        <f t="shared" si="34"/>
        <v xml:space="preserve"> </v>
      </c>
      <c r="CE35" s="3" t="str">
        <f t="shared" si="35"/>
        <v xml:space="preserve"> </v>
      </c>
      <c r="CF35" s="29"/>
      <c r="CG35" s="29"/>
      <c r="CH35" s="2" t="str">
        <f t="shared" si="36"/>
        <v xml:space="preserve"> </v>
      </c>
      <c r="CI35" s="3" t="str">
        <f t="shared" si="37"/>
        <v xml:space="preserve"> </v>
      </c>
      <c r="CJ35" s="29"/>
      <c r="CK35" s="29"/>
      <c r="CL35" s="2" t="str">
        <f t="shared" si="38"/>
        <v xml:space="preserve"> </v>
      </c>
      <c r="CM35" s="3" t="str">
        <f t="shared" si="39"/>
        <v xml:space="preserve"> </v>
      </c>
      <c r="CO35" s="9" t="str">
        <f>IF(ISBLANK(Fran1!A35)," ",Fran1!A35)</f>
        <v xml:space="preserve"> </v>
      </c>
      <c r="CP35" s="10" t="str">
        <f>IF(ISBLANK(Fran1!B35)," ",Fran1!B35)</f>
        <v xml:space="preserve"> </v>
      </c>
      <c r="CQ35" s="29"/>
      <c r="CR35" s="29"/>
      <c r="CS35" s="2" t="str">
        <f t="shared" si="40"/>
        <v xml:space="preserve"> </v>
      </c>
      <c r="CT35" s="3" t="str">
        <f t="shared" si="41"/>
        <v xml:space="preserve"> </v>
      </c>
      <c r="CU35" s="29"/>
      <c r="CV35" s="29"/>
      <c r="CW35" s="2" t="str">
        <f t="shared" si="42"/>
        <v xml:space="preserve"> </v>
      </c>
      <c r="CX35" s="3" t="str">
        <f t="shared" si="43"/>
        <v xml:space="preserve"> </v>
      </c>
      <c r="CY35" s="29"/>
      <c r="CZ35" s="29"/>
      <c r="DA35" s="2" t="str">
        <f t="shared" si="44"/>
        <v xml:space="preserve"> </v>
      </c>
      <c r="DB35" s="3" t="str">
        <f t="shared" si="45"/>
        <v xml:space="preserve"> </v>
      </c>
      <c r="DC35" s="29"/>
      <c r="DD35" s="29"/>
      <c r="DE35" s="2" t="str">
        <f t="shared" si="46"/>
        <v xml:space="preserve"> </v>
      </c>
      <c r="DF35" s="3" t="str">
        <f t="shared" si="47"/>
        <v xml:space="preserve"> </v>
      </c>
      <c r="DG35" s="29"/>
      <c r="DH35" s="29"/>
      <c r="DI35" s="2" t="str">
        <f t="shared" si="48"/>
        <v xml:space="preserve"> </v>
      </c>
      <c r="DJ35" s="3" t="str">
        <f t="shared" si="49"/>
        <v xml:space="preserve"> </v>
      </c>
      <c r="DL35" s="9" t="str">
        <f>IF(ISBLANK(Fran1!A35)," ",Fran1!A35)</f>
        <v xml:space="preserve"> </v>
      </c>
      <c r="DM35" s="10" t="str">
        <f>IF(ISBLANK(Fran1!B35)," ",Fran1!B35)</f>
        <v xml:space="preserve"> </v>
      </c>
      <c r="DN35" s="29"/>
      <c r="DO35" s="29"/>
      <c r="DP35" s="2" t="str">
        <f t="shared" si="50"/>
        <v xml:space="preserve"> </v>
      </c>
      <c r="DQ35" s="3" t="str">
        <f t="shared" si="51"/>
        <v xml:space="preserve"> </v>
      </c>
      <c r="DR35" s="29"/>
      <c r="DS35" s="29"/>
      <c r="DT35" s="2" t="str">
        <f t="shared" si="52"/>
        <v xml:space="preserve"> </v>
      </c>
      <c r="DU35" s="3" t="str">
        <f t="shared" si="53"/>
        <v xml:space="preserve"> </v>
      </c>
      <c r="DV35" s="29"/>
      <c r="DW35" s="29"/>
      <c r="DX35" s="2" t="str">
        <f t="shared" si="54"/>
        <v xml:space="preserve"> </v>
      </c>
      <c r="DY35" s="3" t="str">
        <f t="shared" si="55"/>
        <v xml:space="preserve"> </v>
      </c>
      <c r="DZ35" s="29"/>
      <c r="EA35" s="29"/>
      <c r="EB35" s="2" t="str">
        <f t="shared" si="56"/>
        <v xml:space="preserve"> </v>
      </c>
      <c r="EC35" s="3" t="str">
        <f t="shared" si="57"/>
        <v xml:space="preserve"> </v>
      </c>
      <c r="ED35" s="29"/>
      <c r="EE35" s="29"/>
      <c r="EF35" s="2" t="str">
        <f t="shared" si="58"/>
        <v xml:space="preserve"> </v>
      </c>
      <c r="EG35" s="3" t="str">
        <f t="shared" si="59"/>
        <v xml:space="preserve"> </v>
      </c>
      <c r="EI35" s="9" t="str">
        <f>IF(ISBLANK(Fran1!$A35)," ",Fran1!$A35)</f>
        <v xml:space="preserve"> </v>
      </c>
      <c r="EJ35" s="10" t="str">
        <f>IF(ISBLANK(Fran1!$B35)," ",Fran1!$B35)</f>
        <v xml:space="preserve"> </v>
      </c>
      <c r="EK35" s="29"/>
      <c r="EL35" s="29"/>
      <c r="EM35" s="2" t="str">
        <f t="shared" si="60"/>
        <v xml:space="preserve"> </v>
      </c>
      <c r="EN35" s="3" t="str">
        <f t="shared" si="61"/>
        <v xml:space="preserve"> </v>
      </c>
      <c r="EO35" s="29"/>
      <c r="EP35" s="29"/>
      <c r="EQ35" s="2" t="str">
        <f t="shared" si="134"/>
        <v xml:space="preserve"> </v>
      </c>
      <c r="ER35" s="3" t="str">
        <f t="shared" si="135"/>
        <v xml:space="preserve"> </v>
      </c>
      <c r="ES35" s="29"/>
      <c r="ET35" s="29"/>
      <c r="EU35" s="2" t="str">
        <f t="shared" si="64"/>
        <v xml:space="preserve"> </v>
      </c>
      <c r="EV35" s="3" t="str">
        <f t="shared" si="65"/>
        <v xml:space="preserve"> </v>
      </c>
      <c r="EW35" s="29"/>
      <c r="EX35" s="29"/>
      <c r="EY35" s="2" t="str">
        <f t="shared" si="66"/>
        <v xml:space="preserve"> </v>
      </c>
      <c r="EZ35" s="3" t="str">
        <f t="shared" si="67"/>
        <v xml:space="preserve"> </v>
      </c>
      <c r="FA35" s="29"/>
      <c r="FB35" s="29"/>
      <c r="FC35" s="2" t="str">
        <f t="shared" si="68"/>
        <v xml:space="preserve"> </v>
      </c>
      <c r="FD35" s="3" t="str">
        <f t="shared" si="69"/>
        <v xml:space="preserve"> </v>
      </c>
      <c r="FF35" s="9" t="str">
        <f>IF(ISBLANK(Fran1!$A35)," ",Fran1!$A35)</f>
        <v xml:space="preserve"> </v>
      </c>
      <c r="FG35" s="10" t="str">
        <f>IF(ISBLANK(Fran1!$B35)," ",Fran1!$B35)</f>
        <v xml:space="preserve"> </v>
      </c>
      <c r="FH35" s="29"/>
      <c r="FI35" s="29"/>
      <c r="FJ35" s="2" t="str">
        <f t="shared" si="70"/>
        <v xml:space="preserve"> </v>
      </c>
      <c r="FK35" s="3" t="str">
        <f t="shared" si="71"/>
        <v xml:space="preserve"> </v>
      </c>
      <c r="FL35" s="29"/>
      <c r="FM35" s="29"/>
      <c r="FN35" s="2" t="str">
        <f t="shared" si="72"/>
        <v xml:space="preserve"> </v>
      </c>
      <c r="FO35" s="3" t="str">
        <f t="shared" si="73"/>
        <v xml:space="preserve"> </v>
      </c>
      <c r="FP35" s="29"/>
      <c r="FQ35" s="29"/>
      <c r="FR35" s="2" t="str">
        <f t="shared" si="74"/>
        <v xml:space="preserve"> </v>
      </c>
      <c r="FS35" s="3" t="str">
        <f t="shared" si="75"/>
        <v xml:space="preserve"> </v>
      </c>
      <c r="FT35" s="29"/>
      <c r="FU35" s="29"/>
      <c r="FV35" s="2" t="str">
        <f t="shared" si="76"/>
        <v xml:space="preserve"> </v>
      </c>
      <c r="FW35" s="3" t="str">
        <f t="shared" si="77"/>
        <v xml:space="preserve"> </v>
      </c>
      <c r="FX35" s="29"/>
      <c r="FY35" s="29"/>
      <c r="FZ35" s="2" t="str">
        <f t="shared" si="78"/>
        <v xml:space="preserve"> </v>
      </c>
      <c r="GA35" s="3" t="str">
        <f t="shared" si="79"/>
        <v xml:space="preserve"> </v>
      </c>
      <c r="GC35" s="9" t="str">
        <f>IF(ISBLANK(Fran1!A35)," ",Fran1!A35)</f>
        <v xml:space="preserve"> </v>
      </c>
      <c r="GD35" s="10" t="str">
        <f>IF(ISBLANK(Fran1!B35)," ",Fran1!B35)</f>
        <v xml:space="preserve"> </v>
      </c>
      <c r="GE35" s="29"/>
      <c r="GF35" s="29"/>
      <c r="GG35" s="2" t="str">
        <f t="shared" si="80"/>
        <v xml:space="preserve"> </v>
      </c>
      <c r="GH35" s="3" t="str">
        <f t="shared" si="81"/>
        <v xml:space="preserve"> </v>
      </c>
      <c r="GI35" s="29"/>
      <c r="GJ35" s="29"/>
      <c r="GK35" s="2" t="str">
        <f t="shared" si="82"/>
        <v xml:space="preserve"> </v>
      </c>
      <c r="GL35" s="3" t="str">
        <f t="shared" si="83"/>
        <v xml:space="preserve"> </v>
      </c>
      <c r="GM35" s="29"/>
      <c r="GN35" s="29"/>
      <c r="GO35" s="2" t="str">
        <f t="shared" si="84"/>
        <v xml:space="preserve"> </v>
      </c>
      <c r="GP35" s="3" t="str">
        <f t="shared" si="85"/>
        <v xml:space="preserve"> </v>
      </c>
      <c r="GQ35" s="29"/>
      <c r="GR35" s="29"/>
      <c r="GS35" s="2" t="str">
        <f t="shared" si="86"/>
        <v xml:space="preserve"> </v>
      </c>
      <c r="GT35" s="3" t="str">
        <f t="shared" si="87"/>
        <v xml:space="preserve"> </v>
      </c>
      <c r="GU35" s="29"/>
      <c r="GV35" s="29"/>
      <c r="GW35" s="2" t="str">
        <f t="shared" si="88"/>
        <v xml:space="preserve"> </v>
      </c>
      <c r="GX35" s="3" t="str">
        <f t="shared" si="89"/>
        <v xml:space="preserve"> </v>
      </c>
      <c r="GZ35" s="9" t="str">
        <f>IF(ISBLANK(Fran1!A35)," ",Fran1!A35)</f>
        <v xml:space="preserve"> </v>
      </c>
      <c r="HA35" s="10" t="str">
        <f>IF(ISBLANK(Fran1!B35)," ",Fran1!B35)</f>
        <v xml:space="preserve"> </v>
      </c>
      <c r="HB35" s="29"/>
      <c r="HC35" s="29"/>
      <c r="HD35" s="2" t="str">
        <f t="shared" si="90"/>
        <v xml:space="preserve"> </v>
      </c>
      <c r="HE35" s="3" t="str">
        <f t="shared" si="91"/>
        <v xml:space="preserve"> </v>
      </c>
      <c r="HF35" s="29"/>
      <c r="HG35" s="29"/>
      <c r="HH35" s="2" t="str">
        <f t="shared" si="92"/>
        <v xml:space="preserve"> </v>
      </c>
      <c r="HI35" s="3" t="str">
        <f t="shared" si="93"/>
        <v xml:space="preserve"> </v>
      </c>
      <c r="HJ35" s="29"/>
      <c r="HK35" s="29"/>
      <c r="HL35" s="2" t="str">
        <f t="shared" si="94"/>
        <v xml:space="preserve"> </v>
      </c>
      <c r="HM35" s="3" t="str">
        <f t="shared" si="95"/>
        <v xml:space="preserve"> </v>
      </c>
      <c r="HN35" s="29"/>
      <c r="HO35" s="29"/>
      <c r="HP35" s="2" t="str">
        <f t="shared" si="96"/>
        <v xml:space="preserve"> </v>
      </c>
      <c r="HQ35" s="3" t="str">
        <f t="shared" si="97"/>
        <v xml:space="preserve"> </v>
      </c>
      <c r="HR35" s="29"/>
      <c r="HS35" s="29"/>
      <c r="HT35" s="2" t="str">
        <f t="shared" si="98"/>
        <v xml:space="preserve"> </v>
      </c>
      <c r="HU35" s="3" t="str">
        <f t="shared" si="99"/>
        <v xml:space="preserve"> </v>
      </c>
      <c r="HW35" s="9" t="str">
        <f>IF(ISBLANK(Fran1!$A35)," ",Fran1!$A35)</f>
        <v xml:space="preserve"> </v>
      </c>
      <c r="HX35" s="10" t="str">
        <f>IF(ISBLANK(Fran1!$B35)," ",Fran1!$B35)</f>
        <v xml:space="preserve"> </v>
      </c>
      <c r="HY35" s="29"/>
      <c r="HZ35" s="29"/>
      <c r="IA35" s="2" t="str">
        <f t="shared" si="100"/>
        <v xml:space="preserve"> </v>
      </c>
      <c r="IB35" s="3" t="str">
        <f t="shared" si="101"/>
        <v xml:space="preserve"> </v>
      </c>
      <c r="IC35" s="29"/>
      <c r="ID35" s="29"/>
      <c r="IE35" s="2" t="str">
        <f t="shared" si="102"/>
        <v xml:space="preserve"> </v>
      </c>
      <c r="IF35" s="3" t="str">
        <f t="shared" si="103"/>
        <v xml:space="preserve"> </v>
      </c>
      <c r="IG35" s="29"/>
      <c r="IH35" s="29"/>
      <c r="II35" s="2" t="str">
        <f t="shared" si="104"/>
        <v xml:space="preserve"> </v>
      </c>
      <c r="IJ35" s="3" t="str">
        <f t="shared" si="105"/>
        <v xml:space="preserve"> </v>
      </c>
      <c r="IK35" s="29"/>
      <c r="IL35" s="29"/>
      <c r="IM35" s="2" t="str">
        <f t="shared" si="106"/>
        <v xml:space="preserve"> </v>
      </c>
      <c r="IN35" s="3" t="str">
        <f t="shared" si="107"/>
        <v xml:space="preserve"> </v>
      </c>
      <c r="IO35" s="29"/>
      <c r="IP35" s="29"/>
      <c r="IQ35" s="2" t="str">
        <f t="shared" si="108"/>
        <v xml:space="preserve"> </v>
      </c>
      <c r="IR35" s="3" t="str">
        <f t="shared" si="109"/>
        <v xml:space="preserve"> </v>
      </c>
      <c r="IS35" s="107"/>
      <c r="IT35" s="9" t="str">
        <f>IF(ISBLANK(Fran1!$A35)," ",Fran1!$A35)</f>
        <v xml:space="preserve"> </v>
      </c>
      <c r="IU35" s="10" t="str">
        <f>IF(ISBLANK(Fran1!$B35)," ",Fran1!$B35)</f>
        <v xml:space="preserve"> </v>
      </c>
      <c r="IV35" s="29"/>
      <c r="IW35" s="29"/>
      <c r="IX35" s="2" t="str">
        <f t="shared" si="110"/>
        <v xml:space="preserve"> </v>
      </c>
      <c r="IY35" s="3" t="str">
        <f t="shared" si="111"/>
        <v xml:space="preserve"> </v>
      </c>
      <c r="IZ35" s="29"/>
      <c r="JA35" s="29"/>
      <c r="JB35" s="2" t="str">
        <f t="shared" si="112"/>
        <v xml:space="preserve"> </v>
      </c>
      <c r="JC35" s="3" t="str">
        <f t="shared" si="113"/>
        <v xml:space="preserve"> </v>
      </c>
      <c r="JD35" s="29"/>
      <c r="JE35" s="29"/>
      <c r="JF35" s="2" t="str">
        <f t="shared" si="114"/>
        <v xml:space="preserve"> </v>
      </c>
      <c r="JG35" s="3" t="str">
        <f t="shared" si="115"/>
        <v xml:space="preserve"> </v>
      </c>
      <c r="JH35" s="29"/>
      <c r="JI35" s="29"/>
      <c r="JJ35" s="2" t="str">
        <f t="shared" si="116"/>
        <v xml:space="preserve"> </v>
      </c>
      <c r="JK35" s="3" t="str">
        <f t="shared" si="117"/>
        <v xml:space="preserve"> </v>
      </c>
      <c r="JL35" s="29"/>
      <c r="JM35" s="29"/>
      <c r="JN35" s="2" t="str">
        <f t="shared" si="118"/>
        <v xml:space="preserve"> </v>
      </c>
      <c r="JO35" s="3" t="str">
        <f t="shared" si="119"/>
        <v xml:space="preserve"> </v>
      </c>
      <c r="JQ35" s="9" t="str">
        <f>IF(ISBLANK(Fran1!$A35)," ",Fran1!$A35)</f>
        <v xml:space="preserve"> </v>
      </c>
      <c r="JR35" s="10" t="str">
        <f>IF(ISBLANK(Fran1!$B35)," ",Fran1!$B35)</f>
        <v xml:space="preserve"> </v>
      </c>
      <c r="JS35" s="29"/>
      <c r="JT35" s="29"/>
      <c r="JU35" s="2" t="str">
        <f t="shared" si="120"/>
        <v xml:space="preserve"> </v>
      </c>
      <c r="JV35" s="3" t="str">
        <f t="shared" si="121"/>
        <v xml:space="preserve"> </v>
      </c>
      <c r="JW35" s="29"/>
      <c r="JX35" s="29"/>
      <c r="JY35" s="2" t="str">
        <f t="shared" si="122"/>
        <v xml:space="preserve"> </v>
      </c>
      <c r="JZ35" s="3" t="str">
        <f t="shared" si="123"/>
        <v xml:space="preserve"> </v>
      </c>
      <c r="KA35" s="29"/>
      <c r="KB35" s="29"/>
      <c r="KC35" s="2" t="str">
        <f t="shared" si="124"/>
        <v xml:space="preserve"> </v>
      </c>
      <c r="KD35" s="3" t="str">
        <f t="shared" si="125"/>
        <v xml:space="preserve"> </v>
      </c>
      <c r="KE35" s="29"/>
      <c r="KF35" s="29"/>
      <c r="KG35" s="2" t="str">
        <f t="shared" si="126"/>
        <v xml:space="preserve"> </v>
      </c>
      <c r="KH35" s="3" t="str">
        <f t="shared" si="127"/>
        <v xml:space="preserve"> </v>
      </c>
      <c r="KI35" s="29"/>
      <c r="KJ35" s="29"/>
      <c r="KK35" s="2" t="str">
        <f t="shared" si="128"/>
        <v xml:space="preserve"> </v>
      </c>
      <c r="KL35" s="3" t="str">
        <f t="shared" si="129"/>
        <v xml:space="preserve"> </v>
      </c>
      <c r="KN35" s="9" t="str">
        <f>IF(ISBLANK(Fran1!$A35)," ",Fran1!$A35)</f>
        <v xml:space="preserve"> </v>
      </c>
      <c r="KO35" s="10" t="str">
        <f>IF(ISBLANK(Fran1!$B35)," ",Fran1!$B35)</f>
        <v xml:space="preserve"> </v>
      </c>
      <c r="KP35" s="29"/>
      <c r="KQ35" s="29"/>
      <c r="KR35" s="2" t="str">
        <f t="shared" si="130"/>
        <v xml:space="preserve"> </v>
      </c>
      <c r="KS35" s="3" t="str">
        <f t="shared" si="131"/>
        <v xml:space="preserve"> </v>
      </c>
      <c r="KT35" s="29"/>
      <c r="KU35" s="29"/>
      <c r="KV35" s="2" t="str">
        <f t="shared" si="132"/>
        <v xml:space="preserve"> </v>
      </c>
      <c r="KW35" s="3" t="str">
        <f t="shared" si="133"/>
        <v xml:space="preserve"> </v>
      </c>
    </row>
  </sheetData>
  <sheetProtection sheet="1" objects="1" scenarios="1" selectLockedCells="1"/>
  <mergeCells count="310">
    <mergeCell ref="IQ1:IR3"/>
    <mergeCell ref="IQ4:IR4"/>
    <mergeCell ref="IL1:IL4"/>
    <mergeCell ref="IX1:IY3"/>
    <mergeCell ref="IX4:IY4"/>
    <mergeCell ref="JB1:JC3"/>
    <mergeCell ref="JB4:JC4"/>
    <mergeCell ref="JF1:JG3"/>
    <mergeCell ref="JF4:JG4"/>
    <mergeCell ref="IT1:IU1"/>
    <mergeCell ref="IT2:IU2"/>
    <mergeCell ref="IT3:IU3"/>
    <mergeCell ref="IZ1:IZ4"/>
    <mergeCell ref="JA1:JA4"/>
    <mergeCell ref="IT4:IU4"/>
    <mergeCell ref="IW1:IW4"/>
    <mergeCell ref="IO1:IO4"/>
    <mergeCell ref="IV1:IV4"/>
    <mergeCell ref="GZ2:HA2"/>
    <mergeCell ref="GZ3:HA3"/>
    <mergeCell ref="GZ4:HA4"/>
    <mergeCell ref="IA4:IB4"/>
    <mergeCell ref="IE1:IF3"/>
    <mergeCell ref="IE4:IF4"/>
    <mergeCell ref="II1:IJ3"/>
    <mergeCell ref="II4:IJ4"/>
    <mergeCell ref="IM1:IN3"/>
    <mergeCell ref="IM4:IN4"/>
    <mergeCell ref="HH4:HI4"/>
    <mergeCell ref="HL1:HM3"/>
    <mergeCell ref="HL4:HM4"/>
    <mergeCell ref="HP1:HQ3"/>
    <mergeCell ref="HP4:HQ4"/>
    <mergeCell ref="HJ1:HJ4"/>
    <mergeCell ref="HK1:HK4"/>
    <mergeCell ref="HC1:HC4"/>
    <mergeCell ref="HF1:HF4"/>
    <mergeCell ref="HN1:HN4"/>
    <mergeCell ref="HR1:HR4"/>
    <mergeCell ref="HS1:HS4"/>
    <mergeCell ref="HY1:HY4"/>
    <mergeCell ref="HZ1:HZ4"/>
    <mergeCell ref="EM1:EN3"/>
    <mergeCell ref="EM4:EN4"/>
    <mergeCell ref="EQ1:ER3"/>
    <mergeCell ref="EQ4:ER4"/>
    <mergeCell ref="EU1:EV3"/>
    <mergeCell ref="EU4:EV4"/>
    <mergeCell ref="ET1:ET4"/>
    <mergeCell ref="ES1:ES4"/>
    <mergeCell ref="EK1:EK4"/>
    <mergeCell ref="DE1:DF3"/>
    <mergeCell ref="DE4:DF4"/>
    <mergeCell ref="DI1:DJ3"/>
    <mergeCell ref="DI4:DJ4"/>
    <mergeCell ref="DP1:DQ3"/>
    <mergeCell ref="DP4:DQ4"/>
    <mergeCell ref="DT1:DU3"/>
    <mergeCell ref="DT4:DU4"/>
    <mergeCell ref="DX1:DY3"/>
    <mergeCell ref="DX4:DY4"/>
    <mergeCell ref="DG1:DG4"/>
    <mergeCell ref="DN1:DN4"/>
    <mergeCell ref="DO1:DO4"/>
    <mergeCell ref="DL3:DM3"/>
    <mergeCell ref="DL4:DM4"/>
    <mergeCell ref="DL1:DM1"/>
    <mergeCell ref="CH1:CI3"/>
    <mergeCell ref="CH4:CI4"/>
    <mergeCell ref="CL1:CM3"/>
    <mergeCell ref="CL4:CM4"/>
    <mergeCell ref="CS1:CT3"/>
    <mergeCell ref="CS4:CT4"/>
    <mergeCell ref="CW1:CX3"/>
    <mergeCell ref="CW4:CX4"/>
    <mergeCell ref="DA1:DB3"/>
    <mergeCell ref="DA4:DB4"/>
    <mergeCell ref="BK1:BL3"/>
    <mergeCell ref="BK4:BL4"/>
    <mergeCell ref="BO1:BP3"/>
    <mergeCell ref="BO4:BP4"/>
    <mergeCell ref="BV1:BW3"/>
    <mergeCell ref="BV4:BW4"/>
    <mergeCell ref="BZ1:CA3"/>
    <mergeCell ref="BZ4:CA4"/>
    <mergeCell ref="CD1:CE3"/>
    <mergeCell ref="CD4:CE4"/>
    <mergeCell ref="BY1:BY4"/>
    <mergeCell ref="CB1:CB4"/>
    <mergeCell ref="CC1:CC4"/>
    <mergeCell ref="BM1:BM4"/>
    <mergeCell ref="BN1:BN4"/>
    <mergeCell ref="BT1:BT4"/>
    <mergeCell ref="BU1:BU4"/>
    <mergeCell ref="BX1:BX4"/>
    <mergeCell ref="AY1:AZ3"/>
    <mergeCell ref="AY4:AZ4"/>
    <mergeCell ref="BC1:BD3"/>
    <mergeCell ref="BC4:BD4"/>
    <mergeCell ref="BG1:BH3"/>
    <mergeCell ref="BG4:BH4"/>
    <mergeCell ref="AU2:AV2"/>
    <mergeCell ref="AU3:AV3"/>
    <mergeCell ref="AU4:AV4"/>
    <mergeCell ref="AU1:AV1"/>
    <mergeCell ref="BE1:BE4"/>
    <mergeCell ref="BF1:BF4"/>
    <mergeCell ref="U1:V3"/>
    <mergeCell ref="U4:V4"/>
    <mergeCell ref="AB1:AC3"/>
    <mergeCell ref="AB4:AC4"/>
    <mergeCell ref="AF1:AG3"/>
    <mergeCell ref="AF4:AG4"/>
    <mergeCell ref="S1:S4"/>
    <mergeCell ref="T1:T4"/>
    <mergeCell ref="AR4:AS4"/>
    <mergeCell ref="AJ1:AK3"/>
    <mergeCell ref="AJ4:AK4"/>
    <mergeCell ref="AN1:AO3"/>
    <mergeCell ref="AN4:AO4"/>
    <mergeCell ref="GO1:GP3"/>
    <mergeCell ref="GO4:GP4"/>
    <mergeCell ref="GS1:GT3"/>
    <mergeCell ref="GS4:GT4"/>
    <mergeCell ref="GC2:GD2"/>
    <mergeCell ref="GC3:GD3"/>
    <mergeCell ref="GC4:GD4"/>
    <mergeCell ref="GQ1:GQ4"/>
    <mergeCell ref="GR1:GR4"/>
    <mergeCell ref="FR1:FS3"/>
    <mergeCell ref="FR4:FS4"/>
    <mergeCell ref="FV1:FW3"/>
    <mergeCell ref="FZ1:GA3"/>
    <mergeCell ref="FZ4:GA4"/>
    <mergeCell ref="GG1:GH3"/>
    <mergeCell ref="GG4:GH4"/>
    <mergeCell ref="GK1:GL3"/>
    <mergeCell ref="GK4:GL4"/>
    <mergeCell ref="IK1:IK4"/>
    <mergeCell ref="GW1:GX3"/>
    <mergeCell ref="GW4:GX4"/>
    <mergeCell ref="HD1:HE3"/>
    <mergeCell ref="HD4:HE4"/>
    <mergeCell ref="HH1:HI3"/>
    <mergeCell ref="FF2:FG2"/>
    <mergeCell ref="FF3:FG3"/>
    <mergeCell ref="FF4:FG4"/>
    <mergeCell ref="IA1:IB3"/>
    <mergeCell ref="HW1:HX1"/>
    <mergeCell ref="HW2:HX2"/>
    <mergeCell ref="HW3:HX3"/>
    <mergeCell ref="HW4:HX4"/>
    <mergeCell ref="IC1:IC4"/>
    <mergeCell ref="ID1:ID4"/>
    <mergeCell ref="IG1:IG4"/>
    <mergeCell ref="IH1:IH4"/>
    <mergeCell ref="GZ1:HA1"/>
    <mergeCell ref="HG1:HG4"/>
    <mergeCell ref="HT1:HU3"/>
    <mergeCell ref="HT4:HU4"/>
    <mergeCell ref="FJ1:FK3"/>
    <mergeCell ref="FJ4:FK4"/>
    <mergeCell ref="EY1:EZ3"/>
    <mergeCell ref="EY4:EZ4"/>
    <mergeCell ref="FC1:FD3"/>
    <mergeCell ref="FC4:FD4"/>
    <mergeCell ref="GV1:GV4"/>
    <mergeCell ref="HB1:HB4"/>
    <mergeCell ref="FI1:FI4"/>
    <mergeCell ref="FF1:FG1"/>
    <mergeCell ref="GM1:GM4"/>
    <mergeCell ref="GE1:GE4"/>
    <mergeCell ref="GF1:GF4"/>
    <mergeCell ref="GI1:GI4"/>
    <mergeCell ref="GJ1:GJ4"/>
    <mergeCell ref="FT1:FT4"/>
    <mergeCell ref="FU1:FU4"/>
    <mergeCell ref="FY1:FY4"/>
    <mergeCell ref="FL1:FL4"/>
    <mergeCell ref="FP1:FP4"/>
    <mergeCell ref="FQ1:FQ4"/>
    <mergeCell ref="GU1:GU4"/>
    <mergeCell ref="GC1:GD1"/>
    <mergeCell ref="FV4:FW4"/>
    <mergeCell ref="FN1:FO3"/>
    <mergeCell ref="FN4:FO4"/>
    <mergeCell ref="DZ1:DZ4"/>
    <mergeCell ref="EA1:EA4"/>
    <mergeCell ref="ED1:ED4"/>
    <mergeCell ref="EE1:EE4"/>
    <mergeCell ref="DR1:DR4"/>
    <mergeCell ref="DS1:DS4"/>
    <mergeCell ref="DV1:DV4"/>
    <mergeCell ref="EI2:EJ2"/>
    <mergeCell ref="EI3:EJ3"/>
    <mergeCell ref="EB1:EC3"/>
    <mergeCell ref="EB4:EC4"/>
    <mergeCell ref="EF1:EG3"/>
    <mergeCell ref="EF4:EG4"/>
    <mergeCell ref="EW1:EW4"/>
    <mergeCell ref="FA1:FA4"/>
    <mergeCell ref="FB1:FB4"/>
    <mergeCell ref="FH1:FH4"/>
    <mergeCell ref="AR1:AS3"/>
    <mergeCell ref="DD1:DD4"/>
    <mergeCell ref="EO1:EO4"/>
    <mergeCell ref="EP1:EP4"/>
    <mergeCell ref="EI4:EJ4"/>
    <mergeCell ref="EI1:EJ1"/>
    <mergeCell ref="BR2:BS2"/>
    <mergeCell ref="BR3:BS3"/>
    <mergeCell ref="BR4:BS4"/>
    <mergeCell ref="CR1:CR4"/>
    <mergeCell ref="CU1:CU4"/>
    <mergeCell ref="CY1:CY4"/>
    <mergeCell ref="CJ1:CJ4"/>
    <mergeCell ref="CK1:CK4"/>
    <mergeCell ref="CQ1:CQ4"/>
    <mergeCell ref="CO2:CP2"/>
    <mergeCell ref="CO3:CP3"/>
    <mergeCell ref="CO4:CP4"/>
    <mergeCell ref="CO1:CP1"/>
    <mergeCell ref="CZ1:CZ4"/>
    <mergeCell ref="DC1:DC4"/>
    <mergeCell ref="DL2:DM2"/>
    <mergeCell ref="BR1:BS1"/>
    <mergeCell ref="CF1:CF4"/>
    <mergeCell ref="BI1:BI4"/>
    <mergeCell ref="BJ1:BJ4"/>
    <mergeCell ref="BA1:BA4"/>
    <mergeCell ref="BB1:BB4"/>
    <mergeCell ref="X2:Y2"/>
    <mergeCell ref="X3:Y3"/>
    <mergeCell ref="X4:Y4"/>
    <mergeCell ref="AP1:AP4"/>
    <mergeCell ref="AQ1:AQ4"/>
    <mergeCell ref="AW1:AW4"/>
    <mergeCell ref="AX1:AX4"/>
    <mergeCell ref="AH1:AH4"/>
    <mergeCell ref="AI1:AI4"/>
    <mergeCell ref="AL1:AL4"/>
    <mergeCell ref="AM1:AM4"/>
    <mergeCell ref="Z1:Z4"/>
    <mergeCell ref="AA1:AA4"/>
    <mergeCell ref="X1:Y1"/>
    <mergeCell ref="AD1:AD4"/>
    <mergeCell ref="AE1:AE4"/>
    <mergeCell ref="A2:B2"/>
    <mergeCell ref="A3:B3"/>
    <mergeCell ref="A4:B4"/>
    <mergeCell ref="K1:K4"/>
    <mergeCell ref="L1:L4"/>
    <mergeCell ref="O1:O4"/>
    <mergeCell ref="P1:P4"/>
    <mergeCell ref="A1:B1"/>
    <mergeCell ref="C1:C4"/>
    <mergeCell ref="D1:D4"/>
    <mergeCell ref="G1:G4"/>
    <mergeCell ref="H1:H4"/>
    <mergeCell ref="E1:F3"/>
    <mergeCell ref="E4:F4"/>
    <mergeCell ref="I1:J3"/>
    <mergeCell ref="I4:J4"/>
    <mergeCell ref="M1:N3"/>
    <mergeCell ref="M4:N4"/>
    <mergeCell ref="Q1:R3"/>
    <mergeCell ref="Q4:R4"/>
    <mergeCell ref="JQ4:JR4"/>
    <mergeCell ref="KN4:KO4"/>
    <mergeCell ref="JN1:JO3"/>
    <mergeCell ref="JN4:JO4"/>
    <mergeCell ref="JU1:JV3"/>
    <mergeCell ref="JU4:JV4"/>
    <mergeCell ref="JY1:JZ3"/>
    <mergeCell ref="JY4:JZ4"/>
    <mergeCell ref="KC1:KD3"/>
    <mergeCell ref="KC4:KD4"/>
    <mergeCell ref="KG1:KH3"/>
    <mergeCell ref="KB1:KB4"/>
    <mergeCell ref="KN1:KO1"/>
    <mergeCell ref="JQ2:JR2"/>
    <mergeCell ref="KN2:KO2"/>
    <mergeCell ref="JQ3:JR3"/>
    <mergeCell ref="JD1:JD4"/>
    <mergeCell ref="JE1:JE4"/>
    <mergeCell ref="JL1:JL4"/>
    <mergeCell ref="JM1:JM4"/>
    <mergeCell ref="JS1:JS4"/>
    <mergeCell ref="JW1:JW4"/>
    <mergeCell ref="JJ1:JK3"/>
    <mergeCell ref="JJ4:JK4"/>
    <mergeCell ref="JH1:JH4"/>
    <mergeCell ref="JI1:JI4"/>
    <mergeCell ref="KN3:KO3"/>
    <mergeCell ref="KV1:KW3"/>
    <mergeCell ref="KV4:KW4"/>
    <mergeCell ref="KG4:KH4"/>
    <mergeCell ref="KK1:KL3"/>
    <mergeCell ref="KK4:KL4"/>
    <mergeCell ref="KE1:KE4"/>
    <mergeCell ref="KI1:KI4"/>
    <mergeCell ref="KJ1:KJ4"/>
    <mergeCell ref="KP1:KP4"/>
    <mergeCell ref="KQ1:KQ4"/>
    <mergeCell ref="KT1:KT4"/>
    <mergeCell ref="KR1:KS3"/>
    <mergeCell ref="KR4:KS4"/>
    <mergeCell ref="JX1:JX4"/>
    <mergeCell ref="JQ1:JR1"/>
    <mergeCell ref="KA1:KA4"/>
  </mergeCells>
  <printOptions horizontalCentered="1"/>
  <pageMargins left="0.23622047244094491" right="0.23622047244094491" top="0.22" bottom="0.23" header="0.13" footer="0.16"/>
  <pageSetup paperSize="9" scale="98" orientation="landscape" r:id="rId1"/>
  <colBreaks count="2" manualBreakCount="2">
    <brk id="138" max="34" man="1"/>
    <brk id="253" max="34" man="1"/>
  </colBreaks>
</worksheet>
</file>

<file path=xl/worksheets/sheet3.xml><?xml version="1.0" encoding="utf-8"?>
<worksheet xmlns="http://schemas.openxmlformats.org/spreadsheetml/2006/main" xmlns:r="http://schemas.openxmlformats.org/officeDocument/2006/relationships">
  <dimension ref="A1:FK35"/>
  <sheetViews>
    <sheetView zoomScale="85" zoomScaleNormal="85" workbookViewId="0">
      <selection activeCell="L7" sqref="L7"/>
    </sheetView>
  </sheetViews>
  <sheetFormatPr baseColWidth="10" defaultColWidth="4.7109375" defaultRowHeight="15"/>
  <cols>
    <col min="1" max="2" width="17.7109375" style="1" customWidth="1"/>
    <col min="3" max="22" width="4.7109375" style="1" customWidth="1"/>
    <col min="23" max="23" width="4.7109375" style="106" customWidth="1"/>
    <col min="24" max="25" width="17.7109375" style="1" customWidth="1"/>
    <col min="26" max="28" width="4.7109375" style="1" customWidth="1"/>
    <col min="29" max="29" width="4.7109375" style="1"/>
    <col min="30" max="45" width="4.7109375" style="1" customWidth="1"/>
    <col min="46" max="46" width="4.7109375" style="106" customWidth="1"/>
    <col min="47" max="48" width="17.7109375" style="1" customWidth="1"/>
    <col min="49" max="68" width="4.7109375" style="1" customWidth="1"/>
    <col min="69" max="69" width="4.7109375" style="106"/>
    <col min="70" max="71" width="17.7109375" style="1" customWidth="1"/>
    <col min="72" max="72" width="4.7109375" style="1" customWidth="1"/>
    <col min="73" max="75" width="4.7109375" style="1"/>
    <col min="76" max="91" width="4.7109375" style="1" customWidth="1"/>
    <col min="92" max="92" width="4.7109375" style="106"/>
    <col min="93" max="94" width="17.7109375" style="1" customWidth="1"/>
    <col min="95" max="95" width="4.7109375" style="1" customWidth="1"/>
    <col min="96" max="98" width="4.7109375" style="1"/>
    <col min="99" max="99" width="4.7109375" style="1" customWidth="1"/>
    <col min="100" max="102" width="4.7109375" style="1"/>
    <col min="103" max="103" width="4.7109375" style="1" customWidth="1"/>
    <col min="104" max="106" width="4.7109375" style="1"/>
    <col min="107" max="114" width="4.7109375" style="1" customWidth="1"/>
    <col min="115" max="115" width="4.7109375" style="106"/>
    <col min="116" max="117" width="17.7109375" style="1" customWidth="1"/>
    <col min="118" max="118" width="4.7109375" style="1" customWidth="1"/>
    <col min="119" max="121" width="4.7109375" style="1"/>
    <col min="122" max="137" width="4.7109375" style="1" customWidth="1"/>
    <col min="138" max="138" width="4.7109375" style="106"/>
    <col min="139" max="140" width="17.7109375" style="1" customWidth="1"/>
    <col min="141" max="156" width="4.7109375" style="1" customWidth="1"/>
    <col min="158" max="159" width="17.7109375" style="1" customWidth="1"/>
    <col min="160" max="167" width="4.7109375" style="1" customWidth="1"/>
  </cols>
  <sheetData>
    <row r="1" spans="1:167" ht="50.25" customHeight="1">
      <c r="A1" s="419" t="str">
        <f>Livret1!B158</f>
        <v>Se repérer dans l'espace et le temps</v>
      </c>
      <c r="B1" s="419"/>
      <c r="C1" s="408"/>
      <c r="D1" s="408"/>
      <c r="E1" s="414" t="str">
        <f>Livret1!B159</f>
        <v>Temps 1</v>
      </c>
      <c r="F1" s="414"/>
      <c r="G1" s="408"/>
      <c r="H1" s="408"/>
      <c r="I1" s="414" t="str">
        <f>Livret1!B160</f>
        <v>Temps 2</v>
      </c>
      <c r="J1" s="414"/>
      <c r="K1" s="408"/>
      <c r="L1" s="408"/>
      <c r="M1" s="414" t="str">
        <f>Livret1!B161</f>
        <v>Temps 3</v>
      </c>
      <c r="N1" s="414"/>
      <c r="O1" s="408"/>
      <c r="P1" s="408"/>
      <c r="Q1" s="414" t="str">
        <f>Livret1!B162</f>
        <v>Espace 1</v>
      </c>
      <c r="R1" s="414"/>
      <c r="S1" s="408"/>
      <c r="T1" s="408"/>
      <c r="U1" s="414" t="str">
        <f>Livret1!B163</f>
        <v>Espace 2</v>
      </c>
      <c r="V1" s="414"/>
      <c r="W1" s="105"/>
      <c r="X1" s="418" t="str">
        <f>Livret1!B164</f>
        <v>Découvrir le monde du vivant, de la matière et des objets</v>
      </c>
      <c r="Y1" s="418"/>
      <c r="Z1" s="408"/>
      <c r="AA1" s="408"/>
      <c r="AB1" s="414" t="str">
        <f>Livret1!B165</f>
        <v>Vivant 1</v>
      </c>
      <c r="AC1" s="414"/>
      <c r="AD1" s="408"/>
      <c r="AE1" s="408"/>
      <c r="AF1" s="414" t="str">
        <f>Livret1!B166</f>
        <v>vivant 2</v>
      </c>
      <c r="AG1" s="414"/>
      <c r="AH1" s="408"/>
      <c r="AI1" s="408"/>
      <c r="AJ1" s="414" t="str">
        <f>Livret1!B167</f>
        <v>Vivant 3</v>
      </c>
      <c r="AK1" s="414"/>
      <c r="AL1" s="408"/>
      <c r="AM1" s="408"/>
      <c r="AN1" s="414" t="str">
        <f>Livret1!B168</f>
        <v>Matiere 1</v>
      </c>
      <c r="AO1" s="414"/>
      <c r="AP1" s="408"/>
      <c r="AQ1" s="408"/>
      <c r="AR1" s="414" t="str">
        <f>Livret1!B169</f>
        <v>Matiere 2</v>
      </c>
      <c r="AS1" s="414"/>
      <c r="AT1" s="105"/>
      <c r="AU1" s="418" t="str">
        <f>Livret1!B170</f>
        <v>Pratiques artistiques et histoire de l'Art</v>
      </c>
      <c r="AV1" s="418"/>
      <c r="AW1" s="408"/>
      <c r="AX1" s="408"/>
      <c r="AY1" s="414" t="str">
        <f>Livret1!B171</f>
        <v>Participe aux ateliers CLAE</v>
      </c>
      <c r="AZ1" s="414"/>
      <c r="BA1" s="408"/>
      <c r="BB1" s="408"/>
      <c r="BC1" s="414" t="str">
        <f>Livret1!B172</f>
        <v>Arts 2</v>
      </c>
      <c r="BD1" s="414"/>
      <c r="BE1" s="408"/>
      <c r="BF1" s="408"/>
      <c r="BG1" s="414" t="str">
        <f>Livret1!B173</f>
        <v>Arts 3</v>
      </c>
      <c r="BH1" s="414"/>
      <c r="BI1" s="408"/>
      <c r="BJ1" s="408"/>
      <c r="BK1" s="414" t="str">
        <f>Livret1!B174</f>
        <v>Arts 4</v>
      </c>
      <c r="BL1" s="414"/>
      <c r="BM1" s="408"/>
      <c r="BN1" s="408"/>
      <c r="BO1" s="414" t="str">
        <f>Livret1!B175</f>
        <v>Arts 5</v>
      </c>
      <c r="BP1" s="414"/>
      <c r="BQ1" s="105"/>
      <c r="BR1" s="418" t="str">
        <f>Livret1!B176</f>
        <v>Education physique et sportive</v>
      </c>
      <c r="BS1" s="418"/>
      <c r="BT1" s="408"/>
      <c r="BU1" s="408"/>
      <c r="BV1" s="414" t="str">
        <f>Livret1!B177</f>
        <v>Eps 1</v>
      </c>
      <c r="BW1" s="414"/>
      <c r="BX1" s="408"/>
      <c r="BY1" s="408"/>
      <c r="BZ1" s="414" t="str">
        <f>Livret1!B178</f>
        <v>Eps 2</v>
      </c>
      <c r="CA1" s="414"/>
      <c r="CB1" s="408"/>
      <c r="CC1" s="408"/>
      <c r="CD1" s="414" t="str">
        <f>Livret1!B179</f>
        <v>Eps 3</v>
      </c>
      <c r="CE1" s="414"/>
      <c r="CF1" s="408"/>
      <c r="CG1" s="408"/>
      <c r="CH1" s="414" t="str">
        <f>Livret1!B180</f>
        <v>Natation 1</v>
      </c>
      <c r="CI1" s="414"/>
      <c r="CJ1" s="408"/>
      <c r="CK1" s="408"/>
      <c r="CL1" s="414" t="str">
        <f>Livret1!B181</f>
        <v>Natation 2</v>
      </c>
      <c r="CM1" s="414"/>
      <c r="CN1" s="105"/>
      <c r="CO1" s="418" t="str">
        <f>Livret1!B182</f>
        <v>Instruction civique et morale</v>
      </c>
      <c r="CP1" s="418"/>
      <c r="CQ1" s="408"/>
      <c r="CR1" s="408"/>
      <c r="CS1" s="414" t="str">
        <f>Livret1!B184</f>
        <v>Reconnaît les emblèmes et les symboles de la république française</v>
      </c>
      <c r="CT1" s="414"/>
      <c r="CU1" s="408"/>
      <c r="CV1" s="408"/>
      <c r="CW1" s="414" t="str">
        <f>Livret1!B185</f>
        <v>Avoir un comportement responsable</v>
      </c>
      <c r="CX1" s="414"/>
      <c r="CY1" s="408"/>
      <c r="CZ1" s="408"/>
      <c r="DA1" s="414" t="str">
        <f>Livret1!B186</f>
        <v>Prend la parole à bon escient</v>
      </c>
      <c r="DB1" s="414"/>
      <c r="DC1" s="408"/>
      <c r="DD1" s="408"/>
      <c r="DE1" s="414" t="str">
        <f>Livret1!B187</f>
        <v>Ecoute les autres</v>
      </c>
      <c r="DF1" s="414"/>
      <c r="DG1" s="408"/>
      <c r="DH1" s="408"/>
      <c r="DI1" s="414" t="str">
        <f>Livret1!B188</f>
        <v>Respecte les règles de vie de la classe</v>
      </c>
      <c r="DJ1" s="414"/>
      <c r="DK1" s="105"/>
      <c r="DL1" s="418" t="str">
        <f>CO1</f>
        <v>Instruction civique et morale</v>
      </c>
      <c r="DM1" s="418"/>
      <c r="DN1" s="408"/>
      <c r="DO1" s="408"/>
      <c r="DP1" s="414" t="str">
        <f>Livret1!B189</f>
        <v>Respecte les règles de vie de l'école</v>
      </c>
      <c r="DQ1" s="414"/>
      <c r="DR1" s="408"/>
      <c r="DS1" s="408"/>
      <c r="DT1" s="414" t="str">
        <f>Livret1!B190</f>
        <v>Respecte les autres et les règles de vie collective</v>
      </c>
      <c r="DU1" s="414"/>
      <c r="DV1" s="408"/>
      <c r="DW1" s="408"/>
      <c r="DX1" s="414" t="str">
        <f>Livret1!B191</f>
        <v>Mène un travail à son terme</v>
      </c>
      <c r="DY1" s="414"/>
      <c r="DZ1" s="408"/>
      <c r="EA1" s="408"/>
      <c r="EB1" s="414" t="str">
        <f>Livret1!B192</f>
        <v>S'organise seul</v>
      </c>
      <c r="EC1" s="414"/>
      <c r="ED1" s="408"/>
      <c r="EE1" s="408"/>
      <c r="EF1" s="414" t="str">
        <f>Livret1!B193</f>
        <v>Gére le matériel</v>
      </c>
      <c r="EG1" s="414"/>
      <c r="EH1" s="105"/>
      <c r="EI1" s="418" t="str">
        <f>CO1</f>
        <v>Instruction civique et morale</v>
      </c>
      <c r="EJ1" s="418"/>
      <c r="EK1" s="408"/>
      <c r="EL1" s="408"/>
      <c r="EM1" s="414" t="str">
        <f>Livret1!B196</f>
        <v>Pratique un jeu ou un sport en respectant les règles</v>
      </c>
      <c r="EN1" s="414"/>
      <c r="EO1" s="408"/>
      <c r="EP1" s="408"/>
      <c r="EQ1" s="414" t="str">
        <f>Livret1!B197</f>
        <v>Applique les codes de la politesse dans ses relations avec ses camarades, avec les adultes à l'école et hors de l'école, avec le maître au sein de la classe</v>
      </c>
      <c r="ER1" s="414"/>
      <c r="ES1" s="408"/>
      <c r="ET1" s="408"/>
      <c r="EU1" s="414" t="str">
        <f>Livret1!B194</f>
        <v>Travaille avec soin</v>
      </c>
      <c r="EV1" s="414"/>
      <c r="EW1" s="408"/>
      <c r="EX1" s="408"/>
      <c r="EY1" s="414" t="str">
        <f>Livret1!B195</f>
        <v>Accepte la difficulté et l'effort</v>
      </c>
      <c r="EZ1" s="414"/>
      <c r="FB1" s="418" t="str">
        <f>Livret1!B198</f>
        <v>Langue vivante</v>
      </c>
      <c r="FC1" s="418"/>
      <c r="FD1" s="408"/>
      <c r="FE1" s="408"/>
      <c r="FF1" s="414" t="str">
        <f>Livret1!B199</f>
        <v>LV 1</v>
      </c>
      <c r="FG1" s="414"/>
      <c r="FH1" s="408"/>
      <c r="FI1" s="408"/>
      <c r="FJ1" s="414" t="str">
        <f>Livret1!B200</f>
        <v>LV 2</v>
      </c>
      <c r="FK1" s="414"/>
    </row>
    <row r="2" spans="1:167" ht="27.75" customHeight="1">
      <c r="A2" s="415" t="str">
        <f>Fran1!A2</f>
        <v>classe + prof</v>
      </c>
      <c r="B2" s="415"/>
      <c r="C2" s="408"/>
      <c r="D2" s="408"/>
      <c r="E2" s="414"/>
      <c r="F2" s="414"/>
      <c r="G2" s="408"/>
      <c r="H2" s="408"/>
      <c r="I2" s="414"/>
      <c r="J2" s="414"/>
      <c r="K2" s="408"/>
      <c r="L2" s="408"/>
      <c r="M2" s="414"/>
      <c r="N2" s="414"/>
      <c r="O2" s="408"/>
      <c r="P2" s="408"/>
      <c r="Q2" s="414"/>
      <c r="R2" s="414"/>
      <c r="S2" s="408"/>
      <c r="T2" s="408"/>
      <c r="U2" s="414"/>
      <c r="V2" s="414"/>
      <c r="W2" s="105"/>
      <c r="X2" s="415" t="str">
        <f>$A2</f>
        <v>classe + prof</v>
      </c>
      <c r="Y2" s="415"/>
      <c r="Z2" s="408"/>
      <c r="AA2" s="408"/>
      <c r="AB2" s="414"/>
      <c r="AC2" s="414"/>
      <c r="AD2" s="408"/>
      <c r="AE2" s="408"/>
      <c r="AF2" s="414"/>
      <c r="AG2" s="414"/>
      <c r="AH2" s="408"/>
      <c r="AI2" s="408"/>
      <c r="AJ2" s="414"/>
      <c r="AK2" s="414"/>
      <c r="AL2" s="408"/>
      <c r="AM2" s="408"/>
      <c r="AN2" s="414"/>
      <c r="AO2" s="414"/>
      <c r="AP2" s="408"/>
      <c r="AQ2" s="408"/>
      <c r="AR2" s="414"/>
      <c r="AS2" s="414"/>
      <c r="AT2" s="105"/>
      <c r="AU2" s="415" t="str">
        <f>$A2</f>
        <v>classe + prof</v>
      </c>
      <c r="AV2" s="415"/>
      <c r="AW2" s="408"/>
      <c r="AX2" s="408"/>
      <c r="AY2" s="414"/>
      <c r="AZ2" s="414"/>
      <c r="BA2" s="408"/>
      <c r="BB2" s="408"/>
      <c r="BC2" s="414"/>
      <c r="BD2" s="414"/>
      <c r="BE2" s="408"/>
      <c r="BF2" s="408"/>
      <c r="BG2" s="414"/>
      <c r="BH2" s="414"/>
      <c r="BI2" s="408"/>
      <c r="BJ2" s="408"/>
      <c r="BK2" s="414"/>
      <c r="BL2" s="414"/>
      <c r="BM2" s="408"/>
      <c r="BN2" s="408"/>
      <c r="BO2" s="414"/>
      <c r="BP2" s="414"/>
      <c r="BQ2" s="105"/>
      <c r="BR2" s="415" t="str">
        <f>$A2</f>
        <v>classe + prof</v>
      </c>
      <c r="BS2" s="415"/>
      <c r="BT2" s="408"/>
      <c r="BU2" s="408"/>
      <c r="BV2" s="414"/>
      <c r="BW2" s="414"/>
      <c r="BX2" s="408"/>
      <c r="BY2" s="408"/>
      <c r="BZ2" s="414"/>
      <c r="CA2" s="414"/>
      <c r="CB2" s="408"/>
      <c r="CC2" s="408"/>
      <c r="CD2" s="414"/>
      <c r="CE2" s="414"/>
      <c r="CF2" s="408"/>
      <c r="CG2" s="408"/>
      <c r="CH2" s="414"/>
      <c r="CI2" s="414"/>
      <c r="CJ2" s="408"/>
      <c r="CK2" s="408"/>
      <c r="CL2" s="414"/>
      <c r="CM2" s="414"/>
      <c r="CN2" s="105"/>
      <c r="CO2" s="415" t="str">
        <f>$A2</f>
        <v>classe + prof</v>
      </c>
      <c r="CP2" s="415"/>
      <c r="CQ2" s="408"/>
      <c r="CR2" s="408"/>
      <c r="CS2" s="414"/>
      <c r="CT2" s="414"/>
      <c r="CU2" s="408"/>
      <c r="CV2" s="408"/>
      <c r="CW2" s="414"/>
      <c r="CX2" s="414"/>
      <c r="CY2" s="408"/>
      <c r="CZ2" s="408"/>
      <c r="DA2" s="414"/>
      <c r="DB2" s="414"/>
      <c r="DC2" s="408"/>
      <c r="DD2" s="408"/>
      <c r="DE2" s="414"/>
      <c r="DF2" s="414"/>
      <c r="DG2" s="408"/>
      <c r="DH2" s="408"/>
      <c r="DI2" s="414"/>
      <c r="DJ2" s="414"/>
      <c r="DK2" s="105"/>
      <c r="DL2" s="415" t="str">
        <f>$A2</f>
        <v>classe + prof</v>
      </c>
      <c r="DM2" s="415"/>
      <c r="DN2" s="408"/>
      <c r="DO2" s="408"/>
      <c r="DP2" s="414"/>
      <c r="DQ2" s="414"/>
      <c r="DR2" s="408"/>
      <c r="DS2" s="408"/>
      <c r="DT2" s="414"/>
      <c r="DU2" s="414"/>
      <c r="DV2" s="408"/>
      <c r="DW2" s="408"/>
      <c r="DX2" s="414"/>
      <c r="DY2" s="414"/>
      <c r="DZ2" s="408"/>
      <c r="EA2" s="408"/>
      <c r="EB2" s="414"/>
      <c r="EC2" s="414"/>
      <c r="ED2" s="408"/>
      <c r="EE2" s="408"/>
      <c r="EF2" s="414"/>
      <c r="EG2" s="414"/>
      <c r="EH2" s="105"/>
      <c r="EI2" s="415" t="str">
        <f>$A2</f>
        <v>classe + prof</v>
      </c>
      <c r="EJ2" s="415"/>
      <c r="EK2" s="408"/>
      <c r="EL2" s="408"/>
      <c r="EM2" s="414"/>
      <c r="EN2" s="414"/>
      <c r="EO2" s="408"/>
      <c r="EP2" s="408"/>
      <c r="EQ2" s="414"/>
      <c r="ER2" s="414"/>
      <c r="ES2" s="408"/>
      <c r="ET2" s="408"/>
      <c r="EU2" s="414"/>
      <c r="EV2" s="414"/>
      <c r="EW2" s="408"/>
      <c r="EX2" s="408"/>
      <c r="EY2" s="414"/>
      <c r="EZ2" s="414"/>
      <c r="FB2" s="415" t="str">
        <f>$A2</f>
        <v>classe + prof</v>
      </c>
      <c r="FC2" s="415"/>
      <c r="FD2" s="408"/>
      <c r="FE2" s="408"/>
      <c r="FF2" s="414"/>
      <c r="FG2" s="414"/>
      <c r="FH2" s="408"/>
      <c r="FI2" s="408"/>
      <c r="FJ2" s="414"/>
      <c r="FK2" s="414"/>
    </row>
    <row r="3" spans="1:167" ht="20.25" customHeight="1">
      <c r="A3" s="416" t="str">
        <f>Fran1!A3</f>
        <v>déc 2014</v>
      </c>
      <c r="B3" s="416"/>
      <c r="C3" s="408"/>
      <c r="D3" s="408"/>
      <c r="E3" s="414"/>
      <c r="F3" s="414"/>
      <c r="G3" s="408"/>
      <c r="H3" s="408"/>
      <c r="I3" s="414"/>
      <c r="J3" s="414"/>
      <c r="K3" s="408"/>
      <c r="L3" s="408"/>
      <c r="M3" s="414"/>
      <c r="N3" s="414"/>
      <c r="O3" s="408"/>
      <c r="P3" s="408"/>
      <c r="Q3" s="414"/>
      <c r="R3" s="414"/>
      <c r="S3" s="408"/>
      <c r="T3" s="408"/>
      <c r="U3" s="414"/>
      <c r="V3" s="414"/>
      <c r="W3" s="105"/>
      <c r="X3" s="416" t="str">
        <f>$A3</f>
        <v>déc 2014</v>
      </c>
      <c r="Y3" s="416"/>
      <c r="Z3" s="408"/>
      <c r="AA3" s="408"/>
      <c r="AB3" s="414"/>
      <c r="AC3" s="414"/>
      <c r="AD3" s="408"/>
      <c r="AE3" s="408"/>
      <c r="AF3" s="414"/>
      <c r="AG3" s="414"/>
      <c r="AH3" s="408"/>
      <c r="AI3" s="408"/>
      <c r="AJ3" s="414"/>
      <c r="AK3" s="414"/>
      <c r="AL3" s="408"/>
      <c r="AM3" s="408"/>
      <c r="AN3" s="414"/>
      <c r="AO3" s="414"/>
      <c r="AP3" s="408"/>
      <c r="AQ3" s="408"/>
      <c r="AR3" s="414"/>
      <c r="AS3" s="414"/>
      <c r="AT3" s="105"/>
      <c r="AU3" s="416" t="str">
        <f>$A3</f>
        <v>déc 2014</v>
      </c>
      <c r="AV3" s="416"/>
      <c r="AW3" s="408"/>
      <c r="AX3" s="408"/>
      <c r="AY3" s="414"/>
      <c r="AZ3" s="414"/>
      <c r="BA3" s="408"/>
      <c r="BB3" s="408"/>
      <c r="BC3" s="414"/>
      <c r="BD3" s="414"/>
      <c r="BE3" s="408"/>
      <c r="BF3" s="408"/>
      <c r="BG3" s="414"/>
      <c r="BH3" s="414"/>
      <c r="BI3" s="408"/>
      <c r="BJ3" s="408"/>
      <c r="BK3" s="414"/>
      <c r="BL3" s="414"/>
      <c r="BM3" s="408"/>
      <c r="BN3" s="408"/>
      <c r="BO3" s="414"/>
      <c r="BP3" s="414"/>
      <c r="BQ3" s="105"/>
      <c r="BR3" s="416" t="str">
        <f>$A3</f>
        <v>déc 2014</v>
      </c>
      <c r="BS3" s="416"/>
      <c r="BT3" s="408"/>
      <c r="BU3" s="408"/>
      <c r="BV3" s="414"/>
      <c r="BW3" s="414"/>
      <c r="BX3" s="408"/>
      <c r="BY3" s="408"/>
      <c r="BZ3" s="414"/>
      <c r="CA3" s="414"/>
      <c r="CB3" s="408"/>
      <c r="CC3" s="408"/>
      <c r="CD3" s="414"/>
      <c r="CE3" s="414"/>
      <c r="CF3" s="408"/>
      <c r="CG3" s="408"/>
      <c r="CH3" s="414"/>
      <c r="CI3" s="414"/>
      <c r="CJ3" s="408"/>
      <c r="CK3" s="408"/>
      <c r="CL3" s="414"/>
      <c r="CM3" s="414"/>
      <c r="CN3" s="105"/>
      <c r="CO3" s="416" t="str">
        <f>$A3</f>
        <v>déc 2014</v>
      </c>
      <c r="CP3" s="416"/>
      <c r="CQ3" s="408"/>
      <c r="CR3" s="408"/>
      <c r="CS3" s="414"/>
      <c r="CT3" s="414"/>
      <c r="CU3" s="408"/>
      <c r="CV3" s="408"/>
      <c r="CW3" s="414"/>
      <c r="CX3" s="414"/>
      <c r="CY3" s="408"/>
      <c r="CZ3" s="408"/>
      <c r="DA3" s="414"/>
      <c r="DB3" s="414"/>
      <c r="DC3" s="408"/>
      <c r="DD3" s="408"/>
      <c r="DE3" s="414"/>
      <c r="DF3" s="414"/>
      <c r="DG3" s="408"/>
      <c r="DH3" s="408"/>
      <c r="DI3" s="414"/>
      <c r="DJ3" s="414"/>
      <c r="DK3" s="105"/>
      <c r="DL3" s="416" t="str">
        <f>$A3</f>
        <v>déc 2014</v>
      </c>
      <c r="DM3" s="416"/>
      <c r="DN3" s="408"/>
      <c r="DO3" s="408"/>
      <c r="DP3" s="414"/>
      <c r="DQ3" s="414"/>
      <c r="DR3" s="408"/>
      <c r="DS3" s="408"/>
      <c r="DT3" s="414"/>
      <c r="DU3" s="414"/>
      <c r="DV3" s="408"/>
      <c r="DW3" s="408"/>
      <c r="DX3" s="414"/>
      <c r="DY3" s="414"/>
      <c r="DZ3" s="408"/>
      <c r="EA3" s="408"/>
      <c r="EB3" s="414"/>
      <c r="EC3" s="414"/>
      <c r="ED3" s="408"/>
      <c r="EE3" s="408"/>
      <c r="EF3" s="414"/>
      <c r="EG3" s="414"/>
      <c r="EH3" s="105"/>
      <c r="EI3" s="416" t="str">
        <f>$A3</f>
        <v>déc 2014</v>
      </c>
      <c r="EJ3" s="416"/>
      <c r="EK3" s="408"/>
      <c r="EL3" s="408"/>
      <c r="EM3" s="414"/>
      <c r="EN3" s="414"/>
      <c r="EO3" s="408"/>
      <c r="EP3" s="408"/>
      <c r="EQ3" s="414"/>
      <c r="ER3" s="414"/>
      <c r="ES3" s="408"/>
      <c r="ET3" s="408"/>
      <c r="EU3" s="414"/>
      <c r="EV3" s="414"/>
      <c r="EW3" s="408"/>
      <c r="EX3" s="408"/>
      <c r="EY3" s="414"/>
      <c r="EZ3" s="414"/>
      <c r="FB3" s="416" t="str">
        <f>$A3</f>
        <v>déc 2014</v>
      </c>
      <c r="FC3" s="416"/>
      <c r="FD3" s="408"/>
      <c r="FE3" s="408"/>
      <c r="FF3" s="414"/>
      <c r="FG3" s="414"/>
      <c r="FH3" s="408"/>
      <c r="FI3" s="408"/>
      <c r="FJ3" s="414"/>
      <c r="FK3" s="414"/>
    </row>
    <row r="4" spans="1:167" ht="20.25" customHeight="1">
      <c r="A4" s="417" t="str">
        <f>Fran1!A4</f>
        <v>1er  trimestre</v>
      </c>
      <c r="B4" s="417"/>
      <c r="C4" s="408"/>
      <c r="D4" s="408"/>
      <c r="E4" s="414"/>
      <c r="F4" s="414"/>
      <c r="G4" s="408"/>
      <c r="H4" s="408"/>
      <c r="I4" s="414"/>
      <c r="J4" s="414"/>
      <c r="K4" s="408"/>
      <c r="L4" s="408"/>
      <c r="M4" s="414"/>
      <c r="N4" s="414"/>
      <c r="O4" s="408"/>
      <c r="P4" s="408"/>
      <c r="Q4" s="414"/>
      <c r="R4" s="414"/>
      <c r="S4" s="408"/>
      <c r="T4" s="408"/>
      <c r="U4" s="414"/>
      <c r="V4" s="414"/>
      <c r="W4" s="105"/>
      <c r="X4" s="417" t="str">
        <f>$A4</f>
        <v>1er  trimestre</v>
      </c>
      <c r="Y4" s="417"/>
      <c r="Z4" s="408"/>
      <c r="AA4" s="408"/>
      <c r="AB4" s="414"/>
      <c r="AC4" s="414"/>
      <c r="AD4" s="408"/>
      <c r="AE4" s="408"/>
      <c r="AF4" s="414"/>
      <c r="AG4" s="414"/>
      <c r="AH4" s="408"/>
      <c r="AI4" s="408"/>
      <c r="AJ4" s="414"/>
      <c r="AK4" s="414"/>
      <c r="AL4" s="408"/>
      <c r="AM4" s="408"/>
      <c r="AN4" s="414"/>
      <c r="AO4" s="414"/>
      <c r="AP4" s="408"/>
      <c r="AQ4" s="408"/>
      <c r="AR4" s="414"/>
      <c r="AS4" s="414"/>
      <c r="AT4" s="105"/>
      <c r="AU4" s="417" t="str">
        <f>$A4</f>
        <v>1er  trimestre</v>
      </c>
      <c r="AV4" s="417"/>
      <c r="AW4" s="408"/>
      <c r="AX4" s="408"/>
      <c r="AY4" s="414"/>
      <c r="AZ4" s="414"/>
      <c r="BA4" s="408"/>
      <c r="BB4" s="408"/>
      <c r="BC4" s="414"/>
      <c r="BD4" s="414"/>
      <c r="BE4" s="408"/>
      <c r="BF4" s="408"/>
      <c r="BG4" s="414"/>
      <c r="BH4" s="414"/>
      <c r="BI4" s="408"/>
      <c r="BJ4" s="408"/>
      <c r="BK4" s="414"/>
      <c r="BL4" s="414"/>
      <c r="BM4" s="408"/>
      <c r="BN4" s="408"/>
      <c r="BO4" s="414"/>
      <c r="BP4" s="414"/>
      <c r="BQ4" s="105"/>
      <c r="BR4" s="417" t="str">
        <f>$A4</f>
        <v>1er  trimestre</v>
      </c>
      <c r="BS4" s="417"/>
      <c r="BT4" s="408"/>
      <c r="BU4" s="408"/>
      <c r="BV4" s="414"/>
      <c r="BW4" s="414"/>
      <c r="BX4" s="408"/>
      <c r="BY4" s="408"/>
      <c r="BZ4" s="414"/>
      <c r="CA4" s="414"/>
      <c r="CB4" s="408"/>
      <c r="CC4" s="408"/>
      <c r="CD4" s="414"/>
      <c r="CE4" s="414"/>
      <c r="CF4" s="408"/>
      <c r="CG4" s="408"/>
      <c r="CH4" s="414"/>
      <c r="CI4" s="414"/>
      <c r="CJ4" s="408"/>
      <c r="CK4" s="408"/>
      <c r="CL4" s="414"/>
      <c r="CM4" s="414"/>
      <c r="CN4" s="105"/>
      <c r="CO4" s="417" t="str">
        <f>$A4</f>
        <v>1er  trimestre</v>
      </c>
      <c r="CP4" s="417"/>
      <c r="CQ4" s="408"/>
      <c r="CR4" s="408"/>
      <c r="CS4" s="414"/>
      <c r="CT4" s="414"/>
      <c r="CU4" s="408"/>
      <c r="CV4" s="408"/>
      <c r="CW4" s="414"/>
      <c r="CX4" s="414"/>
      <c r="CY4" s="408"/>
      <c r="CZ4" s="408"/>
      <c r="DA4" s="414"/>
      <c r="DB4" s="414"/>
      <c r="DC4" s="408"/>
      <c r="DD4" s="408"/>
      <c r="DE4" s="414"/>
      <c r="DF4" s="414"/>
      <c r="DG4" s="408"/>
      <c r="DH4" s="408"/>
      <c r="DI4" s="414"/>
      <c r="DJ4" s="414"/>
      <c r="DK4" s="105"/>
      <c r="DL4" s="417" t="str">
        <f>$A4</f>
        <v>1er  trimestre</v>
      </c>
      <c r="DM4" s="417"/>
      <c r="DN4" s="408"/>
      <c r="DO4" s="408"/>
      <c r="DP4" s="414"/>
      <c r="DQ4" s="414"/>
      <c r="DR4" s="408"/>
      <c r="DS4" s="408"/>
      <c r="DT4" s="414"/>
      <c r="DU4" s="414"/>
      <c r="DV4" s="408"/>
      <c r="DW4" s="408"/>
      <c r="DX4" s="414"/>
      <c r="DY4" s="414"/>
      <c r="DZ4" s="408"/>
      <c r="EA4" s="408"/>
      <c r="EB4" s="414"/>
      <c r="EC4" s="414"/>
      <c r="ED4" s="408"/>
      <c r="EE4" s="408"/>
      <c r="EF4" s="414"/>
      <c r="EG4" s="414"/>
      <c r="EH4" s="105"/>
      <c r="EI4" s="417" t="str">
        <f>$A4</f>
        <v>1er  trimestre</v>
      </c>
      <c r="EJ4" s="417"/>
      <c r="EK4" s="408"/>
      <c r="EL4" s="408"/>
      <c r="EM4" s="414"/>
      <c r="EN4" s="414"/>
      <c r="EO4" s="408"/>
      <c r="EP4" s="408"/>
      <c r="EQ4" s="414"/>
      <c r="ER4" s="414"/>
      <c r="ES4" s="408"/>
      <c r="ET4" s="408"/>
      <c r="EU4" s="414"/>
      <c r="EV4" s="414"/>
      <c r="EW4" s="408"/>
      <c r="EX4" s="408"/>
      <c r="EY4" s="414"/>
      <c r="EZ4" s="414"/>
      <c r="FB4" s="417" t="str">
        <f>$A4</f>
        <v>1er  trimestre</v>
      </c>
      <c r="FC4" s="417"/>
      <c r="FD4" s="408"/>
      <c r="FE4" s="408"/>
      <c r="FF4" s="414"/>
      <c r="FG4" s="414"/>
      <c r="FH4" s="408"/>
      <c r="FI4" s="408"/>
      <c r="FJ4" s="414"/>
      <c r="FK4" s="414"/>
    </row>
    <row r="5" spans="1:167">
      <c r="A5" s="5"/>
      <c r="B5" s="6" t="s">
        <v>0</v>
      </c>
      <c r="C5" s="168"/>
      <c r="D5" s="23"/>
      <c r="E5" s="169" t="s">
        <v>1</v>
      </c>
      <c r="F5" s="169"/>
      <c r="G5" s="23"/>
      <c r="H5" s="23"/>
      <c r="I5" s="169" t="s">
        <v>1</v>
      </c>
      <c r="J5" s="169"/>
      <c r="K5" s="23"/>
      <c r="L5" s="23"/>
      <c r="M5" s="169" t="s">
        <v>1</v>
      </c>
      <c r="N5" s="169"/>
      <c r="O5" s="23"/>
      <c r="P5" s="23"/>
      <c r="Q5" s="169" t="s">
        <v>1</v>
      </c>
      <c r="R5" s="169"/>
      <c r="S5" s="23"/>
      <c r="T5" s="23"/>
      <c r="U5" s="169" t="s">
        <v>1</v>
      </c>
      <c r="V5" s="169"/>
      <c r="X5" s="5"/>
      <c r="Y5" s="6" t="s">
        <v>0</v>
      </c>
      <c r="Z5" s="168"/>
      <c r="AA5" s="23"/>
      <c r="AB5" s="5" t="s">
        <v>1</v>
      </c>
      <c r="AC5" s="5"/>
      <c r="AD5" s="23"/>
      <c r="AE5" s="23"/>
      <c r="AF5" s="169" t="s">
        <v>1</v>
      </c>
      <c r="AG5" s="169"/>
      <c r="AH5" s="23"/>
      <c r="AI5" s="23"/>
      <c r="AJ5" s="5" t="s">
        <v>1</v>
      </c>
      <c r="AK5" s="5"/>
      <c r="AL5" s="23"/>
      <c r="AM5" s="23"/>
      <c r="AN5" s="5" t="s">
        <v>1</v>
      </c>
      <c r="AO5" s="5"/>
      <c r="AP5" s="27"/>
      <c r="AQ5" s="23"/>
      <c r="AR5" s="5" t="s">
        <v>1</v>
      </c>
      <c r="AS5" s="5"/>
      <c r="AU5" s="5"/>
      <c r="AV5" s="6" t="s">
        <v>0</v>
      </c>
      <c r="AW5" s="43"/>
      <c r="AX5" s="27"/>
      <c r="AY5" s="5" t="s">
        <v>1</v>
      </c>
      <c r="AZ5" s="5"/>
      <c r="BA5" s="27"/>
      <c r="BB5" s="27"/>
      <c r="BC5" s="5" t="s">
        <v>1</v>
      </c>
      <c r="BD5" s="5"/>
      <c r="BE5" s="27"/>
      <c r="BF5" s="27"/>
      <c r="BG5" s="5" t="s">
        <v>1</v>
      </c>
      <c r="BH5" s="5"/>
      <c r="BI5" s="27"/>
      <c r="BJ5" s="23"/>
      <c r="BK5" s="5" t="s">
        <v>1</v>
      </c>
      <c r="BL5" s="5"/>
      <c r="BM5" s="27"/>
      <c r="BN5" s="23"/>
      <c r="BO5" s="5" t="s">
        <v>1</v>
      </c>
      <c r="BP5" s="5"/>
      <c r="BR5" s="5"/>
      <c r="BS5" s="6" t="s">
        <v>0</v>
      </c>
      <c r="BT5" s="43"/>
      <c r="BU5" s="23"/>
      <c r="BV5" s="5" t="s">
        <v>1</v>
      </c>
      <c r="BW5" s="5"/>
      <c r="BX5" s="23"/>
      <c r="BY5" s="23"/>
      <c r="BZ5" s="5" t="s">
        <v>1</v>
      </c>
      <c r="CA5" s="5"/>
      <c r="CB5" s="27"/>
      <c r="CC5" s="23"/>
      <c r="CD5" s="5" t="s">
        <v>1</v>
      </c>
      <c r="CE5" s="5"/>
      <c r="CF5" s="27"/>
      <c r="CG5" s="23"/>
      <c r="CH5" s="5" t="s">
        <v>1</v>
      </c>
      <c r="CI5" s="5"/>
      <c r="CJ5" s="27"/>
      <c r="CK5" s="23"/>
      <c r="CL5" s="5" t="s">
        <v>1</v>
      </c>
      <c r="CM5" s="5"/>
      <c r="CO5" s="5"/>
      <c r="CP5" s="6" t="s">
        <v>0</v>
      </c>
      <c r="CQ5" s="43"/>
      <c r="CR5" s="23"/>
      <c r="CS5" s="5" t="s">
        <v>1</v>
      </c>
      <c r="CT5" s="5"/>
      <c r="CU5" s="27"/>
      <c r="CV5" s="23"/>
      <c r="CW5" s="5" t="s">
        <v>1</v>
      </c>
      <c r="CX5" s="5"/>
      <c r="CY5" s="27"/>
      <c r="CZ5" s="23"/>
      <c r="DA5" s="5" t="s">
        <v>1</v>
      </c>
      <c r="DB5" s="5"/>
      <c r="DC5" s="27"/>
      <c r="DD5" s="23"/>
      <c r="DE5" s="5" t="s">
        <v>1</v>
      </c>
      <c r="DF5" s="5"/>
      <c r="DG5" s="27"/>
      <c r="DH5" s="23"/>
      <c r="DI5" s="5" t="s">
        <v>1</v>
      </c>
      <c r="DJ5" s="5"/>
      <c r="DL5" s="5"/>
      <c r="DM5" s="6" t="s">
        <v>0</v>
      </c>
      <c r="DN5" s="43"/>
      <c r="DO5" s="23"/>
      <c r="DP5" s="5" t="s">
        <v>1</v>
      </c>
      <c r="DQ5" s="5"/>
      <c r="DR5" s="27"/>
      <c r="DS5" s="23"/>
      <c r="DT5" s="5" t="s">
        <v>1</v>
      </c>
      <c r="DU5" s="5"/>
      <c r="DV5" s="27"/>
      <c r="DW5" s="27"/>
      <c r="DX5" s="5" t="s">
        <v>1</v>
      </c>
      <c r="DY5" s="5"/>
      <c r="DZ5" s="27"/>
      <c r="EA5" s="23"/>
      <c r="EB5" s="5" t="s">
        <v>1</v>
      </c>
      <c r="EC5" s="5"/>
      <c r="ED5" s="27"/>
      <c r="EE5" s="23"/>
      <c r="EF5" s="5" t="s">
        <v>1</v>
      </c>
      <c r="EG5" s="5"/>
      <c r="EI5" s="5"/>
      <c r="EJ5" s="6" t="s">
        <v>0</v>
      </c>
      <c r="EK5" s="43"/>
      <c r="EL5" s="23"/>
      <c r="EM5" s="5" t="s">
        <v>1</v>
      </c>
      <c r="EN5" s="5"/>
      <c r="EO5" s="27"/>
      <c r="EP5" s="23"/>
      <c r="EQ5" s="5" t="s">
        <v>1</v>
      </c>
      <c r="ER5" s="5"/>
      <c r="ES5" s="27"/>
      <c r="ET5" s="23"/>
      <c r="EU5" s="5" t="s">
        <v>1</v>
      </c>
      <c r="EV5" s="5"/>
      <c r="EW5" s="27"/>
      <c r="EX5" s="23"/>
      <c r="EY5" s="5" t="s">
        <v>1</v>
      </c>
      <c r="EZ5" s="5"/>
      <c r="FB5" s="5"/>
      <c r="FC5" s="6" t="s">
        <v>0</v>
      </c>
      <c r="FD5" s="43"/>
      <c r="FE5" s="23"/>
      <c r="FF5" s="5" t="s">
        <v>1</v>
      </c>
      <c r="FG5" s="5"/>
      <c r="FH5" s="27"/>
      <c r="FI5" s="23"/>
      <c r="FJ5" s="5" t="s">
        <v>1</v>
      </c>
      <c r="FK5" s="5"/>
    </row>
    <row r="6" spans="1:167">
      <c r="A6" s="39" t="str">
        <f>IF(ISBLANK(Fran1!A6)," ",Fran1!A6)</f>
        <v xml:space="preserve"> </v>
      </c>
      <c r="B6" s="40" t="str">
        <f>IF(ISBLANK(Fran1!B6)," ",Fran1!B6)</f>
        <v xml:space="preserve"> </v>
      </c>
      <c r="C6" s="170"/>
      <c r="D6" s="171"/>
      <c r="E6" s="172" t="str">
        <f t="shared" ref="E6:E35" si="0">IF(OR(AND(ISBLANK(D6),ISBLANK(C6)),AND(ISBLANK(D$5),ISBLANK(C$5)))," ",IF(OR(AND(ISNUMBER(C6),C6&gt;C$5),AND(ISNUMBER(D6),D6&gt;D$5)),"E",IF(OR(AND(C6="abs",D6="abs"),AND(ISBLANK(C6),D6="abs"),AND(ISBLANK(D6),C6="abs")),"abs",IF(OR(AND(D6="abs",C6&gt;C$5),AND(C6="abs",D6&gt;D$5)),"E",IF(OR(C6="abs",ISBLANK(C6)),D6/D$5*100,IF(OR(ISBLANK(D6),D6="abs"),C6/C$5*100,IF(OR(C6&gt;C$5,D6&gt;D$5),"E",(C6+D6)/(C$5+D$5)*100)))))))</f>
        <v xml:space="preserve"> </v>
      </c>
      <c r="F6" s="173" t="str">
        <f t="shared" ref="F6:F29" si="1">IF(E6=" "," ",IF(E6="E"," ",IF(E6="abs"," ",IF(E6&gt;=75,"X",IF(E6&gt;=50,"/",".")))))</f>
        <v xml:space="preserve"> </v>
      </c>
      <c r="G6" s="171"/>
      <c r="H6" s="171"/>
      <c r="I6" s="172" t="str">
        <f t="shared" ref="I6:I35" si="2">IF(OR(AND(ISBLANK(H6),ISBLANK(G6)),AND(ISBLANK(H$5),ISBLANK(G$5)))," ",IF(OR(AND(ISNUMBER(G6),G6&gt;G$5),AND(ISNUMBER(H6),H6&gt;H$5)),"E",IF(OR(AND(G6="abs",H6="abs"),AND(ISBLANK(G6),H6="abs"),AND(ISBLANK(H6),G6="abs")),"abs",IF(OR(AND(H6="abs",G6&gt;G$5),AND(G6="abs",H6&gt;H$5)),"E",IF(OR(G6="abs",ISBLANK(G6)),H6/H$5*100,IF(OR(ISBLANK(H6),H6="abs"),G6/G$5*100,IF(OR(G6&gt;G$5,H6&gt;H$5),"E",(G6+H6)/(G$5+H$5)*100)))))))</f>
        <v xml:space="preserve"> </v>
      </c>
      <c r="J6" s="173" t="str">
        <f t="shared" ref="J6:J29" si="3">IF(I6=" "," ",IF(I6="E"," ",IF(I6="abs"," ",IF(I6&gt;=75,"X",IF(I6&gt;=50,"/",".")))))</f>
        <v xml:space="preserve"> </v>
      </c>
      <c r="K6" s="171"/>
      <c r="L6" s="171"/>
      <c r="M6" s="172" t="str">
        <f t="shared" ref="M6:M35" si="4">IF(OR(AND(ISBLANK(L6),ISBLANK(K6)),AND(ISBLANK(L$5),ISBLANK(K$5)))," ",IF(OR(AND(ISNUMBER(K6),K6&gt;K$5),AND(ISNUMBER(L6),L6&gt;L$5)),"E",IF(OR(AND(K6="abs",L6="abs"),AND(ISBLANK(K6),L6="abs"),AND(ISBLANK(L6),K6="abs")),"abs",IF(OR(AND(L6="abs",K6&gt;K$5),AND(K6="abs",L6&gt;L$5)),"E",IF(OR(K6="abs",ISBLANK(K6)),L6/L$5*100,IF(OR(ISBLANK(L6),L6="abs"),K6/K$5*100,IF(OR(K6&gt;K$5,L6&gt;L$5),"E",(K6+L6)/(K$5+L$5)*100)))))))</f>
        <v xml:space="preserve"> </v>
      </c>
      <c r="N6" s="173" t="str">
        <f t="shared" ref="N6:N29" si="5">IF(M6=" "," ",IF(M6="E"," ",IF(M6="abs"," ",IF(M6&gt;=75,"X",IF(M6&gt;=50,"/",".")))))</f>
        <v xml:space="preserve"> </v>
      </c>
      <c r="O6" s="171"/>
      <c r="P6" s="171"/>
      <c r="Q6" s="172" t="str">
        <f t="shared" ref="Q6:Q35" si="6">IF(OR(AND(ISBLANK(P6),ISBLANK(O6)),AND(ISBLANK(P$5),ISBLANK(O$5)))," ",IF(OR(AND(ISNUMBER(O6),O6&gt;O$5),AND(ISNUMBER(P6),P6&gt;P$5)),"E",IF(OR(AND(O6="abs",P6="abs"),AND(ISBLANK(O6),P6="abs"),AND(ISBLANK(P6),O6="abs")),"abs",IF(OR(AND(P6="abs",O6&gt;O$5),AND(O6="abs",P6&gt;P$5)),"E",IF(OR(O6="abs",ISBLANK(O6)),P6/P$5*100,IF(OR(ISBLANK(P6),P6="abs"),O6/O$5*100,IF(OR(O6&gt;O$5,P6&gt;P$5),"E",(O6+P6)/(O$5+P$5)*100)))))))</f>
        <v xml:space="preserve"> </v>
      </c>
      <c r="R6" s="173" t="str">
        <f t="shared" ref="R6:R35" si="7">IF(Q6=" "," ",IF(Q6="E"," ",IF(Q6="abs"," ",IF(Q6&gt;=75,"X",IF(Q6&gt;=50,"/",".")))))</f>
        <v xml:space="preserve"> </v>
      </c>
      <c r="S6" s="171"/>
      <c r="T6" s="171"/>
      <c r="U6" s="172" t="str">
        <f t="shared" ref="U6:U35" si="8">IF(OR(AND(ISBLANK(T6),ISBLANK(S6)),AND(ISBLANK(T$5),ISBLANK(S$5)))," ",IF(OR(AND(ISNUMBER(S6),S6&gt;S$5),AND(ISNUMBER(T6),T6&gt;T$5)),"E",IF(OR(AND(S6="abs",T6="abs"),AND(ISBLANK(S6),T6="abs"),AND(ISBLANK(T6),S6="abs")),"abs",IF(OR(AND(T6="abs",S6&gt;S$5),AND(S6="abs",T6&gt;T$5)),"E",IF(OR(S6="abs",ISBLANK(S6)),T6/T$5*100,IF(OR(ISBLANK(T6),T6="abs"),S6/S$5*100,IF(OR(S6&gt;S$5,T6&gt;T$5),"E",(S6+T6)/(S$5+T$5)*100)))))))</f>
        <v xml:space="preserve"> </v>
      </c>
      <c r="V6" s="173" t="str">
        <f t="shared" ref="V6:V29" si="9">IF(U6=" "," ",IF(U6="E"," ",IF(U6="abs"," ",IF(U6&gt;=75,"X",IF(U6&gt;=50,"/",".")))))</f>
        <v xml:space="preserve"> </v>
      </c>
      <c r="W6" s="110"/>
      <c r="X6" s="39" t="str">
        <f>IF(ISBLANK(Fran1!A6)," ",Fran1!A6)</f>
        <v xml:space="preserve"> </v>
      </c>
      <c r="Y6" s="40" t="str">
        <f>IF(ISBLANK(Fran1!B6)," ",Fran1!B6)</f>
        <v xml:space="preserve"> </v>
      </c>
      <c r="Z6" s="170"/>
      <c r="AA6" s="171"/>
      <c r="AB6" s="172" t="str">
        <f t="shared" ref="AB6:AB35" si="10">IF(OR(AND(ISBLANK(AA6),ISBLANK(Z6)),AND(ISBLANK(AA$5),ISBLANK(Z$5)))," ",IF(OR(AND(ISNUMBER(Z6),Z6&gt;Z$5),AND(ISNUMBER(AA6),AA6&gt;AA$5)),"E",IF(OR(AND(Z6="abs",AA6="abs"),AND(ISBLANK(Z6),AA6="abs"),AND(ISBLANK(AA6),Z6="abs")),"abs",IF(OR(AND(AA6="abs",Z6&gt;Z$5),AND(Z6="abs",AA6&gt;AA$5)),"E",IF(OR(Z6="abs",ISBLANK(Z6)),AA6/AA$5*100,IF(OR(ISBLANK(AA6),AA6="abs"),Z6/Z$5*100,IF(OR(Z6&gt;Z$5,AA6&gt;AA$5),"E",(Z6+AA6)/(Z$5+AA$5)*100)))))))</f>
        <v xml:space="preserve"> </v>
      </c>
      <c r="AC6" s="173" t="str">
        <f t="shared" ref="AC6:AC35" si="11">IF(AB6=" "," ",IF(AB6="E"," ",IF(AB6="abs"," ",IF(AB6&gt;=75,"X",IF(AB6&gt;=50,"/",".")))))</f>
        <v xml:space="preserve"> </v>
      </c>
      <c r="AD6" s="171"/>
      <c r="AE6" s="171"/>
      <c r="AF6" s="172" t="str">
        <f t="shared" ref="AF6:AF35" si="12">IF(OR(AND(ISBLANK(AE6),ISBLANK(AD6)),AND(ISBLANK(AE$5),ISBLANK(AD$5)))," ",IF(OR(AND(ISNUMBER(AD6),AD6&gt;AD$5),AND(ISNUMBER(AE6),AE6&gt;AE$5)),"E",IF(OR(AND(AD6="abs",AE6="abs"),AND(ISBLANK(AD6),AE6="abs"),AND(ISBLANK(AE6),AD6="abs")),"abs",IF(OR(AND(AE6="abs",AD6&gt;AD$5),AND(AD6="abs",AE6&gt;AE$5)),"E",IF(OR(AD6="abs",ISBLANK(AD6)),AE6/AE$5*100,IF(OR(ISBLANK(AE6),AE6="abs"),AD6/AD$5*100,IF(OR(AD6&gt;AD$5,AE6&gt;AE$5),"E",(AD6+AE6)/(AD$5+AE$5)*100)))))))</f>
        <v xml:space="preserve"> </v>
      </c>
      <c r="AG6" s="173" t="str">
        <f t="shared" ref="AG6:AG35" si="13">IF(AF6=" "," ",IF(AF6="E"," ",IF(AF6="abs"," ",IF(AF6&gt;=75,"X",IF(AF6&gt;=50,"/",".")))))</f>
        <v xml:space="preserve"> </v>
      </c>
      <c r="AH6" s="171"/>
      <c r="AI6" s="171"/>
      <c r="AJ6" s="172" t="str">
        <f t="shared" ref="AJ6:AJ35" si="14">IF(OR(AND(ISBLANK(AI6),ISBLANK(AH6)),AND(ISBLANK(AI$5),ISBLANK(AH$5)))," ",IF(OR(AND(ISNUMBER(AH6),AH6&gt;AH$5),AND(ISNUMBER(AI6),AI6&gt;AI$5)),"E",IF(OR(AND(AH6="abs",AI6="abs"),AND(ISBLANK(AH6),AI6="abs"),AND(ISBLANK(AI6),AH6="abs")),"abs",IF(OR(AND(AI6="abs",AH6&gt;AH$5),AND(AH6="abs",AI6&gt;AI$5)),"E",IF(OR(AH6="abs",ISBLANK(AH6)),AI6/AI$5*100,IF(OR(ISBLANK(AI6),AI6="abs"),AH6/AH$5*100,IF(OR(AH6&gt;AH$5,AI6&gt;AI$5),"E",(AH6+AI6)/(AH$5+AI$5)*100)))))))</f>
        <v xml:space="preserve"> </v>
      </c>
      <c r="AK6" s="173" t="str">
        <f t="shared" ref="AK6:AK35" si="15">IF(AJ6=" "," ",IF(AJ6="E"," ",IF(AJ6="abs"," ",IF(AJ6&gt;=75,"X",IF(AJ6&gt;=50,"/",".")))))</f>
        <v xml:space="preserve"> </v>
      </c>
      <c r="AL6" s="171"/>
      <c r="AM6" s="171"/>
      <c r="AN6" s="172" t="str">
        <f t="shared" ref="AN6:AN35" si="16">IF(OR(AND(ISBLANK(AM6),ISBLANK(AL6)),AND(ISBLANK(AM$5),ISBLANK(AL$5)))," ",IF(OR(AND(ISNUMBER(AL6),AL6&gt;AL$5),AND(ISNUMBER(AM6),AM6&gt;AM$5)),"E",IF(OR(AND(AL6="abs",AM6="abs"),AND(ISBLANK(AL6),AM6="abs"),AND(ISBLANK(AM6),AL6="abs")),"abs",IF(OR(AND(AM6="abs",AL6&gt;AL$5),AND(AL6="abs",AM6&gt;AM$5)),"E",IF(OR(AL6="abs",ISBLANK(AL6)),AM6/AM$5*100,IF(OR(ISBLANK(AM6),AM6="abs"),AL6/AL$5*100,IF(OR(AL6&gt;AL$5,AM6&gt;AM$5),"E",(AL6+AM6)/(AL$5+AM$5)*100)))))))</f>
        <v xml:space="preserve"> </v>
      </c>
      <c r="AO6" s="173" t="str">
        <f t="shared" ref="AO6:AO35" si="17">IF(AN6=" "," ",IF(AN6="E"," ",IF(AN6="abs"," ",IF(AN6&gt;=75,"X",IF(AN6&gt;=50,"/",".")))))</f>
        <v xml:space="preserve"> </v>
      </c>
      <c r="AP6" s="171"/>
      <c r="AQ6" s="171"/>
      <c r="AR6" s="172" t="str">
        <f t="shared" ref="AR6:AR35" si="18">IF(OR(AND(ISBLANK(AQ6),ISBLANK(AP6)),AND(ISBLANK(AQ$5),ISBLANK(AP$5)))," ",IF(OR(AND(ISNUMBER(AP6),AP6&gt;AP$5),AND(ISNUMBER(AQ6),AQ6&gt;AQ$5)),"E",IF(OR(AND(AP6="abs",AQ6="abs"),AND(ISBLANK(AP6),AQ6="abs"),AND(ISBLANK(AQ6),AP6="abs")),"abs",IF(OR(AND(AQ6="abs",AP6&gt;AP$5),AND(AP6="abs",AQ6&gt;AQ$5)),"E",IF(OR(AP6="abs",ISBLANK(AP6)),AQ6/AQ$5*100,IF(OR(ISBLANK(AQ6),AQ6="abs"),AP6/AP$5*100,IF(OR(AP6&gt;AP$5,AQ6&gt;AQ$5),"E",(AP6+AQ6)/(AP$5+AQ$5)*100)))))))</f>
        <v xml:space="preserve"> </v>
      </c>
      <c r="AS6" s="48" t="str">
        <f>IF(AR6=" "," ",IF(AR6="E"," ",IF(AR6="abs"," ",IF(AR6&gt;=75,"X",IF(AR6&gt;=50,"/",".")))))</f>
        <v xml:space="preserve"> </v>
      </c>
      <c r="AT6" s="110"/>
      <c r="AU6" s="39" t="str">
        <f>IF(ISBLANK(Fran1!X6)," ",Fran1!X6)</f>
        <v xml:space="preserve"> </v>
      </c>
      <c r="AV6" s="40" t="str">
        <f>IF(ISBLANK(Fran1!Y6)," ",Fran1!Y6)</f>
        <v xml:space="preserve"> </v>
      </c>
      <c r="AW6" s="44"/>
      <c r="AX6" s="171"/>
      <c r="AY6" s="172" t="str">
        <f t="shared" ref="AY6:AY35" si="19">IF(OR(AND(ISBLANK(AX6),ISBLANK(AW6)),AND(ISBLANK(AX$5),ISBLANK(AW$5)))," ",IF(OR(AND(ISNUMBER(AW6),AW6&gt;AW$5),AND(ISNUMBER(AX6),AX6&gt;AX$5)),"E",IF(OR(AND(AW6="abs",AX6="abs"),AND(ISBLANK(AW6),AX6="abs"),AND(ISBLANK(AX6),AW6="abs")),"abs",IF(OR(AND(AX6="abs",AW6&gt;AW$5),AND(AW6="abs",AX6&gt;AX$5)),"E",IF(OR(AW6="abs",ISBLANK(AW6)),AX6/AX$5*100,IF(OR(ISBLANK(AX6),AX6="abs"),AW6/AW$5*100,IF(OR(AW6&gt;AW$5,AX6&gt;AX$5),"E",(AW6+AX6)/(AW$5+AX$5)*100)))))))</f>
        <v xml:space="preserve"> </v>
      </c>
      <c r="AZ6" s="173" t="str">
        <f t="shared" ref="AZ6:AZ35" si="20">IF(AY6=" "," ",IF(AY6="E"," ",IF(AY6="abs"," ",IF(AY6&gt;=75,"X",IF(AY6&gt;=50,"/",".")))))</f>
        <v xml:space="preserve"> </v>
      </c>
      <c r="BA6" s="171"/>
      <c r="BB6" s="171"/>
      <c r="BC6" s="172" t="str">
        <f t="shared" ref="BC6:BC35" si="21">IF(OR(AND(ISBLANK(BB6),ISBLANK(BA6)),AND(ISBLANK(BB$5),ISBLANK(BA$5)))," ",IF(OR(AND(ISNUMBER(BA6),BA6&gt;BA$5),AND(ISNUMBER(BB6),BB6&gt;BB$5)),"E",IF(OR(AND(BA6="abs",BB6="abs"),AND(ISBLANK(BA6),BB6="abs"),AND(ISBLANK(BB6),BA6="abs")),"abs",IF(OR(AND(BB6="abs",BA6&gt;BA$5),AND(BA6="abs",BB6&gt;BB$5)),"E",IF(OR(BA6="abs",ISBLANK(BA6)),BB6/BB$5*100,IF(OR(ISBLANK(BB6),BB6="abs"),BA6/BA$5*100,IF(OR(BA6&gt;BA$5,BB6&gt;BB$5),"E",(BA6+BB6)/(BA$5+BB$5)*100)))))))</f>
        <v xml:space="preserve"> </v>
      </c>
      <c r="BD6" s="173" t="str">
        <f t="shared" ref="BD6:BD35" si="22">IF(BC6=" "," ",IF(BC6="E"," ",IF(BC6="abs"," ",IF(BC6&gt;=75,"X",IF(BC6&gt;=50,"/",".")))))</f>
        <v xml:space="preserve"> </v>
      </c>
      <c r="BE6" s="171"/>
      <c r="BF6" s="171"/>
      <c r="BG6" s="172" t="str">
        <f t="shared" ref="BG6:BG35" si="23">IF(OR(AND(ISBLANK(BF6),ISBLANK(BE6)),AND(ISBLANK(BF$5),ISBLANK(BE$5)))," ",IF(OR(AND(ISNUMBER(BE6),BE6&gt;BE$5),AND(ISNUMBER(BF6),BF6&gt;BF$5)),"E",IF(OR(AND(BE6="abs",BF6="abs"),AND(ISBLANK(BE6),BF6="abs"),AND(ISBLANK(BF6),BE6="abs")),"abs",IF(OR(AND(BF6="abs",BE6&gt;BE$5),AND(BE6="abs",BF6&gt;BF$5)),"E",IF(OR(BE6="abs",ISBLANK(BE6)),BF6/BF$5*100,IF(OR(ISBLANK(BF6),BF6="abs"),BE6/BE$5*100,IF(OR(BE6&gt;BE$5,BF6&gt;BF$5),"E",(BE6+BF6)/(BE$5+BF$5)*100)))))))</f>
        <v xml:space="preserve"> </v>
      </c>
      <c r="BH6" s="173" t="str">
        <f t="shared" ref="BH6:BH35" si="24">IF(BG6=" "," ",IF(BG6="E"," ",IF(BG6="abs"," ",IF(BG6&gt;=75,"X",IF(BG6&gt;=50,"/",".")))))</f>
        <v xml:space="preserve"> </v>
      </c>
      <c r="BI6" s="171"/>
      <c r="BJ6" s="171"/>
      <c r="BK6" s="172" t="str">
        <f t="shared" ref="BK6:BK35" si="25">IF(OR(AND(ISBLANK(BJ6),ISBLANK(BI6)),AND(ISBLANK(BJ$5),ISBLANK(BI$5)))," ",IF(OR(AND(ISNUMBER(BI6),BI6&gt;BI$5),AND(ISNUMBER(BJ6),BJ6&gt;BJ$5)),"E",IF(OR(AND(BI6="abs",BJ6="abs"),AND(ISBLANK(BI6),BJ6="abs"),AND(ISBLANK(BJ6),BI6="abs")),"abs",IF(OR(AND(BJ6="abs",BI6&gt;BI$5),AND(BI6="abs",BJ6&gt;BJ$5)),"E",IF(OR(BI6="abs",ISBLANK(BI6)),BJ6/BJ$5*100,IF(OR(ISBLANK(BJ6),BJ6="abs"),BI6/BI$5*100,IF(OR(BI6&gt;BI$5,BJ6&gt;BJ$5),"E",(BI6+BJ6)/(BI$5+BJ$5)*100)))))))</f>
        <v xml:space="preserve"> </v>
      </c>
      <c r="BL6" s="173" t="str">
        <f t="shared" ref="BL6:BL35" si="26">IF(BK6=" "," ",IF(BK6="E"," ",IF(BK6="abs"," ",IF(BK6&gt;=75,"X",IF(BK6&gt;=50,"/",".")))))</f>
        <v xml:space="preserve"> </v>
      </c>
      <c r="BM6" s="171"/>
      <c r="BN6" s="171"/>
      <c r="BO6" s="172" t="str">
        <f t="shared" ref="BO6:BO35" si="27">IF(OR(AND(ISBLANK(BN6),ISBLANK(BM6)),AND(ISBLANK(BN$5),ISBLANK(BM$5)))," ",IF(OR(AND(ISNUMBER(BM6),BM6&gt;BM$5),AND(ISNUMBER(BN6),BN6&gt;BN$5)),"E",IF(OR(AND(BM6="abs",BN6="abs"),AND(ISBLANK(BM6),BN6="abs"),AND(ISBLANK(BN6),BM6="abs")),"abs",IF(OR(AND(BN6="abs",BM6&gt;BM$5),AND(BM6="abs",BN6&gt;BN$5)),"E",IF(OR(BM6="abs",ISBLANK(BM6)),BN6/BN$5*100,IF(OR(ISBLANK(BN6),BN6="abs"),BM6/BM$5*100,IF(OR(BM6&gt;BM$5,BN6&gt;BN$5),"E",(BM6+BN6)/(BM$5+BN$5)*100)))))))</f>
        <v xml:space="preserve"> </v>
      </c>
      <c r="BP6" s="48" t="str">
        <f>IF(BO6=" "," ",IF(BO6="E"," ",IF(BO6="abs"," ",IF(BO6&gt;=75,"X",IF(BO6&gt;=50,"/",".")))))</f>
        <v xml:space="preserve"> </v>
      </c>
      <c r="BQ6" s="110"/>
      <c r="BR6" s="39" t="str">
        <f>IF(ISBLANK(Fran1!AU6)," ",Fran1!AU6)</f>
        <v xml:space="preserve"> </v>
      </c>
      <c r="BS6" s="40" t="str">
        <f>IF(ISBLANK(Fran1!AV6)," ",Fran1!AV6)</f>
        <v xml:space="preserve"> </v>
      </c>
      <c r="BT6" s="44"/>
      <c r="BU6" s="171"/>
      <c r="BV6" s="172" t="str">
        <f t="shared" ref="BV6:BV35" si="28">IF(OR(AND(ISBLANK(BU6),ISBLANK(BT6)),AND(ISBLANK(BU$5),ISBLANK(BT$5)))," ",IF(OR(AND(ISNUMBER(BT6),BT6&gt;BT$5),AND(ISNUMBER(BU6),BU6&gt;BU$5)),"E",IF(OR(AND(BT6="abs",BU6="abs"),AND(ISBLANK(BT6),BU6="abs"),AND(ISBLANK(BU6),BT6="abs")),"abs",IF(OR(AND(BU6="abs",BT6&gt;BT$5),AND(BT6="abs",BU6&gt;BU$5)),"E",IF(OR(BT6="abs",ISBLANK(BT6)),BU6/BU$5*100,IF(OR(ISBLANK(BU6),BU6="abs"),BT6/BT$5*100,IF(OR(BT6&gt;BT$5,BU6&gt;BU$5),"E",(BT6+BU6)/(BT$5+BU$5)*100)))))))</f>
        <v xml:space="preserve"> </v>
      </c>
      <c r="BW6" s="173" t="str">
        <f t="shared" ref="BW6:BW35" si="29">IF(BV6=" "," ",IF(BV6="E"," ",IF(BV6="abs"," ",IF(BV6&gt;=75,"X",IF(BV6&gt;=50,"/",".")))))</f>
        <v xml:space="preserve"> </v>
      </c>
      <c r="BX6" s="171"/>
      <c r="BY6" s="171"/>
      <c r="BZ6" s="172" t="str">
        <f t="shared" ref="BZ6:BZ35" si="30">IF(OR(AND(ISBLANK(BY6),ISBLANK(BX6)),AND(ISBLANK(BY$5),ISBLANK(BX$5)))," ",IF(OR(AND(ISNUMBER(BX6),BX6&gt;BX$5),AND(ISNUMBER(BY6),BY6&gt;BY$5)),"E",IF(OR(AND(BX6="abs",BY6="abs"),AND(ISBLANK(BX6),BY6="abs"),AND(ISBLANK(BY6),BX6="abs")),"abs",IF(OR(AND(BY6="abs",BX6&gt;BX$5),AND(BX6="abs",BY6&gt;BY$5)),"E",IF(OR(BX6="abs",ISBLANK(BX6)),BY6/BY$5*100,IF(OR(ISBLANK(BY6),BY6="abs"),BX6/BX$5*100,IF(OR(BX6&gt;BX$5,BY6&gt;BY$5),"E",(BX6+BY6)/(BX$5+BY$5)*100)))))))</f>
        <v xml:space="preserve"> </v>
      </c>
      <c r="CA6" s="173" t="str">
        <f t="shared" ref="CA6:CA35" si="31">IF(BZ6=" "," ",IF(BZ6="E"," ",IF(BZ6="abs"," ",IF(BZ6&gt;=75,"X",IF(BZ6&gt;=50,"/",".")))))</f>
        <v xml:space="preserve"> </v>
      </c>
      <c r="CB6" s="171"/>
      <c r="CC6" s="171"/>
      <c r="CD6" s="172" t="str">
        <f t="shared" ref="CD6:CD35" si="32">IF(OR(AND(ISBLANK(CC6),ISBLANK(CB6)),AND(ISBLANK(CC$5),ISBLANK(CB$5)))," ",IF(OR(AND(ISNUMBER(CB6),CB6&gt;CB$5),AND(ISNUMBER(CC6),CC6&gt;CC$5)),"E",IF(OR(AND(CB6="abs",CC6="abs"),AND(ISBLANK(CB6),CC6="abs"),AND(ISBLANK(CC6),CB6="abs")),"abs",IF(OR(AND(CC6="abs",CB6&gt;CB$5),AND(CB6="abs",CC6&gt;CC$5)),"E",IF(OR(CB6="abs",ISBLANK(CB6)),CC6/CC$5*100,IF(OR(ISBLANK(CC6),CC6="abs"),CB6/CB$5*100,IF(OR(CB6&gt;CB$5,CC6&gt;CC$5),"E",(CB6+CC6)/(CB$5+CC$5)*100)))))))</f>
        <v xml:space="preserve"> </v>
      </c>
      <c r="CE6" s="173" t="str">
        <f t="shared" ref="CE6:CE35" si="33">IF(CD6=" "," ",IF(CD6="E"," ",IF(CD6="abs"," ",IF(CD6&gt;=75,"X",IF(CD6&gt;=50,"/",".")))))</f>
        <v xml:space="preserve"> </v>
      </c>
      <c r="CF6" s="171"/>
      <c r="CG6" s="171"/>
      <c r="CH6" s="172" t="str">
        <f t="shared" ref="CH6:CH35" si="34">IF(OR(AND(ISBLANK(CG6),ISBLANK(CF6)),AND(ISBLANK(CG$5),ISBLANK(CF$5)))," ",IF(OR(AND(ISNUMBER(CF6),CF6&gt;CF$5),AND(ISNUMBER(CG6),CG6&gt;CG$5)),"E",IF(OR(AND(CF6="abs",CG6="abs"),AND(ISBLANK(CF6),CG6="abs"),AND(ISBLANK(CG6),CF6="abs")),"abs",IF(OR(AND(CG6="abs",CF6&gt;CF$5),AND(CF6="abs",CG6&gt;CG$5)),"E",IF(OR(CF6="abs",ISBLANK(CF6)),CG6/CG$5*100,IF(OR(ISBLANK(CG6),CG6="abs"),CF6/CF$5*100,IF(OR(CF6&gt;CF$5,CG6&gt;CG$5),"E",(CF6+CG6)/(CF$5+CG$5)*100)))))))</f>
        <v xml:space="preserve"> </v>
      </c>
      <c r="CI6" s="173" t="str">
        <f t="shared" ref="CI6:CI35" si="35">IF(CH6=" "," ",IF(CH6="E"," ",IF(CH6="abs"," ",IF(CH6&gt;=75,"X",IF(CH6&gt;=50,"/",".")))))</f>
        <v xml:space="preserve"> </v>
      </c>
      <c r="CJ6" s="171"/>
      <c r="CK6" s="171"/>
      <c r="CL6" s="172" t="str">
        <f t="shared" ref="CL6:CL35" si="36">IF(OR(AND(ISBLANK(CK6),ISBLANK(CJ6)),AND(ISBLANK(CK$5),ISBLANK(CJ$5)))," ",IF(OR(AND(ISNUMBER(CJ6),CJ6&gt;CJ$5),AND(ISNUMBER(CK6),CK6&gt;CK$5)),"E",IF(OR(AND(CJ6="abs",CK6="abs"),AND(ISBLANK(CJ6),CK6="abs"),AND(ISBLANK(CK6),CJ6="abs")),"abs",IF(OR(AND(CK6="abs",CJ6&gt;CJ$5),AND(CJ6="abs",CK6&gt;CK$5)),"E",IF(OR(CJ6="abs",ISBLANK(CJ6)),CK6/CK$5*100,IF(OR(ISBLANK(CK6),CK6="abs"),CJ6/CJ$5*100,IF(OR(CJ6&gt;CJ$5,CK6&gt;CK$5),"E",(CJ6+CK6)/(CJ$5+CK$5)*100)))))))</f>
        <v xml:space="preserve"> </v>
      </c>
      <c r="CM6" s="48" t="str">
        <f>IF(CL6=" "," ",IF(CL6="E"," ",IF(CL6="abs"," ",IF(CL6&gt;=75,"X",IF(CL6&gt;=50,"/",".")))))</f>
        <v xml:space="preserve"> </v>
      </c>
      <c r="CN6" s="110"/>
      <c r="CO6" s="39" t="str">
        <f>IF(ISBLANK(Fran1!BR6)," ",Fran1!BR6)</f>
        <v xml:space="preserve"> </v>
      </c>
      <c r="CP6" s="40" t="str">
        <f>IF(ISBLANK(Fran1!BS6)," ",Fran1!BS6)</f>
        <v xml:space="preserve"> </v>
      </c>
      <c r="CQ6" s="44"/>
      <c r="CR6" s="171"/>
      <c r="CS6" s="172" t="str">
        <f t="shared" ref="CS6:CS35" si="37">IF(OR(AND(ISBLANK(CR6),ISBLANK(CQ6)),AND(ISBLANK(CR$5),ISBLANK(CQ$5)))," ",IF(OR(AND(ISNUMBER(CQ6),CQ6&gt;CQ$5),AND(ISNUMBER(CR6),CR6&gt;CR$5)),"E",IF(OR(AND(CQ6="abs",CR6="abs"),AND(ISBLANK(CQ6),CR6="abs"),AND(ISBLANK(CR6),CQ6="abs")),"abs",IF(OR(AND(CR6="abs",CQ6&gt;CQ$5),AND(CQ6="abs",CR6&gt;CR$5)),"E",IF(OR(CQ6="abs",ISBLANK(CQ6)),CR6/CR$5*100,IF(OR(ISBLANK(CR6),CR6="abs"),CQ6/CQ$5*100,IF(OR(CQ6&gt;CQ$5,CR6&gt;CR$5),"E",(CQ6+CR6)/(CQ$5+CR$5)*100)))))))</f>
        <v xml:space="preserve"> </v>
      </c>
      <c r="CT6" s="173" t="str">
        <f t="shared" ref="CT6:CT35" si="38">IF(CS6=" "," ",IF(CS6="E"," ",IF(CS6="abs"," ",IF(CS6&gt;=75,"X",IF(CS6&gt;=50,"/",".")))))</f>
        <v xml:space="preserve"> </v>
      </c>
      <c r="CU6" s="171"/>
      <c r="CV6" s="171"/>
      <c r="CW6" s="172" t="str">
        <f t="shared" ref="CW6:CW35" si="39">IF(OR(AND(ISBLANK(CV6),ISBLANK(CU6)),AND(ISBLANK(CV$5),ISBLANK(CU$5)))," ",IF(OR(AND(ISNUMBER(CU6),CU6&gt;CU$5),AND(ISNUMBER(CV6),CV6&gt;CV$5)),"E",IF(OR(AND(CU6="abs",CV6="abs"),AND(ISBLANK(CU6),CV6="abs"),AND(ISBLANK(CV6),CU6="abs")),"abs",IF(OR(AND(CV6="abs",CU6&gt;CU$5),AND(CU6="abs",CV6&gt;CV$5)),"E",IF(OR(CU6="abs",ISBLANK(CU6)),CV6/CV$5*100,IF(OR(ISBLANK(CV6),CV6="abs"),CU6/CU$5*100,IF(OR(CU6&gt;CU$5,CV6&gt;CV$5),"E",(CU6+CV6)/(CU$5+CV$5)*100)))))))</f>
        <v xml:space="preserve"> </v>
      </c>
      <c r="CX6" s="173" t="str">
        <f t="shared" ref="CX6:CX35" si="40">IF(CW6=" "," ",IF(CW6="E"," ",IF(CW6="abs"," ",IF(CW6&gt;=75,"X",IF(CW6&gt;=50,"/",".")))))</f>
        <v xml:space="preserve"> </v>
      </c>
      <c r="CY6" s="171"/>
      <c r="CZ6" s="171"/>
      <c r="DA6" s="172" t="str">
        <f t="shared" ref="DA6:DA35" si="41">IF(OR(AND(ISBLANK(CZ6),ISBLANK(CY6)),AND(ISBLANK(CZ$5),ISBLANK(CY$5)))," ",IF(OR(AND(ISNUMBER(CY6),CY6&gt;CY$5),AND(ISNUMBER(CZ6),CZ6&gt;CZ$5)),"E",IF(OR(AND(CY6="abs",CZ6="abs"),AND(ISBLANK(CY6),CZ6="abs"),AND(ISBLANK(CZ6),CY6="abs")),"abs",IF(OR(AND(CZ6="abs",CY6&gt;CY$5),AND(CY6="abs",CZ6&gt;CZ$5)),"E",IF(OR(CY6="abs",ISBLANK(CY6)),CZ6/CZ$5*100,IF(OR(ISBLANK(CZ6),CZ6="abs"),CY6/CY$5*100,IF(OR(CY6&gt;CY$5,CZ6&gt;CZ$5),"E",(CY6+CZ6)/(CY$5+CZ$5)*100)))))))</f>
        <v xml:space="preserve"> </v>
      </c>
      <c r="DB6" s="173" t="str">
        <f t="shared" ref="DB6:DB35" si="42">IF(DA6=" "," ",IF(DA6="E"," ",IF(DA6="abs"," ",IF(DA6&gt;=75,"X",IF(DA6&gt;=50,"/",".")))))</f>
        <v xml:space="preserve"> </v>
      </c>
      <c r="DC6" s="171"/>
      <c r="DD6" s="171"/>
      <c r="DE6" s="172" t="str">
        <f t="shared" ref="DE6:DE35" si="43">IF(OR(AND(ISBLANK(DD6),ISBLANK(DC6)),AND(ISBLANK(DD$5),ISBLANK(DC$5)))," ",IF(OR(AND(ISNUMBER(DC6),DC6&gt;DC$5),AND(ISNUMBER(DD6),DD6&gt;DD$5)),"E",IF(OR(AND(DC6="abs",DD6="abs"),AND(ISBLANK(DC6),DD6="abs"),AND(ISBLANK(DD6),DC6="abs")),"abs",IF(OR(AND(DD6="abs",DC6&gt;DC$5),AND(DC6="abs",DD6&gt;DD$5)),"E",IF(OR(DC6="abs",ISBLANK(DC6)),DD6/DD$5*100,IF(OR(ISBLANK(DD6),DD6="abs"),DC6/DC$5*100,IF(OR(DC6&gt;DC$5,DD6&gt;DD$5),"E",(DC6+DD6)/(DC$5+DD$5)*100)))))))</f>
        <v xml:space="preserve"> </v>
      </c>
      <c r="DF6" s="173" t="str">
        <f t="shared" ref="DF6:DF35" si="44">IF(DE6=" "," ",IF(DE6="E"," ",IF(DE6="abs"," ",IF(DE6&gt;=75,"X",IF(DE6&gt;=50,"/",".")))))</f>
        <v xml:space="preserve"> </v>
      </c>
      <c r="DG6" s="171"/>
      <c r="DH6" s="171"/>
      <c r="DI6" s="172" t="str">
        <f t="shared" ref="DI6:DI35" si="45">IF(OR(AND(ISBLANK(DH6),ISBLANK(DG6)),AND(ISBLANK(DH$5),ISBLANK(DG$5)))," ",IF(OR(AND(ISNUMBER(DG6),DG6&gt;DG$5),AND(ISNUMBER(DH6),DH6&gt;DH$5)),"E",IF(OR(AND(DG6="abs",DH6="abs"),AND(ISBLANK(DG6),DH6="abs"),AND(ISBLANK(DH6),DG6="abs")),"abs",IF(OR(AND(DH6="abs",DG6&gt;DG$5),AND(DG6="abs",DH6&gt;DH$5)),"E",IF(OR(DG6="abs",ISBLANK(DG6)),DH6/DH$5*100,IF(OR(ISBLANK(DH6),DH6="abs"),DG6/DG$5*100,IF(OR(DG6&gt;DG$5,DH6&gt;DH$5),"E",(DG6+DH6)/(DG$5+DH$5)*100)))))))</f>
        <v xml:space="preserve"> </v>
      </c>
      <c r="DJ6" s="48" t="str">
        <f>IF(DI6=" "," ",IF(DI6="E"," ",IF(DI6="abs"," ",IF(DI6&gt;=75,"X",IF(DI6&gt;=50,"/",".")))))</f>
        <v xml:space="preserve"> </v>
      </c>
      <c r="DK6" s="110"/>
      <c r="DL6" s="39" t="str">
        <f>IF(ISBLANK(Fran1!$A6)," ",Fran1!$A6)</f>
        <v xml:space="preserve"> </v>
      </c>
      <c r="DM6" s="40" t="str">
        <f>IF(ISBLANK(Fran1!$B6)," ",Fran1!$B6)</f>
        <v xml:space="preserve"> </v>
      </c>
      <c r="DN6" s="44"/>
      <c r="DO6" s="171"/>
      <c r="DP6" s="172" t="str">
        <f t="shared" ref="DP6:DP35" si="46">IF(OR(AND(ISBLANK(DO6),ISBLANK(DN6)),AND(ISBLANK(DO$5),ISBLANK(DN$5)))," ",IF(OR(AND(ISNUMBER(DN6),DN6&gt;DN$5),AND(ISNUMBER(DO6),DO6&gt;DO$5)),"E",IF(OR(AND(DN6="abs",DO6="abs"),AND(ISBLANK(DN6),DO6="abs"),AND(ISBLANK(DO6),DN6="abs")),"abs",IF(OR(AND(DO6="abs",DN6&gt;DN$5),AND(DN6="abs",DO6&gt;DO$5)),"E",IF(OR(DN6="abs",ISBLANK(DN6)),DO6/DO$5*100,IF(OR(ISBLANK(DO6),DO6="abs"),DN6/DN$5*100,IF(OR(DN6&gt;DN$5,DO6&gt;DO$5),"E",(DN6+DO6)/(DN$5+DO$5)*100)))))))</f>
        <v xml:space="preserve"> </v>
      </c>
      <c r="DQ6" s="173" t="str">
        <f t="shared" ref="DQ6:DQ35" si="47">IF(DP6=" "," ",IF(DP6="E"," ",IF(DP6="abs"," ",IF(DP6&gt;=75,"X",IF(DP6&gt;=50,"/",".")))))</f>
        <v xml:space="preserve"> </v>
      </c>
      <c r="DR6" s="171"/>
      <c r="DS6" s="171"/>
      <c r="DT6" s="172" t="str">
        <f t="shared" ref="DT6:DT35" si="48">IF(OR(AND(ISBLANK(DS6),ISBLANK(DR6)),AND(ISBLANK(DS$5),ISBLANK(DR$5)))," ",IF(OR(AND(ISNUMBER(DR6),DR6&gt;DR$5),AND(ISNUMBER(DS6),DS6&gt;DS$5)),"E",IF(OR(AND(DR6="abs",DS6="abs"),AND(ISBLANK(DR6),DS6="abs"),AND(ISBLANK(DS6),DR6="abs")),"abs",IF(OR(AND(DS6="abs",DR6&gt;DR$5),AND(DR6="abs",DS6&gt;DS$5)),"E",IF(OR(DR6="abs",ISBLANK(DR6)),DS6/DS$5*100,IF(OR(ISBLANK(DS6),DS6="abs"),DR6/DR$5*100,IF(OR(DR6&gt;DR$5,DS6&gt;DS$5),"E",(DR6+DS6)/(DR$5+DS$5)*100)))))))</f>
        <v xml:space="preserve"> </v>
      </c>
      <c r="DU6" s="173" t="str">
        <f t="shared" ref="DU6:DU35" si="49">IF(DT6=" "," ",IF(DT6="E"," ",IF(DT6="abs"," ",IF(DT6&gt;=75,"X",IF(DT6&gt;=50,"/",".")))))</f>
        <v xml:space="preserve"> </v>
      </c>
      <c r="DV6" s="171"/>
      <c r="DW6" s="171"/>
      <c r="DX6" s="172" t="str">
        <f t="shared" ref="DX6:DX35" si="50">IF(OR(AND(ISBLANK(DW6),ISBLANK(DV6)),AND(ISBLANK(DW$5),ISBLANK(DV$5)))," ",IF(OR(AND(ISNUMBER(DV6),DV6&gt;DV$5),AND(ISNUMBER(DW6),DW6&gt;DW$5)),"E",IF(OR(AND(DV6="abs",DW6="abs"),AND(ISBLANK(DV6),DW6="abs"),AND(ISBLANK(DW6),DV6="abs")),"abs",IF(OR(AND(DW6="abs",DV6&gt;DV$5),AND(DV6="abs",DW6&gt;DW$5)),"E",IF(OR(DV6="abs",ISBLANK(DV6)),DW6/DW$5*100,IF(OR(ISBLANK(DW6),DW6="abs"),DV6/DV$5*100,IF(OR(DV6&gt;DV$5,DW6&gt;DW$5),"E",(DV6+DW6)/(DV$5+DW$5)*100)))))))</f>
        <v xml:space="preserve"> </v>
      </c>
      <c r="DY6" s="173" t="str">
        <f t="shared" ref="DY6:DY35" si="51">IF(DX6=" "," ",IF(DX6="E"," ",IF(DX6="abs"," ",IF(DX6&gt;=75,"X",IF(DX6&gt;=50,"/",".")))))</f>
        <v xml:space="preserve"> </v>
      </c>
      <c r="DZ6" s="171"/>
      <c r="EA6" s="171"/>
      <c r="EB6" s="172" t="str">
        <f t="shared" ref="EB6:EB35" si="52">IF(OR(AND(ISBLANK(EA6),ISBLANK(DZ6)),AND(ISBLANK(EA$5),ISBLANK(DZ$5)))," ",IF(OR(AND(ISNUMBER(DZ6),DZ6&gt;DZ$5),AND(ISNUMBER(EA6),EA6&gt;EA$5)),"E",IF(OR(AND(DZ6="abs",EA6="abs"),AND(ISBLANK(DZ6),EA6="abs"),AND(ISBLANK(EA6),DZ6="abs")),"abs",IF(OR(AND(EA6="abs",DZ6&gt;DZ$5),AND(DZ6="abs",EA6&gt;EA$5)),"E",IF(OR(DZ6="abs",ISBLANK(DZ6)),EA6/EA$5*100,IF(OR(ISBLANK(EA6),EA6="abs"),DZ6/DZ$5*100,IF(OR(DZ6&gt;DZ$5,EA6&gt;EA$5),"E",(DZ6+EA6)/(DZ$5+EA$5)*100)))))))</f>
        <v xml:space="preserve"> </v>
      </c>
      <c r="EC6" s="173" t="str">
        <f t="shared" ref="EC6:EC35" si="53">IF(EB6=" "," ",IF(EB6="E"," ",IF(EB6="abs"," ",IF(EB6&gt;=75,"X",IF(EB6&gt;=50,"/",".")))))</f>
        <v xml:space="preserve"> </v>
      </c>
      <c r="ED6" s="171"/>
      <c r="EE6" s="171"/>
      <c r="EF6" s="172" t="str">
        <f t="shared" ref="EF6:EF35" si="54">IF(OR(AND(ISBLANK(EE6),ISBLANK(ED6)),AND(ISBLANK(EE$5),ISBLANK(ED$5)))," ",IF(OR(AND(ISNUMBER(ED6),ED6&gt;ED$5),AND(ISNUMBER(EE6),EE6&gt;EE$5)),"E",IF(OR(AND(ED6="abs",EE6="abs"),AND(ISBLANK(ED6),EE6="abs"),AND(ISBLANK(EE6),ED6="abs")),"abs",IF(OR(AND(EE6="abs",ED6&gt;ED$5),AND(ED6="abs",EE6&gt;EE$5)),"E",IF(OR(ED6="abs",ISBLANK(ED6)),EE6/EE$5*100,IF(OR(ISBLANK(EE6),EE6="abs"),ED6/ED$5*100,IF(OR(ED6&gt;ED$5,EE6&gt;EE$5),"E",(ED6+EE6)/(ED$5+EE$5)*100)))))))</f>
        <v xml:space="preserve"> </v>
      </c>
      <c r="EG6" s="48" t="str">
        <f t="shared" ref="EG6:EG33" si="55">IF(EF6=" "," ",IF(EF6="E"," ",IF(EF6="abs"," ",IF(EF6&gt;=75,"X",IF(EF6&gt;=50,"/",".")))))</f>
        <v xml:space="preserve"> </v>
      </c>
      <c r="EH6" s="110"/>
      <c r="EI6" s="39" t="str">
        <f>IF(ISBLANK(Fran1!$A6)," ",Fran1!$A6)</f>
        <v xml:space="preserve"> </v>
      </c>
      <c r="EJ6" s="40" t="str">
        <f>IF(ISBLANK(Fran1!$B6)," ",Fran1!$B6)</f>
        <v xml:space="preserve"> </v>
      </c>
      <c r="EK6" s="44"/>
      <c r="EL6" s="171"/>
      <c r="EM6" s="172" t="str">
        <f t="shared" ref="EM6:EM35" si="56">IF(OR(AND(ISBLANK(EL6),ISBLANK(EK6)),AND(ISBLANK(EL$5),ISBLANK(EK$5)))," ",IF(OR(AND(ISNUMBER(EK6),EK6&gt;EK$5),AND(ISNUMBER(EL6),EL6&gt;EL$5)),"E",IF(OR(AND(EK6="abs",EL6="abs"),AND(ISBLANK(EK6),EL6="abs"),AND(ISBLANK(EL6),EK6="abs")),"abs",IF(OR(AND(EL6="abs",EK6&gt;EK$5),AND(EK6="abs",EL6&gt;EL$5)),"E",IF(OR(EK6="abs",ISBLANK(EK6)),EL6/EL$5*100,IF(OR(ISBLANK(EL6),EL6="abs"),EK6/EK$5*100,IF(OR(EK6&gt;EK$5,EL6&gt;EL$5),"E",(EK6+EL6)/(EK$5+EL$5)*100)))))))</f>
        <v xml:space="preserve"> </v>
      </c>
      <c r="EN6" s="173" t="str">
        <f t="shared" ref="EN6:EN35" si="57">IF(EM6=" "," ",IF(EM6="E"," ",IF(EM6="abs"," ",IF(EM6&gt;=75,"X",IF(EM6&gt;=50,"/",".")))))</f>
        <v xml:space="preserve"> </v>
      </c>
      <c r="EO6" s="171"/>
      <c r="EP6" s="171"/>
      <c r="EQ6" s="172" t="str">
        <f t="shared" ref="EQ6:EQ35" si="58">IF(OR(AND(ISBLANK(EP6),ISBLANK(EO6)),AND(ISBLANK(EP$5),ISBLANK(EO$5)))," ",IF(OR(AND(ISNUMBER(EO6),EO6&gt;EO$5),AND(ISNUMBER(EP6),EP6&gt;EP$5)),"E",IF(OR(AND(EO6="abs",EP6="abs"),AND(ISBLANK(EO6),EP6="abs"),AND(ISBLANK(EP6),EO6="abs")),"abs",IF(OR(AND(EP6="abs",EO6&gt;EO$5),AND(EO6="abs",EP6&gt;EP$5)),"E",IF(OR(EO6="abs",ISBLANK(EO6)),EP6/EP$5*100,IF(OR(ISBLANK(EP6),EP6="abs"),EO6/EO$5*100,IF(OR(EO6&gt;EO$5,EP6&gt;EP$5),"E",(EO6+EP6)/(EO$5+EP$5)*100)))))))</f>
        <v xml:space="preserve"> </v>
      </c>
      <c r="ER6" s="173" t="str">
        <f t="shared" ref="ER6:ER35" si="59">IF(EQ6=" "," ",IF(EQ6="E"," ",IF(EQ6="abs"," ",IF(EQ6&gt;=75,"X",IF(EQ6&gt;=50,"/",".")))))</f>
        <v xml:space="preserve"> </v>
      </c>
      <c r="ES6" s="171"/>
      <c r="ET6" s="171"/>
      <c r="EU6" s="172" t="str">
        <f t="shared" ref="EU6:EU35" si="60">IF(OR(AND(ISBLANK(ET6),ISBLANK(ES6)),AND(ISBLANK(ET$5),ISBLANK(ES$5)))," ",IF(OR(AND(ISNUMBER(ES6),ES6&gt;ES$5),AND(ISNUMBER(ET6),ET6&gt;ET$5)),"E",IF(OR(AND(ES6="abs",ET6="abs"),AND(ISBLANK(ES6),ET6="abs"),AND(ISBLANK(ET6),ES6="abs")),"abs",IF(OR(AND(ET6="abs",ES6&gt;ES$5),AND(ES6="abs",ET6&gt;ET$5)),"E",IF(OR(ES6="abs",ISBLANK(ES6)),ET6/ET$5*100,IF(OR(ISBLANK(ET6),ET6="abs"),ES6/ES$5*100,IF(OR(ES6&gt;ES$5,ET6&gt;ET$5),"E",(ES6+ET6)/(ES$5+ET$5)*100)))))))</f>
        <v xml:space="preserve"> </v>
      </c>
      <c r="EV6" s="173" t="str">
        <f t="shared" ref="EV6:EV35" si="61">IF(EU6=" "," ",IF(EU6="E"," ",IF(EU6="abs"," ",IF(EU6&gt;=75,"X",IF(EU6&gt;=50,"/",".")))))</f>
        <v xml:space="preserve"> </v>
      </c>
      <c r="EW6" s="171"/>
      <c r="EX6" s="171"/>
      <c r="EY6" s="172" t="str">
        <f t="shared" ref="EY6:EY35" si="62">IF(OR(AND(ISBLANK(EX6),ISBLANK(EW6)),AND(ISBLANK(EX$5),ISBLANK(EW$5)))," ",IF(OR(AND(ISNUMBER(EW6),EW6&gt;EW$5),AND(ISNUMBER(EX6),EX6&gt;EX$5)),"E",IF(OR(AND(EW6="abs",EX6="abs"),AND(ISBLANK(EW6),EX6="abs"),AND(ISBLANK(EX6),EW6="abs")),"abs",IF(OR(AND(EX6="abs",EW6&gt;EW$5),AND(EW6="abs",EX6&gt;EX$5)),"E",IF(OR(EW6="abs",ISBLANK(EW6)),EX6/EX$5*100,IF(OR(ISBLANK(EX6),EX6="abs"),EW6/EW$5*100,IF(OR(EW6&gt;EW$5,EX6&gt;EX$5),"E",(EW6+EX6)/(EW$5+EX$5)*100)))))))</f>
        <v xml:space="preserve"> </v>
      </c>
      <c r="EZ6" s="173" t="str">
        <f t="shared" ref="EZ6:EZ35" si="63">IF(EY6=" "," ",IF(EY6="E"," ",IF(EY6="abs"," ",IF(EY6&gt;=75,"X",IF(EY6&gt;=50,"/",".")))))</f>
        <v xml:space="preserve"> </v>
      </c>
      <c r="FB6" s="39" t="str">
        <f>IF(ISBLANK(Fran1!$A6)," ",Fran1!$A6)</f>
        <v xml:space="preserve"> </v>
      </c>
      <c r="FC6" s="40" t="str">
        <f>IF(ISBLANK(Fran1!$B6)," ",Fran1!$B6)</f>
        <v xml:space="preserve"> </v>
      </c>
      <c r="FD6" s="170"/>
      <c r="FE6" s="171"/>
      <c r="FF6" s="172" t="str">
        <f t="shared" ref="FF6:FF35" si="64">IF(OR(AND(ISBLANK(FE6),ISBLANK(FD6)),AND(ISBLANK(FE$5),ISBLANK(FD$5)))," ",IF(OR(AND(ISNUMBER(FD6),FD6&gt;FD$5),AND(ISNUMBER(FE6),FE6&gt;FE$5)),"E",IF(OR(AND(FD6="abs",FE6="abs"),AND(ISBLANK(FD6),FE6="abs"),AND(ISBLANK(FE6),FD6="abs")),"abs",IF(OR(AND(FE6="abs",FD6&gt;FD$5),AND(FD6="abs",FE6&gt;FE$5)),"E",IF(OR(FD6="abs",ISBLANK(FD6)),FE6/FE$5*100,IF(OR(ISBLANK(FE6),FE6="abs"),FD6/FD$5*100,IF(OR(FD6&gt;FD$5,FE6&gt;FE$5),"E",(FD6+FE6)/(FD$5+FE$5)*100)))))))</f>
        <v xml:space="preserve"> </v>
      </c>
      <c r="FG6" s="173" t="str">
        <f t="shared" ref="FG6:FG35" si="65">IF(FF6=" "," ",IF(FF6="E"," ",IF(FF6="abs"," ",IF(FF6&gt;=75,"X",IF(FF6&gt;=50,"/",".")))))</f>
        <v xml:space="preserve"> </v>
      </c>
      <c r="FH6" s="171"/>
      <c r="FI6" s="171"/>
      <c r="FJ6" s="172" t="str">
        <f t="shared" ref="FJ6:FJ35" si="66">IF(OR(AND(ISBLANK(FI6),ISBLANK(FH6)),AND(ISBLANK(FI$5),ISBLANK(FH$5)))," ",IF(OR(AND(ISNUMBER(FH6),FH6&gt;FH$5),AND(ISNUMBER(FI6),FI6&gt;FI$5)),"E",IF(OR(AND(FH6="abs",FI6="abs"),AND(ISBLANK(FH6),FI6="abs"),AND(ISBLANK(FI6),FH6="abs")),"abs",IF(OR(AND(FI6="abs",FH6&gt;FH$5),AND(FH6="abs",FI6&gt;FI$5)),"E",IF(OR(FH6="abs",ISBLANK(FH6)),FI6/FI$5*100,IF(OR(ISBLANK(FI6),FI6="abs"),FH6/FH$5*100,IF(OR(FH6&gt;FH$5,FI6&gt;FI$5),"E",(FH6+FI6)/(FH$5+FI$5)*100)))))))</f>
        <v xml:space="preserve"> </v>
      </c>
      <c r="FK6" s="173" t="str">
        <f t="shared" ref="FK6:FK35" si="67">IF(FJ6=" "," ",IF(FJ6="E"," ",IF(FJ6="abs"," ",IF(FJ6&gt;=75,"X",IF(FJ6&gt;=50,"/",".")))))</f>
        <v xml:space="preserve"> </v>
      </c>
    </row>
    <row r="7" spans="1:167">
      <c r="A7" s="41" t="str">
        <f>IF(ISBLANK(Fran1!A7)," ",Fran1!A7)</f>
        <v xml:space="preserve"> </v>
      </c>
      <c r="B7" s="42" t="str">
        <f>IF(ISBLANK(Fran1!B7)," ",Fran1!B7)</f>
        <v xml:space="preserve"> </v>
      </c>
      <c r="C7" s="174"/>
      <c r="D7" s="175"/>
      <c r="E7" s="176" t="str">
        <f t="shared" si="0"/>
        <v xml:space="preserve"> </v>
      </c>
      <c r="F7" s="177" t="str">
        <f t="shared" si="1"/>
        <v xml:space="preserve"> </v>
      </c>
      <c r="G7" s="175"/>
      <c r="H7" s="175"/>
      <c r="I7" s="176" t="str">
        <f t="shared" si="2"/>
        <v xml:space="preserve"> </v>
      </c>
      <c r="J7" s="177" t="str">
        <f t="shared" si="3"/>
        <v xml:space="preserve"> </v>
      </c>
      <c r="K7" s="175"/>
      <c r="L7" s="175"/>
      <c r="M7" s="176" t="str">
        <f t="shared" si="4"/>
        <v xml:space="preserve"> </v>
      </c>
      <c r="N7" s="177" t="str">
        <f t="shared" si="5"/>
        <v xml:space="preserve"> </v>
      </c>
      <c r="O7" s="175"/>
      <c r="P7" s="175"/>
      <c r="Q7" s="176" t="str">
        <f t="shared" si="6"/>
        <v xml:space="preserve"> </v>
      </c>
      <c r="R7" s="177" t="str">
        <f t="shared" si="7"/>
        <v xml:space="preserve"> </v>
      </c>
      <c r="S7" s="175"/>
      <c r="T7" s="175"/>
      <c r="U7" s="176" t="str">
        <f t="shared" si="8"/>
        <v xml:space="preserve"> </v>
      </c>
      <c r="V7" s="177" t="str">
        <f t="shared" si="9"/>
        <v xml:space="preserve"> </v>
      </c>
      <c r="W7" s="110"/>
      <c r="X7" s="41" t="str">
        <f>IF(ISBLANK(Fran1!A7)," ",Fran1!A7)</f>
        <v xml:space="preserve"> </v>
      </c>
      <c r="Y7" s="42" t="str">
        <f>IF(ISBLANK(Fran1!B7)," ",Fran1!B7)</f>
        <v xml:space="preserve"> </v>
      </c>
      <c r="Z7" s="174"/>
      <c r="AA7" s="175"/>
      <c r="AB7" s="176" t="str">
        <f t="shared" si="10"/>
        <v xml:space="preserve"> </v>
      </c>
      <c r="AC7" s="177" t="str">
        <f t="shared" si="11"/>
        <v xml:space="preserve"> </v>
      </c>
      <c r="AD7" s="175"/>
      <c r="AE7" s="175"/>
      <c r="AF7" s="176" t="str">
        <f t="shared" si="12"/>
        <v xml:space="preserve"> </v>
      </c>
      <c r="AG7" s="177" t="str">
        <f t="shared" si="13"/>
        <v xml:space="preserve"> </v>
      </c>
      <c r="AH7" s="175"/>
      <c r="AI7" s="175"/>
      <c r="AJ7" s="176" t="str">
        <f t="shared" si="14"/>
        <v xml:space="preserve"> </v>
      </c>
      <c r="AK7" s="177" t="str">
        <f t="shared" si="15"/>
        <v xml:space="preserve"> </v>
      </c>
      <c r="AL7" s="175"/>
      <c r="AM7" s="175"/>
      <c r="AN7" s="176" t="str">
        <f t="shared" si="16"/>
        <v xml:space="preserve"> </v>
      </c>
      <c r="AO7" s="177" t="str">
        <f t="shared" si="17"/>
        <v xml:space="preserve"> </v>
      </c>
      <c r="AP7" s="175"/>
      <c r="AQ7" s="175"/>
      <c r="AR7" s="176" t="str">
        <f t="shared" si="18"/>
        <v xml:space="preserve"> </v>
      </c>
      <c r="AS7" s="49" t="str">
        <f t="shared" ref="AS7:AS29" si="68">IF(AR7=" "," ",IF(AR7="E"," ",IF(AR7="abs"," ",IF(AR7&gt;=75,"X",IF(AR7&gt;=50,"/",".")))))</f>
        <v xml:space="preserve"> </v>
      </c>
      <c r="AT7" s="110"/>
      <c r="AU7" s="41" t="str">
        <f>IF(ISBLANK(Fran1!X7)," ",Fran1!X7)</f>
        <v xml:space="preserve"> </v>
      </c>
      <c r="AV7" s="42" t="str">
        <f>IF(ISBLANK(Fran1!Y7)," ",Fran1!Y7)</f>
        <v xml:space="preserve"> </v>
      </c>
      <c r="AW7" s="45"/>
      <c r="AX7" s="175"/>
      <c r="AY7" s="176" t="str">
        <f t="shared" si="19"/>
        <v xml:space="preserve"> </v>
      </c>
      <c r="AZ7" s="177" t="str">
        <f t="shared" si="20"/>
        <v xml:space="preserve"> </v>
      </c>
      <c r="BA7" s="175"/>
      <c r="BB7" s="175"/>
      <c r="BC7" s="176" t="str">
        <f t="shared" si="21"/>
        <v xml:space="preserve"> </v>
      </c>
      <c r="BD7" s="177" t="str">
        <f t="shared" si="22"/>
        <v xml:space="preserve"> </v>
      </c>
      <c r="BE7" s="175"/>
      <c r="BF7" s="175"/>
      <c r="BG7" s="176" t="str">
        <f t="shared" si="23"/>
        <v xml:space="preserve"> </v>
      </c>
      <c r="BH7" s="177" t="str">
        <f t="shared" si="24"/>
        <v xml:space="preserve"> </v>
      </c>
      <c r="BI7" s="175"/>
      <c r="BJ7" s="175"/>
      <c r="BK7" s="176" t="str">
        <f t="shared" si="25"/>
        <v xml:space="preserve"> </v>
      </c>
      <c r="BL7" s="177" t="str">
        <f t="shared" si="26"/>
        <v xml:space="preserve"> </v>
      </c>
      <c r="BM7" s="175"/>
      <c r="BN7" s="175"/>
      <c r="BO7" s="176" t="str">
        <f t="shared" si="27"/>
        <v xml:space="preserve"> </v>
      </c>
      <c r="BP7" s="49" t="str">
        <f t="shared" ref="BP7:BP33" si="69">IF(BO7=" "," ",IF(BO7="E"," ",IF(BO7="abs"," ",IF(BO7&gt;=75,"X",IF(BO7&gt;=50,"/",".")))))</f>
        <v xml:space="preserve"> </v>
      </c>
      <c r="BQ7" s="110"/>
      <c r="BR7" s="41" t="str">
        <f>IF(ISBLANK(Fran1!AU7)," ",Fran1!AU7)</f>
        <v xml:space="preserve"> </v>
      </c>
      <c r="BS7" s="42" t="str">
        <f>IF(ISBLANK(Fran1!AV7)," ",Fran1!AV7)</f>
        <v xml:space="preserve"> </v>
      </c>
      <c r="BT7" s="45"/>
      <c r="BU7" s="175"/>
      <c r="BV7" s="176" t="str">
        <f t="shared" si="28"/>
        <v xml:space="preserve"> </v>
      </c>
      <c r="BW7" s="177" t="str">
        <f t="shared" si="29"/>
        <v xml:space="preserve"> </v>
      </c>
      <c r="BX7" s="175"/>
      <c r="BY7" s="175"/>
      <c r="BZ7" s="176" t="str">
        <f t="shared" si="30"/>
        <v xml:space="preserve"> </v>
      </c>
      <c r="CA7" s="177" t="str">
        <f t="shared" si="31"/>
        <v xml:space="preserve"> </v>
      </c>
      <c r="CB7" s="175"/>
      <c r="CC7" s="175"/>
      <c r="CD7" s="176" t="str">
        <f t="shared" si="32"/>
        <v xml:space="preserve"> </v>
      </c>
      <c r="CE7" s="177" t="str">
        <f t="shared" si="33"/>
        <v xml:space="preserve"> </v>
      </c>
      <c r="CF7" s="175"/>
      <c r="CG7" s="175"/>
      <c r="CH7" s="176" t="str">
        <f t="shared" si="34"/>
        <v xml:space="preserve"> </v>
      </c>
      <c r="CI7" s="177" t="str">
        <f t="shared" si="35"/>
        <v xml:space="preserve"> </v>
      </c>
      <c r="CJ7" s="175"/>
      <c r="CK7" s="175"/>
      <c r="CL7" s="176" t="str">
        <f t="shared" si="36"/>
        <v xml:space="preserve"> </v>
      </c>
      <c r="CM7" s="49" t="str">
        <f t="shared" ref="CM7:CM33" si="70">IF(CL7=" "," ",IF(CL7="E"," ",IF(CL7="abs"," ",IF(CL7&gt;=75,"X",IF(CL7&gt;=50,"/",".")))))</f>
        <v xml:space="preserve"> </v>
      </c>
      <c r="CN7" s="110"/>
      <c r="CO7" s="41" t="str">
        <f>IF(ISBLANK(Fran1!BR7)," ",Fran1!BR7)</f>
        <v xml:space="preserve"> </v>
      </c>
      <c r="CP7" s="42" t="str">
        <f>IF(ISBLANK(Fran1!BS7)," ",Fran1!BS7)</f>
        <v xml:space="preserve"> </v>
      </c>
      <c r="CQ7" s="45"/>
      <c r="CR7" s="175"/>
      <c r="CS7" s="176" t="str">
        <f t="shared" si="37"/>
        <v xml:space="preserve"> </v>
      </c>
      <c r="CT7" s="177" t="str">
        <f t="shared" si="38"/>
        <v xml:space="preserve"> </v>
      </c>
      <c r="CU7" s="175"/>
      <c r="CV7" s="175"/>
      <c r="CW7" s="176" t="str">
        <f t="shared" si="39"/>
        <v xml:space="preserve"> </v>
      </c>
      <c r="CX7" s="177" t="str">
        <f t="shared" si="40"/>
        <v xml:space="preserve"> </v>
      </c>
      <c r="CY7" s="175"/>
      <c r="CZ7" s="175"/>
      <c r="DA7" s="176" t="str">
        <f t="shared" si="41"/>
        <v xml:space="preserve"> </v>
      </c>
      <c r="DB7" s="177" t="str">
        <f t="shared" si="42"/>
        <v xml:space="preserve"> </v>
      </c>
      <c r="DC7" s="175"/>
      <c r="DD7" s="175"/>
      <c r="DE7" s="176" t="str">
        <f t="shared" si="43"/>
        <v xml:space="preserve"> </v>
      </c>
      <c r="DF7" s="177" t="str">
        <f t="shared" si="44"/>
        <v xml:space="preserve"> </v>
      </c>
      <c r="DG7" s="175"/>
      <c r="DH7" s="175"/>
      <c r="DI7" s="176" t="str">
        <f t="shared" si="45"/>
        <v xml:space="preserve"> </v>
      </c>
      <c r="DJ7" s="49" t="str">
        <f t="shared" ref="DJ7:DJ33" si="71">IF(DI7=" "," ",IF(DI7="E"," ",IF(DI7="abs"," ",IF(DI7&gt;=75,"X",IF(DI7&gt;=50,"/",".")))))</f>
        <v xml:space="preserve"> </v>
      </c>
      <c r="DK7" s="110"/>
      <c r="DL7" s="41" t="str">
        <f>IF(ISBLANK(Fran1!$A7)," ",Fran1!$A7)</f>
        <v xml:space="preserve"> </v>
      </c>
      <c r="DM7" s="42" t="str">
        <f>IF(ISBLANK(Fran1!$B7)," ",Fran1!$B7)</f>
        <v xml:space="preserve"> </v>
      </c>
      <c r="DN7" s="45"/>
      <c r="DO7" s="175"/>
      <c r="DP7" s="176" t="str">
        <f t="shared" si="46"/>
        <v xml:space="preserve"> </v>
      </c>
      <c r="DQ7" s="177" t="str">
        <f t="shared" si="47"/>
        <v xml:space="preserve"> </v>
      </c>
      <c r="DR7" s="175"/>
      <c r="DS7" s="175"/>
      <c r="DT7" s="176" t="str">
        <f t="shared" si="48"/>
        <v xml:space="preserve"> </v>
      </c>
      <c r="DU7" s="177" t="str">
        <f t="shared" si="49"/>
        <v xml:space="preserve"> </v>
      </c>
      <c r="DV7" s="175"/>
      <c r="DW7" s="175"/>
      <c r="DX7" s="176" t="str">
        <f t="shared" si="50"/>
        <v xml:space="preserve"> </v>
      </c>
      <c r="DY7" s="177" t="str">
        <f t="shared" si="51"/>
        <v xml:space="preserve"> </v>
      </c>
      <c r="DZ7" s="175"/>
      <c r="EA7" s="175"/>
      <c r="EB7" s="176" t="str">
        <f t="shared" si="52"/>
        <v xml:space="preserve"> </v>
      </c>
      <c r="EC7" s="177" t="str">
        <f t="shared" si="53"/>
        <v xml:space="preserve"> </v>
      </c>
      <c r="ED7" s="175"/>
      <c r="EE7" s="175"/>
      <c r="EF7" s="176" t="str">
        <f t="shared" si="54"/>
        <v xml:space="preserve"> </v>
      </c>
      <c r="EG7" s="49" t="str">
        <f t="shared" si="55"/>
        <v xml:space="preserve"> </v>
      </c>
      <c r="EH7" s="110"/>
      <c r="EI7" s="41" t="str">
        <f>IF(ISBLANK(Fran1!$A7)," ",Fran1!$A7)</f>
        <v xml:space="preserve"> </v>
      </c>
      <c r="EJ7" s="42" t="str">
        <f>IF(ISBLANK(Fran1!$B7)," ",Fran1!$B7)</f>
        <v xml:space="preserve"> </v>
      </c>
      <c r="EK7" s="45"/>
      <c r="EL7" s="175"/>
      <c r="EM7" s="176" t="str">
        <f t="shared" si="56"/>
        <v xml:space="preserve"> </v>
      </c>
      <c r="EN7" s="177" t="str">
        <f t="shared" si="57"/>
        <v xml:space="preserve"> </v>
      </c>
      <c r="EO7" s="175"/>
      <c r="EP7" s="175"/>
      <c r="EQ7" s="176" t="str">
        <f t="shared" si="58"/>
        <v xml:space="preserve"> </v>
      </c>
      <c r="ER7" s="177" t="str">
        <f t="shared" si="59"/>
        <v xml:space="preserve"> </v>
      </c>
      <c r="ES7" s="175"/>
      <c r="ET7" s="175"/>
      <c r="EU7" s="176" t="str">
        <f t="shared" si="60"/>
        <v xml:space="preserve"> </v>
      </c>
      <c r="EV7" s="177" t="str">
        <f t="shared" si="61"/>
        <v xml:space="preserve"> </v>
      </c>
      <c r="EW7" s="175"/>
      <c r="EX7" s="175"/>
      <c r="EY7" s="176" t="str">
        <f t="shared" si="62"/>
        <v xml:space="preserve"> </v>
      </c>
      <c r="EZ7" s="177" t="str">
        <f t="shared" si="63"/>
        <v xml:space="preserve"> </v>
      </c>
      <c r="FB7" s="41" t="str">
        <f>IF(ISBLANK(Fran1!$A7)," ",Fran1!$A7)</f>
        <v xml:space="preserve"> </v>
      </c>
      <c r="FC7" s="42" t="str">
        <f>IF(ISBLANK(Fran1!$B7)," ",Fran1!$B7)</f>
        <v xml:space="preserve"> </v>
      </c>
      <c r="FD7" s="174"/>
      <c r="FE7" s="175"/>
      <c r="FF7" s="176" t="str">
        <f t="shared" si="64"/>
        <v xml:space="preserve"> </v>
      </c>
      <c r="FG7" s="177" t="str">
        <f t="shared" si="65"/>
        <v xml:space="preserve"> </v>
      </c>
      <c r="FH7" s="175"/>
      <c r="FI7" s="175"/>
      <c r="FJ7" s="176" t="str">
        <f t="shared" si="66"/>
        <v xml:space="preserve"> </v>
      </c>
      <c r="FK7" s="177" t="str">
        <f t="shared" si="67"/>
        <v xml:space="preserve"> </v>
      </c>
    </row>
    <row r="8" spans="1:167">
      <c r="A8" s="39" t="str">
        <f>IF(ISBLANK(Fran1!A8)," ",Fran1!A8)</f>
        <v xml:space="preserve"> </v>
      </c>
      <c r="B8" s="40" t="str">
        <f>IF(ISBLANK(Fran1!B8)," ",Fran1!B8)</f>
        <v xml:space="preserve"> </v>
      </c>
      <c r="C8" s="170"/>
      <c r="D8" s="171"/>
      <c r="E8" s="172" t="str">
        <f t="shared" si="0"/>
        <v xml:space="preserve"> </v>
      </c>
      <c r="F8" s="173" t="str">
        <f t="shared" si="1"/>
        <v xml:space="preserve"> </v>
      </c>
      <c r="G8" s="171"/>
      <c r="H8" s="171"/>
      <c r="I8" s="172" t="str">
        <f t="shared" si="2"/>
        <v xml:space="preserve"> </v>
      </c>
      <c r="J8" s="173" t="str">
        <f t="shared" si="3"/>
        <v xml:space="preserve"> </v>
      </c>
      <c r="K8" s="171"/>
      <c r="L8" s="171"/>
      <c r="M8" s="172" t="str">
        <f t="shared" si="4"/>
        <v xml:space="preserve"> </v>
      </c>
      <c r="N8" s="173" t="str">
        <f t="shared" si="5"/>
        <v xml:space="preserve"> </v>
      </c>
      <c r="O8" s="171"/>
      <c r="P8" s="171"/>
      <c r="Q8" s="172" t="str">
        <f t="shared" si="6"/>
        <v xml:space="preserve"> </v>
      </c>
      <c r="R8" s="173" t="str">
        <f t="shared" si="7"/>
        <v xml:space="preserve"> </v>
      </c>
      <c r="S8" s="171"/>
      <c r="T8" s="171"/>
      <c r="U8" s="172" t="str">
        <f t="shared" si="8"/>
        <v xml:space="preserve"> </v>
      </c>
      <c r="V8" s="173" t="str">
        <f t="shared" si="9"/>
        <v xml:space="preserve"> </v>
      </c>
      <c r="W8" s="110"/>
      <c r="X8" s="39" t="str">
        <f>IF(ISBLANK(Fran1!A8)," ",Fran1!A8)</f>
        <v xml:space="preserve"> </v>
      </c>
      <c r="Y8" s="40" t="str">
        <f>IF(ISBLANK(Fran1!B8)," ",Fran1!B8)</f>
        <v xml:space="preserve"> </v>
      </c>
      <c r="Z8" s="170"/>
      <c r="AA8" s="171"/>
      <c r="AB8" s="172" t="str">
        <f t="shared" si="10"/>
        <v xml:space="preserve"> </v>
      </c>
      <c r="AC8" s="173" t="str">
        <f t="shared" si="11"/>
        <v xml:space="preserve"> </v>
      </c>
      <c r="AD8" s="171"/>
      <c r="AE8" s="171"/>
      <c r="AF8" s="172" t="str">
        <f t="shared" si="12"/>
        <v xml:space="preserve"> </v>
      </c>
      <c r="AG8" s="173" t="str">
        <f t="shared" si="13"/>
        <v xml:space="preserve"> </v>
      </c>
      <c r="AH8" s="171"/>
      <c r="AI8" s="171"/>
      <c r="AJ8" s="172" t="str">
        <f t="shared" si="14"/>
        <v xml:space="preserve"> </v>
      </c>
      <c r="AK8" s="173" t="str">
        <f t="shared" si="15"/>
        <v xml:space="preserve"> </v>
      </c>
      <c r="AL8" s="171"/>
      <c r="AM8" s="171"/>
      <c r="AN8" s="172" t="str">
        <f t="shared" si="16"/>
        <v xml:space="preserve"> </v>
      </c>
      <c r="AO8" s="173" t="str">
        <f t="shared" si="17"/>
        <v xml:space="preserve"> </v>
      </c>
      <c r="AP8" s="171"/>
      <c r="AQ8" s="171"/>
      <c r="AR8" s="172" t="str">
        <f t="shared" si="18"/>
        <v xml:space="preserve"> </v>
      </c>
      <c r="AS8" s="48" t="str">
        <f t="shared" si="68"/>
        <v xml:space="preserve"> </v>
      </c>
      <c r="AT8" s="110"/>
      <c r="AU8" s="39" t="str">
        <f>IF(ISBLANK(Fran1!X8)," ",Fran1!X8)</f>
        <v xml:space="preserve"> </v>
      </c>
      <c r="AV8" s="40" t="str">
        <f>IF(ISBLANK(Fran1!Y8)," ",Fran1!Y8)</f>
        <v xml:space="preserve"> </v>
      </c>
      <c r="AW8" s="44"/>
      <c r="AX8" s="171"/>
      <c r="AY8" s="172" t="str">
        <f t="shared" si="19"/>
        <v xml:space="preserve"> </v>
      </c>
      <c r="AZ8" s="173" t="str">
        <f t="shared" si="20"/>
        <v xml:space="preserve"> </v>
      </c>
      <c r="BA8" s="171"/>
      <c r="BB8" s="171"/>
      <c r="BC8" s="172" t="str">
        <f t="shared" si="21"/>
        <v xml:space="preserve"> </v>
      </c>
      <c r="BD8" s="173" t="str">
        <f t="shared" si="22"/>
        <v xml:space="preserve"> </v>
      </c>
      <c r="BE8" s="171"/>
      <c r="BF8" s="171"/>
      <c r="BG8" s="172" t="str">
        <f t="shared" si="23"/>
        <v xml:space="preserve"> </v>
      </c>
      <c r="BH8" s="173" t="str">
        <f t="shared" si="24"/>
        <v xml:space="preserve"> </v>
      </c>
      <c r="BI8" s="171"/>
      <c r="BJ8" s="171"/>
      <c r="BK8" s="172" t="str">
        <f t="shared" si="25"/>
        <v xml:space="preserve"> </v>
      </c>
      <c r="BL8" s="173" t="str">
        <f t="shared" si="26"/>
        <v xml:space="preserve"> </v>
      </c>
      <c r="BM8" s="171"/>
      <c r="BN8" s="171"/>
      <c r="BO8" s="172" t="str">
        <f t="shared" si="27"/>
        <v xml:space="preserve"> </v>
      </c>
      <c r="BP8" s="48" t="str">
        <f t="shared" si="69"/>
        <v xml:space="preserve"> </v>
      </c>
      <c r="BQ8" s="110"/>
      <c r="BR8" s="39" t="str">
        <f>IF(ISBLANK(Fran1!AU8)," ",Fran1!AU8)</f>
        <v xml:space="preserve"> </v>
      </c>
      <c r="BS8" s="40" t="str">
        <f>IF(ISBLANK(Fran1!AV8)," ",Fran1!AV8)</f>
        <v xml:space="preserve"> </v>
      </c>
      <c r="BT8" s="44"/>
      <c r="BU8" s="171"/>
      <c r="BV8" s="172" t="str">
        <f t="shared" si="28"/>
        <v xml:space="preserve"> </v>
      </c>
      <c r="BW8" s="173" t="str">
        <f t="shared" si="29"/>
        <v xml:space="preserve"> </v>
      </c>
      <c r="BX8" s="171"/>
      <c r="BY8" s="171"/>
      <c r="BZ8" s="172" t="str">
        <f t="shared" si="30"/>
        <v xml:space="preserve"> </v>
      </c>
      <c r="CA8" s="173" t="str">
        <f t="shared" si="31"/>
        <v xml:space="preserve"> </v>
      </c>
      <c r="CB8" s="171"/>
      <c r="CC8" s="171"/>
      <c r="CD8" s="172" t="str">
        <f t="shared" si="32"/>
        <v xml:space="preserve"> </v>
      </c>
      <c r="CE8" s="173" t="str">
        <f t="shared" si="33"/>
        <v xml:space="preserve"> </v>
      </c>
      <c r="CF8" s="171"/>
      <c r="CG8" s="171"/>
      <c r="CH8" s="172" t="str">
        <f t="shared" si="34"/>
        <v xml:space="preserve"> </v>
      </c>
      <c r="CI8" s="173" t="str">
        <f t="shared" si="35"/>
        <v xml:space="preserve"> </v>
      </c>
      <c r="CJ8" s="171"/>
      <c r="CK8" s="171"/>
      <c r="CL8" s="172" t="str">
        <f t="shared" si="36"/>
        <v xml:space="preserve"> </v>
      </c>
      <c r="CM8" s="48" t="str">
        <f t="shared" si="70"/>
        <v xml:space="preserve"> </v>
      </c>
      <c r="CN8" s="110"/>
      <c r="CO8" s="39" t="str">
        <f>IF(ISBLANK(Fran1!BR8)," ",Fran1!BR8)</f>
        <v xml:space="preserve"> </v>
      </c>
      <c r="CP8" s="40" t="str">
        <f>IF(ISBLANK(Fran1!BS8)," ",Fran1!BS8)</f>
        <v xml:space="preserve"> </v>
      </c>
      <c r="CQ8" s="44"/>
      <c r="CR8" s="171"/>
      <c r="CS8" s="172" t="str">
        <f t="shared" si="37"/>
        <v xml:space="preserve"> </v>
      </c>
      <c r="CT8" s="173" t="str">
        <f t="shared" si="38"/>
        <v xml:space="preserve"> </v>
      </c>
      <c r="CU8" s="171"/>
      <c r="CV8" s="171"/>
      <c r="CW8" s="172" t="str">
        <f t="shared" si="39"/>
        <v xml:space="preserve"> </v>
      </c>
      <c r="CX8" s="173" t="str">
        <f t="shared" si="40"/>
        <v xml:space="preserve"> </v>
      </c>
      <c r="CY8" s="171"/>
      <c r="CZ8" s="171"/>
      <c r="DA8" s="172" t="str">
        <f t="shared" si="41"/>
        <v xml:space="preserve"> </v>
      </c>
      <c r="DB8" s="173" t="str">
        <f t="shared" si="42"/>
        <v xml:space="preserve"> </v>
      </c>
      <c r="DC8" s="171"/>
      <c r="DD8" s="171"/>
      <c r="DE8" s="172" t="str">
        <f t="shared" si="43"/>
        <v xml:space="preserve"> </v>
      </c>
      <c r="DF8" s="173" t="str">
        <f t="shared" si="44"/>
        <v xml:space="preserve"> </v>
      </c>
      <c r="DG8" s="171"/>
      <c r="DH8" s="171"/>
      <c r="DI8" s="172" t="str">
        <f t="shared" si="45"/>
        <v xml:space="preserve"> </v>
      </c>
      <c r="DJ8" s="48" t="str">
        <f t="shared" si="71"/>
        <v xml:space="preserve"> </v>
      </c>
      <c r="DK8" s="110"/>
      <c r="DL8" s="39" t="str">
        <f>IF(ISBLANK(Fran1!$A8)," ",Fran1!$A8)</f>
        <v xml:space="preserve"> </v>
      </c>
      <c r="DM8" s="40" t="str">
        <f>IF(ISBLANK(Fran1!$B8)," ",Fran1!$B8)</f>
        <v xml:space="preserve"> </v>
      </c>
      <c r="DN8" s="44"/>
      <c r="DO8" s="171"/>
      <c r="DP8" s="172" t="str">
        <f t="shared" si="46"/>
        <v xml:space="preserve"> </v>
      </c>
      <c r="DQ8" s="173" t="str">
        <f t="shared" si="47"/>
        <v xml:space="preserve"> </v>
      </c>
      <c r="DR8" s="171"/>
      <c r="DS8" s="171"/>
      <c r="DT8" s="172" t="str">
        <f t="shared" si="48"/>
        <v xml:space="preserve"> </v>
      </c>
      <c r="DU8" s="173" t="str">
        <f t="shared" si="49"/>
        <v xml:space="preserve"> </v>
      </c>
      <c r="DV8" s="171"/>
      <c r="DW8" s="171"/>
      <c r="DX8" s="172" t="str">
        <f t="shared" si="50"/>
        <v xml:space="preserve"> </v>
      </c>
      <c r="DY8" s="173" t="str">
        <f t="shared" si="51"/>
        <v xml:space="preserve"> </v>
      </c>
      <c r="DZ8" s="171"/>
      <c r="EA8" s="171"/>
      <c r="EB8" s="172" t="str">
        <f t="shared" si="52"/>
        <v xml:space="preserve"> </v>
      </c>
      <c r="EC8" s="173" t="str">
        <f t="shared" si="53"/>
        <v xml:space="preserve"> </v>
      </c>
      <c r="ED8" s="171"/>
      <c r="EE8" s="171"/>
      <c r="EF8" s="172" t="str">
        <f t="shared" si="54"/>
        <v xml:space="preserve"> </v>
      </c>
      <c r="EG8" s="48" t="str">
        <f t="shared" si="55"/>
        <v xml:space="preserve"> </v>
      </c>
      <c r="EH8" s="110"/>
      <c r="EI8" s="39" t="str">
        <f>IF(ISBLANK(Fran1!$A8)," ",Fran1!$A8)</f>
        <v xml:space="preserve"> </v>
      </c>
      <c r="EJ8" s="40" t="str">
        <f>IF(ISBLANK(Fran1!$B8)," ",Fran1!$B8)</f>
        <v xml:space="preserve"> </v>
      </c>
      <c r="EK8" s="44"/>
      <c r="EL8" s="171"/>
      <c r="EM8" s="172" t="str">
        <f t="shared" si="56"/>
        <v xml:space="preserve"> </v>
      </c>
      <c r="EN8" s="173" t="str">
        <f t="shared" si="57"/>
        <v xml:space="preserve"> </v>
      </c>
      <c r="EO8" s="171"/>
      <c r="EP8" s="171"/>
      <c r="EQ8" s="172" t="str">
        <f t="shared" si="58"/>
        <v xml:space="preserve"> </v>
      </c>
      <c r="ER8" s="173" t="str">
        <f t="shared" si="59"/>
        <v xml:space="preserve"> </v>
      </c>
      <c r="ES8" s="171"/>
      <c r="ET8" s="171"/>
      <c r="EU8" s="172" t="str">
        <f t="shared" si="60"/>
        <v xml:space="preserve"> </v>
      </c>
      <c r="EV8" s="173" t="str">
        <f t="shared" si="61"/>
        <v xml:space="preserve"> </v>
      </c>
      <c r="EW8" s="171"/>
      <c r="EX8" s="171"/>
      <c r="EY8" s="172" t="str">
        <f t="shared" si="62"/>
        <v xml:space="preserve"> </v>
      </c>
      <c r="EZ8" s="173" t="str">
        <f t="shared" si="63"/>
        <v xml:space="preserve"> </v>
      </c>
      <c r="FB8" s="39" t="str">
        <f>IF(ISBLANK(Fran1!$A8)," ",Fran1!$A8)</f>
        <v xml:space="preserve"> </v>
      </c>
      <c r="FC8" s="40" t="str">
        <f>IF(ISBLANK(Fran1!$B8)," ",Fran1!$B8)</f>
        <v xml:space="preserve"> </v>
      </c>
      <c r="FD8" s="170"/>
      <c r="FE8" s="171"/>
      <c r="FF8" s="172" t="str">
        <f t="shared" si="64"/>
        <v xml:space="preserve"> </v>
      </c>
      <c r="FG8" s="173" t="str">
        <f t="shared" si="65"/>
        <v xml:space="preserve"> </v>
      </c>
      <c r="FH8" s="171"/>
      <c r="FI8" s="171"/>
      <c r="FJ8" s="172" t="str">
        <f t="shared" si="66"/>
        <v xml:space="preserve"> </v>
      </c>
      <c r="FK8" s="173" t="str">
        <f t="shared" si="67"/>
        <v xml:space="preserve"> </v>
      </c>
    </row>
    <row r="9" spans="1:167">
      <c r="A9" s="41" t="str">
        <f>IF(ISBLANK(Fran1!A9)," ",Fran1!A9)</f>
        <v xml:space="preserve"> </v>
      </c>
      <c r="B9" s="42" t="str">
        <f>IF(ISBLANK(Fran1!B9)," ",Fran1!B9)</f>
        <v xml:space="preserve"> </v>
      </c>
      <c r="C9" s="174"/>
      <c r="D9" s="175"/>
      <c r="E9" s="176" t="str">
        <f t="shared" si="0"/>
        <v xml:space="preserve"> </v>
      </c>
      <c r="F9" s="177" t="str">
        <f t="shared" si="1"/>
        <v xml:space="preserve"> </v>
      </c>
      <c r="G9" s="175"/>
      <c r="H9" s="175"/>
      <c r="I9" s="176" t="str">
        <f t="shared" si="2"/>
        <v xml:space="preserve"> </v>
      </c>
      <c r="J9" s="177" t="str">
        <f t="shared" si="3"/>
        <v xml:space="preserve"> </v>
      </c>
      <c r="K9" s="175"/>
      <c r="L9" s="175"/>
      <c r="M9" s="176" t="str">
        <f t="shared" si="4"/>
        <v xml:space="preserve"> </v>
      </c>
      <c r="N9" s="177" t="str">
        <f t="shared" si="5"/>
        <v xml:space="preserve"> </v>
      </c>
      <c r="O9" s="175"/>
      <c r="P9" s="175"/>
      <c r="Q9" s="176" t="str">
        <f t="shared" si="6"/>
        <v xml:space="preserve"> </v>
      </c>
      <c r="R9" s="177" t="str">
        <f t="shared" si="7"/>
        <v xml:space="preserve"> </v>
      </c>
      <c r="S9" s="175"/>
      <c r="T9" s="175"/>
      <c r="U9" s="176" t="str">
        <f t="shared" si="8"/>
        <v xml:space="preserve"> </v>
      </c>
      <c r="V9" s="177" t="str">
        <f t="shared" si="9"/>
        <v xml:space="preserve"> </v>
      </c>
      <c r="W9" s="110"/>
      <c r="X9" s="41" t="str">
        <f>IF(ISBLANK(Fran1!A9)," ",Fran1!A9)</f>
        <v xml:space="preserve"> </v>
      </c>
      <c r="Y9" s="42" t="str">
        <f>IF(ISBLANK(Fran1!B9)," ",Fran1!B9)</f>
        <v xml:space="preserve"> </v>
      </c>
      <c r="Z9" s="174"/>
      <c r="AA9" s="175"/>
      <c r="AB9" s="176" t="str">
        <f t="shared" si="10"/>
        <v xml:space="preserve"> </v>
      </c>
      <c r="AC9" s="177" t="str">
        <f t="shared" si="11"/>
        <v xml:space="preserve"> </v>
      </c>
      <c r="AD9" s="175"/>
      <c r="AE9" s="175"/>
      <c r="AF9" s="176" t="str">
        <f t="shared" si="12"/>
        <v xml:space="preserve"> </v>
      </c>
      <c r="AG9" s="177" t="str">
        <f t="shared" si="13"/>
        <v xml:space="preserve"> </v>
      </c>
      <c r="AH9" s="175"/>
      <c r="AI9" s="175"/>
      <c r="AJ9" s="176" t="str">
        <f t="shared" si="14"/>
        <v xml:space="preserve"> </v>
      </c>
      <c r="AK9" s="177" t="str">
        <f t="shared" si="15"/>
        <v xml:space="preserve"> </v>
      </c>
      <c r="AL9" s="175"/>
      <c r="AM9" s="175"/>
      <c r="AN9" s="176" t="str">
        <f t="shared" si="16"/>
        <v xml:space="preserve"> </v>
      </c>
      <c r="AO9" s="177" t="str">
        <f t="shared" si="17"/>
        <v xml:space="preserve"> </v>
      </c>
      <c r="AP9" s="175"/>
      <c r="AQ9" s="175"/>
      <c r="AR9" s="176" t="str">
        <f t="shared" si="18"/>
        <v xml:space="preserve"> </v>
      </c>
      <c r="AS9" s="49" t="str">
        <f t="shared" si="68"/>
        <v xml:space="preserve"> </v>
      </c>
      <c r="AT9" s="110"/>
      <c r="AU9" s="41" t="str">
        <f>IF(ISBLANK(Fran1!X9)," ",Fran1!X9)</f>
        <v xml:space="preserve"> </v>
      </c>
      <c r="AV9" s="42" t="str">
        <f>IF(ISBLANK(Fran1!Y9)," ",Fran1!Y9)</f>
        <v xml:space="preserve"> </v>
      </c>
      <c r="AW9" s="45"/>
      <c r="AX9" s="175"/>
      <c r="AY9" s="176" t="str">
        <f t="shared" si="19"/>
        <v xml:space="preserve"> </v>
      </c>
      <c r="AZ9" s="177" t="str">
        <f t="shared" si="20"/>
        <v xml:space="preserve"> </v>
      </c>
      <c r="BA9" s="175"/>
      <c r="BB9" s="175"/>
      <c r="BC9" s="176" t="str">
        <f t="shared" si="21"/>
        <v xml:space="preserve"> </v>
      </c>
      <c r="BD9" s="177" t="str">
        <f t="shared" si="22"/>
        <v xml:space="preserve"> </v>
      </c>
      <c r="BE9" s="175"/>
      <c r="BF9" s="175"/>
      <c r="BG9" s="176" t="str">
        <f t="shared" si="23"/>
        <v xml:space="preserve"> </v>
      </c>
      <c r="BH9" s="177" t="str">
        <f t="shared" si="24"/>
        <v xml:space="preserve"> </v>
      </c>
      <c r="BI9" s="175"/>
      <c r="BJ9" s="175"/>
      <c r="BK9" s="176" t="str">
        <f t="shared" si="25"/>
        <v xml:space="preserve"> </v>
      </c>
      <c r="BL9" s="177" t="str">
        <f t="shared" si="26"/>
        <v xml:space="preserve"> </v>
      </c>
      <c r="BM9" s="175"/>
      <c r="BN9" s="175"/>
      <c r="BO9" s="176" t="str">
        <f t="shared" si="27"/>
        <v xml:space="preserve"> </v>
      </c>
      <c r="BP9" s="49" t="str">
        <f t="shared" si="69"/>
        <v xml:space="preserve"> </v>
      </c>
      <c r="BQ9" s="110"/>
      <c r="BR9" s="41" t="str">
        <f>IF(ISBLANK(Fran1!AU9)," ",Fran1!AU9)</f>
        <v xml:space="preserve"> </v>
      </c>
      <c r="BS9" s="42" t="str">
        <f>IF(ISBLANK(Fran1!AV9)," ",Fran1!AV9)</f>
        <v xml:space="preserve"> </v>
      </c>
      <c r="BT9" s="45"/>
      <c r="BU9" s="175"/>
      <c r="BV9" s="176" t="str">
        <f t="shared" si="28"/>
        <v xml:space="preserve"> </v>
      </c>
      <c r="BW9" s="177" t="str">
        <f t="shared" si="29"/>
        <v xml:space="preserve"> </v>
      </c>
      <c r="BX9" s="175"/>
      <c r="BY9" s="175"/>
      <c r="BZ9" s="176" t="str">
        <f t="shared" si="30"/>
        <v xml:space="preserve"> </v>
      </c>
      <c r="CA9" s="177" t="str">
        <f t="shared" si="31"/>
        <v xml:space="preserve"> </v>
      </c>
      <c r="CB9" s="175"/>
      <c r="CC9" s="175"/>
      <c r="CD9" s="176" t="str">
        <f t="shared" si="32"/>
        <v xml:space="preserve"> </v>
      </c>
      <c r="CE9" s="177" t="str">
        <f t="shared" si="33"/>
        <v xml:space="preserve"> </v>
      </c>
      <c r="CF9" s="175"/>
      <c r="CG9" s="175"/>
      <c r="CH9" s="176" t="str">
        <f t="shared" si="34"/>
        <v xml:space="preserve"> </v>
      </c>
      <c r="CI9" s="177" t="str">
        <f t="shared" si="35"/>
        <v xml:space="preserve"> </v>
      </c>
      <c r="CJ9" s="175"/>
      <c r="CK9" s="175"/>
      <c r="CL9" s="176" t="str">
        <f t="shared" si="36"/>
        <v xml:space="preserve"> </v>
      </c>
      <c r="CM9" s="49" t="str">
        <f t="shared" si="70"/>
        <v xml:space="preserve"> </v>
      </c>
      <c r="CN9" s="110"/>
      <c r="CO9" s="41" t="str">
        <f>IF(ISBLANK(Fran1!BR9)," ",Fran1!BR9)</f>
        <v xml:space="preserve"> </v>
      </c>
      <c r="CP9" s="42" t="str">
        <f>IF(ISBLANK(Fran1!BS9)," ",Fran1!BS9)</f>
        <v xml:space="preserve"> </v>
      </c>
      <c r="CQ9" s="45"/>
      <c r="CR9" s="175"/>
      <c r="CS9" s="176" t="str">
        <f t="shared" si="37"/>
        <v xml:space="preserve"> </v>
      </c>
      <c r="CT9" s="177" t="str">
        <f t="shared" si="38"/>
        <v xml:space="preserve"> </v>
      </c>
      <c r="CU9" s="175"/>
      <c r="CV9" s="175"/>
      <c r="CW9" s="176" t="str">
        <f t="shared" si="39"/>
        <v xml:space="preserve"> </v>
      </c>
      <c r="CX9" s="177" t="str">
        <f t="shared" si="40"/>
        <v xml:space="preserve"> </v>
      </c>
      <c r="CY9" s="175"/>
      <c r="CZ9" s="175"/>
      <c r="DA9" s="176" t="str">
        <f t="shared" si="41"/>
        <v xml:space="preserve"> </v>
      </c>
      <c r="DB9" s="177" t="str">
        <f t="shared" si="42"/>
        <v xml:space="preserve"> </v>
      </c>
      <c r="DC9" s="175"/>
      <c r="DD9" s="175"/>
      <c r="DE9" s="176" t="str">
        <f t="shared" si="43"/>
        <v xml:space="preserve"> </v>
      </c>
      <c r="DF9" s="177" t="str">
        <f t="shared" si="44"/>
        <v xml:space="preserve"> </v>
      </c>
      <c r="DG9" s="175"/>
      <c r="DH9" s="175"/>
      <c r="DI9" s="176" t="str">
        <f t="shared" si="45"/>
        <v xml:space="preserve"> </v>
      </c>
      <c r="DJ9" s="49" t="str">
        <f t="shared" si="71"/>
        <v xml:space="preserve"> </v>
      </c>
      <c r="DK9" s="110"/>
      <c r="DL9" s="41" t="str">
        <f>IF(ISBLANK(Fran1!$A9)," ",Fran1!$A9)</f>
        <v xml:space="preserve"> </v>
      </c>
      <c r="DM9" s="42" t="str">
        <f>IF(ISBLANK(Fran1!$B9)," ",Fran1!$B9)</f>
        <v xml:space="preserve"> </v>
      </c>
      <c r="DN9" s="45"/>
      <c r="DO9" s="175"/>
      <c r="DP9" s="176" t="str">
        <f t="shared" si="46"/>
        <v xml:space="preserve"> </v>
      </c>
      <c r="DQ9" s="177" t="str">
        <f t="shared" si="47"/>
        <v xml:space="preserve"> </v>
      </c>
      <c r="DR9" s="175"/>
      <c r="DS9" s="175"/>
      <c r="DT9" s="176" t="str">
        <f t="shared" si="48"/>
        <v xml:space="preserve"> </v>
      </c>
      <c r="DU9" s="177" t="str">
        <f t="shared" si="49"/>
        <v xml:space="preserve"> </v>
      </c>
      <c r="DV9" s="175"/>
      <c r="DW9" s="175"/>
      <c r="DX9" s="176" t="str">
        <f t="shared" si="50"/>
        <v xml:space="preserve"> </v>
      </c>
      <c r="DY9" s="177" t="str">
        <f t="shared" si="51"/>
        <v xml:space="preserve"> </v>
      </c>
      <c r="DZ9" s="175"/>
      <c r="EA9" s="175"/>
      <c r="EB9" s="176" t="str">
        <f t="shared" si="52"/>
        <v xml:space="preserve"> </v>
      </c>
      <c r="EC9" s="177" t="str">
        <f t="shared" si="53"/>
        <v xml:space="preserve"> </v>
      </c>
      <c r="ED9" s="175"/>
      <c r="EE9" s="175"/>
      <c r="EF9" s="176" t="str">
        <f t="shared" si="54"/>
        <v xml:space="preserve"> </v>
      </c>
      <c r="EG9" s="49" t="str">
        <f t="shared" si="55"/>
        <v xml:space="preserve"> </v>
      </c>
      <c r="EH9" s="110"/>
      <c r="EI9" s="41" t="str">
        <f>IF(ISBLANK(Fran1!$A9)," ",Fran1!$A9)</f>
        <v xml:space="preserve"> </v>
      </c>
      <c r="EJ9" s="42" t="str">
        <f>IF(ISBLANK(Fran1!$B9)," ",Fran1!$B9)</f>
        <v xml:space="preserve"> </v>
      </c>
      <c r="EK9" s="45"/>
      <c r="EL9" s="175"/>
      <c r="EM9" s="176" t="str">
        <f t="shared" si="56"/>
        <v xml:space="preserve"> </v>
      </c>
      <c r="EN9" s="177" t="str">
        <f t="shared" si="57"/>
        <v xml:space="preserve"> </v>
      </c>
      <c r="EO9" s="175"/>
      <c r="EP9" s="175"/>
      <c r="EQ9" s="176" t="str">
        <f t="shared" si="58"/>
        <v xml:space="preserve"> </v>
      </c>
      <c r="ER9" s="177" t="str">
        <f t="shared" si="59"/>
        <v xml:space="preserve"> </v>
      </c>
      <c r="ES9" s="175"/>
      <c r="ET9" s="175"/>
      <c r="EU9" s="176" t="str">
        <f t="shared" si="60"/>
        <v xml:space="preserve"> </v>
      </c>
      <c r="EV9" s="177" t="str">
        <f t="shared" si="61"/>
        <v xml:space="preserve"> </v>
      </c>
      <c r="EW9" s="175"/>
      <c r="EX9" s="175"/>
      <c r="EY9" s="176" t="str">
        <f t="shared" si="62"/>
        <v xml:space="preserve"> </v>
      </c>
      <c r="EZ9" s="177" t="str">
        <f t="shared" si="63"/>
        <v xml:space="preserve"> </v>
      </c>
      <c r="FB9" s="41" t="str">
        <f>IF(ISBLANK(Fran1!$A9)," ",Fran1!$A9)</f>
        <v xml:space="preserve"> </v>
      </c>
      <c r="FC9" s="42" t="str">
        <f>IF(ISBLANK(Fran1!$B9)," ",Fran1!$B9)</f>
        <v xml:space="preserve"> </v>
      </c>
      <c r="FD9" s="174"/>
      <c r="FE9" s="175"/>
      <c r="FF9" s="176" t="str">
        <f t="shared" si="64"/>
        <v xml:space="preserve"> </v>
      </c>
      <c r="FG9" s="177" t="str">
        <f t="shared" si="65"/>
        <v xml:space="preserve"> </v>
      </c>
      <c r="FH9" s="175"/>
      <c r="FI9" s="175"/>
      <c r="FJ9" s="176" t="str">
        <f t="shared" si="66"/>
        <v xml:space="preserve"> </v>
      </c>
      <c r="FK9" s="177" t="str">
        <f t="shared" si="67"/>
        <v xml:space="preserve"> </v>
      </c>
    </row>
    <row r="10" spans="1:167">
      <c r="A10" s="39" t="str">
        <f>IF(ISBLANK(Fran1!A10)," ",Fran1!A10)</f>
        <v xml:space="preserve"> </v>
      </c>
      <c r="B10" s="40" t="str">
        <f>IF(ISBLANK(Fran1!B10)," ",Fran1!B10)</f>
        <v xml:space="preserve"> </v>
      </c>
      <c r="C10" s="170"/>
      <c r="D10" s="171"/>
      <c r="E10" s="172" t="str">
        <f t="shared" si="0"/>
        <v xml:space="preserve"> </v>
      </c>
      <c r="F10" s="173" t="str">
        <f t="shared" si="1"/>
        <v xml:space="preserve"> </v>
      </c>
      <c r="G10" s="171"/>
      <c r="H10" s="171"/>
      <c r="I10" s="172" t="str">
        <f t="shared" si="2"/>
        <v xml:space="preserve"> </v>
      </c>
      <c r="J10" s="173" t="str">
        <f t="shared" si="3"/>
        <v xml:space="preserve"> </v>
      </c>
      <c r="K10" s="171"/>
      <c r="L10" s="171"/>
      <c r="M10" s="172" t="str">
        <f t="shared" si="4"/>
        <v xml:space="preserve"> </v>
      </c>
      <c r="N10" s="173" t="str">
        <f t="shared" si="5"/>
        <v xml:space="preserve"> </v>
      </c>
      <c r="O10" s="171"/>
      <c r="P10" s="171"/>
      <c r="Q10" s="172" t="str">
        <f t="shared" si="6"/>
        <v xml:space="preserve"> </v>
      </c>
      <c r="R10" s="173" t="str">
        <f t="shared" si="7"/>
        <v xml:space="preserve"> </v>
      </c>
      <c r="S10" s="171"/>
      <c r="T10" s="171"/>
      <c r="U10" s="172" t="str">
        <f t="shared" si="8"/>
        <v xml:space="preserve"> </v>
      </c>
      <c r="V10" s="173" t="str">
        <f t="shared" si="9"/>
        <v xml:space="preserve"> </v>
      </c>
      <c r="W10" s="110"/>
      <c r="X10" s="39" t="str">
        <f>IF(ISBLANK(Fran1!A10)," ",Fran1!A10)</f>
        <v xml:space="preserve"> </v>
      </c>
      <c r="Y10" s="40" t="str">
        <f>IF(ISBLANK(Fran1!B10)," ",Fran1!B10)</f>
        <v xml:space="preserve"> </v>
      </c>
      <c r="Z10" s="170"/>
      <c r="AA10" s="171"/>
      <c r="AB10" s="172" t="str">
        <f t="shared" si="10"/>
        <v xml:space="preserve"> </v>
      </c>
      <c r="AC10" s="173" t="str">
        <f t="shared" si="11"/>
        <v xml:space="preserve"> </v>
      </c>
      <c r="AD10" s="171"/>
      <c r="AE10" s="171"/>
      <c r="AF10" s="172" t="str">
        <f t="shared" si="12"/>
        <v xml:space="preserve"> </v>
      </c>
      <c r="AG10" s="173" t="str">
        <f t="shared" si="13"/>
        <v xml:space="preserve"> </v>
      </c>
      <c r="AH10" s="171"/>
      <c r="AI10" s="171"/>
      <c r="AJ10" s="172" t="str">
        <f t="shared" si="14"/>
        <v xml:space="preserve"> </v>
      </c>
      <c r="AK10" s="173" t="str">
        <f t="shared" si="15"/>
        <v xml:space="preserve"> </v>
      </c>
      <c r="AL10" s="171"/>
      <c r="AM10" s="171"/>
      <c r="AN10" s="172" t="str">
        <f t="shared" si="16"/>
        <v xml:space="preserve"> </v>
      </c>
      <c r="AO10" s="173" t="str">
        <f t="shared" si="17"/>
        <v xml:space="preserve"> </v>
      </c>
      <c r="AP10" s="171"/>
      <c r="AQ10" s="171"/>
      <c r="AR10" s="172" t="str">
        <f t="shared" si="18"/>
        <v xml:space="preserve"> </v>
      </c>
      <c r="AS10" s="48" t="str">
        <f t="shared" si="68"/>
        <v xml:space="preserve"> </v>
      </c>
      <c r="AT10" s="110"/>
      <c r="AU10" s="39" t="str">
        <f>IF(ISBLANK(Fran1!X10)," ",Fran1!X10)</f>
        <v xml:space="preserve"> </v>
      </c>
      <c r="AV10" s="40" t="str">
        <f>IF(ISBLANK(Fran1!Y10)," ",Fran1!Y10)</f>
        <v xml:space="preserve"> </v>
      </c>
      <c r="AW10" s="44"/>
      <c r="AX10" s="171"/>
      <c r="AY10" s="172" t="str">
        <f t="shared" si="19"/>
        <v xml:space="preserve"> </v>
      </c>
      <c r="AZ10" s="173" t="str">
        <f t="shared" si="20"/>
        <v xml:space="preserve"> </v>
      </c>
      <c r="BA10" s="171"/>
      <c r="BB10" s="171"/>
      <c r="BC10" s="172" t="str">
        <f t="shared" si="21"/>
        <v xml:space="preserve"> </v>
      </c>
      <c r="BD10" s="173" t="str">
        <f t="shared" si="22"/>
        <v xml:space="preserve"> </v>
      </c>
      <c r="BE10" s="171"/>
      <c r="BF10" s="171"/>
      <c r="BG10" s="172" t="str">
        <f t="shared" si="23"/>
        <v xml:space="preserve"> </v>
      </c>
      <c r="BH10" s="173" t="str">
        <f t="shared" si="24"/>
        <v xml:space="preserve"> </v>
      </c>
      <c r="BI10" s="171"/>
      <c r="BJ10" s="171"/>
      <c r="BK10" s="172" t="str">
        <f t="shared" si="25"/>
        <v xml:space="preserve"> </v>
      </c>
      <c r="BL10" s="173" t="str">
        <f t="shared" si="26"/>
        <v xml:space="preserve"> </v>
      </c>
      <c r="BM10" s="171"/>
      <c r="BN10" s="171"/>
      <c r="BO10" s="172" t="str">
        <f t="shared" si="27"/>
        <v xml:space="preserve"> </v>
      </c>
      <c r="BP10" s="48" t="str">
        <f t="shared" si="69"/>
        <v xml:space="preserve"> </v>
      </c>
      <c r="BQ10" s="110"/>
      <c r="BR10" s="39" t="str">
        <f>IF(ISBLANK(Fran1!AU10)," ",Fran1!AU10)</f>
        <v xml:space="preserve"> </v>
      </c>
      <c r="BS10" s="40" t="str">
        <f>IF(ISBLANK(Fran1!AV10)," ",Fran1!AV10)</f>
        <v xml:space="preserve"> </v>
      </c>
      <c r="BT10" s="44"/>
      <c r="BU10" s="171"/>
      <c r="BV10" s="172" t="str">
        <f t="shared" si="28"/>
        <v xml:space="preserve"> </v>
      </c>
      <c r="BW10" s="173" t="str">
        <f t="shared" si="29"/>
        <v xml:space="preserve"> </v>
      </c>
      <c r="BX10" s="171"/>
      <c r="BY10" s="171"/>
      <c r="BZ10" s="172" t="str">
        <f t="shared" si="30"/>
        <v xml:space="preserve"> </v>
      </c>
      <c r="CA10" s="173" t="str">
        <f t="shared" si="31"/>
        <v xml:space="preserve"> </v>
      </c>
      <c r="CB10" s="171"/>
      <c r="CC10" s="171"/>
      <c r="CD10" s="172" t="str">
        <f t="shared" si="32"/>
        <v xml:space="preserve"> </v>
      </c>
      <c r="CE10" s="173" t="str">
        <f t="shared" si="33"/>
        <v xml:space="preserve"> </v>
      </c>
      <c r="CF10" s="171"/>
      <c r="CG10" s="171"/>
      <c r="CH10" s="172" t="str">
        <f t="shared" si="34"/>
        <v xml:space="preserve"> </v>
      </c>
      <c r="CI10" s="173" t="str">
        <f t="shared" si="35"/>
        <v xml:space="preserve"> </v>
      </c>
      <c r="CJ10" s="171"/>
      <c r="CK10" s="171"/>
      <c r="CL10" s="172" t="str">
        <f t="shared" si="36"/>
        <v xml:space="preserve"> </v>
      </c>
      <c r="CM10" s="48" t="str">
        <f t="shared" si="70"/>
        <v xml:space="preserve"> </v>
      </c>
      <c r="CN10" s="110"/>
      <c r="CO10" s="39" t="str">
        <f>IF(ISBLANK(Fran1!BR10)," ",Fran1!BR10)</f>
        <v xml:space="preserve"> </v>
      </c>
      <c r="CP10" s="40" t="str">
        <f>IF(ISBLANK(Fran1!BS10)," ",Fran1!BS10)</f>
        <v xml:space="preserve"> </v>
      </c>
      <c r="CQ10" s="44"/>
      <c r="CR10" s="171"/>
      <c r="CS10" s="172" t="str">
        <f t="shared" si="37"/>
        <v xml:space="preserve"> </v>
      </c>
      <c r="CT10" s="173" t="str">
        <f t="shared" si="38"/>
        <v xml:space="preserve"> </v>
      </c>
      <c r="CU10" s="171"/>
      <c r="CV10" s="171"/>
      <c r="CW10" s="172" t="str">
        <f t="shared" si="39"/>
        <v xml:space="preserve"> </v>
      </c>
      <c r="CX10" s="173" t="str">
        <f t="shared" si="40"/>
        <v xml:space="preserve"> </v>
      </c>
      <c r="CY10" s="171"/>
      <c r="CZ10" s="171"/>
      <c r="DA10" s="172" t="str">
        <f t="shared" si="41"/>
        <v xml:space="preserve"> </v>
      </c>
      <c r="DB10" s="173" t="str">
        <f t="shared" si="42"/>
        <v xml:space="preserve"> </v>
      </c>
      <c r="DC10" s="171"/>
      <c r="DD10" s="171"/>
      <c r="DE10" s="172" t="str">
        <f t="shared" si="43"/>
        <v xml:space="preserve"> </v>
      </c>
      <c r="DF10" s="173" t="str">
        <f t="shared" si="44"/>
        <v xml:space="preserve"> </v>
      </c>
      <c r="DG10" s="171"/>
      <c r="DH10" s="171"/>
      <c r="DI10" s="172" t="str">
        <f t="shared" si="45"/>
        <v xml:space="preserve"> </v>
      </c>
      <c r="DJ10" s="48" t="str">
        <f t="shared" si="71"/>
        <v xml:space="preserve"> </v>
      </c>
      <c r="DK10" s="110"/>
      <c r="DL10" s="39" t="str">
        <f>IF(ISBLANK(Fran1!$A10)," ",Fran1!$A10)</f>
        <v xml:space="preserve"> </v>
      </c>
      <c r="DM10" s="40" t="str">
        <f>IF(ISBLANK(Fran1!$B10)," ",Fran1!$B10)</f>
        <v xml:space="preserve"> </v>
      </c>
      <c r="DN10" s="44"/>
      <c r="DO10" s="171"/>
      <c r="DP10" s="172" t="str">
        <f t="shared" si="46"/>
        <v xml:space="preserve"> </v>
      </c>
      <c r="DQ10" s="173" t="str">
        <f t="shared" si="47"/>
        <v xml:space="preserve"> </v>
      </c>
      <c r="DR10" s="171"/>
      <c r="DS10" s="171"/>
      <c r="DT10" s="172" t="str">
        <f t="shared" si="48"/>
        <v xml:space="preserve"> </v>
      </c>
      <c r="DU10" s="173" t="str">
        <f t="shared" si="49"/>
        <v xml:space="preserve"> </v>
      </c>
      <c r="DV10" s="171"/>
      <c r="DW10" s="171"/>
      <c r="DX10" s="172" t="str">
        <f t="shared" si="50"/>
        <v xml:space="preserve"> </v>
      </c>
      <c r="DY10" s="173" t="str">
        <f t="shared" si="51"/>
        <v xml:space="preserve"> </v>
      </c>
      <c r="DZ10" s="171"/>
      <c r="EA10" s="171"/>
      <c r="EB10" s="172" t="str">
        <f t="shared" si="52"/>
        <v xml:space="preserve"> </v>
      </c>
      <c r="EC10" s="173" t="str">
        <f t="shared" si="53"/>
        <v xml:space="preserve"> </v>
      </c>
      <c r="ED10" s="171"/>
      <c r="EE10" s="171"/>
      <c r="EF10" s="172" t="str">
        <f t="shared" si="54"/>
        <v xml:space="preserve"> </v>
      </c>
      <c r="EG10" s="48" t="str">
        <f t="shared" si="55"/>
        <v xml:space="preserve"> </v>
      </c>
      <c r="EH10" s="110"/>
      <c r="EI10" s="39" t="str">
        <f>IF(ISBLANK(Fran1!$A10)," ",Fran1!$A10)</f>
        <v xml:space="preserve"> </v>
      </c>
      <c r="EJ10" s="40" t="str">
        <f>IF(ISBLANK(Fran1!$B10)," ",Fran1!$B10)</f>
        <v xml:space="preserve"> </v>
      </c>
      <c r="EK10" s="44"/>
      <c r="EL10" s="171"/>
      <c r="EM10" s="172" t="str">
        <f t="shared" si="56"/>
        <v xml:space="preserve"> </v>
      </c>
      <c r="EN10" s="173" t="str">
        <f t="shared" si="57"/>
        <v xml:space="preserve"> </v>
      </c>
      <c r="EO10" s="171"/>
      <c r="EP10" s="171"/>
      <c r="EQ10" s="172" t="str">
        <f t="shared" si="58"/>
        <v xml:space="preserve"> </v>
      </c>
      <c r="ER10" s="173" t="str">
        <f t="shared" si="59"/>
        <v xml:space="preserve"> </v>
      </c>
      <c r="ES10" s="171"/>
      <c r="ET10" s="171"/>
      <c r="EU10" s="172" t="str">
        <f t="shared" si="60"/>
        <v xml:space="preserve"> </v>
      </c>
      <c r="EV10" s="173" t="str">
        <f t="shared" si="61"/>
        <v xml:space="preserve"> </v>
      </c>
      <c r="EW10" s="171"/>
      <c r="EX10" s="171"/>
      <c r="EY10" s="172" t="str">
        <f t="shared" si="62"/>
        <v xml:space="preserve"> </v>
      </c>
      <c r="EZ10" s="173" t="str">
        <f t="shared" si="63"/>
        <v xml:space="preserve"> </v>
      </c>
      <c r="FB10" s="39" t="str">
        <f>IF(ISBLANK(Fran1!$A10)," ",Fran1!$A10)</f>
        <v xml:space="preserve"> </v>
      </c>
      <c r="FC10" s="40" t="str">
        <f>IF(ISBLANK(Fran1!$B10)," ",Fran1!$B10)</f>
        <v xml:space="preserve"> </v>
      </c>
      <c r="FD10" s="170"/>
      <c r="FE10" s="171"/>
      <c r="FF10" s="172" t="str">
        <f t="shared" si="64"/>
        <v xml:space="preserve"> </v>
      </c>
      <c r="FG10" s="173" t="str">
        <f t="shared" si="65"/>
        <v xml:space="preserve"> </v>
      </c>
      <c r="FH10" s="171"/>
      <c r="FI10" s="171"/>
      <c r="FJ10" s="172" t="str">
        <f t="shared" si="66"/>
        <v xml:space="preserve"> </v>
      </c>
      <c r="FK10" s="173" t="str">
        <f t="shared" si="67"/>
        <v xml:space="preserve"> </v>
      </c>
    </row>
    <row r="11" spans="1:167">
      <c r="A11" s="41" t="str">
        <f>IF(ISBLANK(Fran1!A11)," ",Fran1!A11)</f>
        <v xml:space="preserve"> </v>
      </c>
      <c r="B11" s="42" t="str">
        <f>IF(ISBLANK(Fran1!B11)," ",Fran1!B11)</f>
        <v xml:space="preserve"> </v>
      </c>
      <c r="C11" s="174"/>
      <c r="D11" s="175"/>
      <c r="E11" s="176" t="str">
        <f t="shared" si="0"/>
        <v xml:space="preserve"> </v>
      </c>
      <c r="F11" s="177" t="str">
        <f t="shared" si="1"/>
        <v xml:space="preserve"> </v>
      </c>
      <c r="G11" s="175"/>
      <c r="H11" s="175"/>
      <c r="I11" s="176" t="str">
        <f t="shared" si="2"/>
        <v xml:space="preserve"> </v>
      </c>
      <c r="J11" s="177" t="str">
        <f t="shared" si="3"/>
        <v xml:space="preserve"> </v>
      </c>
      <c r="K11" s="175"/>
      <c r="L11" s="175"/>
      <c r="M11" s="176" t="str">
        <f t="shared" si="4"/>
        <v xml:space="preserve"> </v>
      </c>
      <c r="N11" s="177" t="str">
        <f t="shared" si="5"/>
        <v xml:space="preserve"> </v>
      </c>
      <c r="O11" s="175"/>
      <c r="P11" s="175"/>
      <c r="Q11" s="176" t="str">
        <f t="shared" si="6"/>
        <v xml:space="preserve"> </v>
      </c>
      <c r="R11" s="177" t="str">
        <f t="shared" si="7"/>
        <v xml:space="preserve"> </v>
      </c>
      <c r="S11" s="175"/>
      <c r="T11" s="175"/>
      <c r="U11" s="176" t="str">
        <f t="shared" si="8"/>
        <v xml:space="preserve"> </v>
      </c>
      <c r="V11" s="177" t="str">
        <f t="shared" si="9"/>
        <v xml:space="preserve"> </v>
      </c>
      <c r="W11" s="110"/>
      <c r="X11" s="41" t="str">
        <f>IF(ISBLANK(Fran1!A11)," ",Fran1!A11)</f>
        <v xml:space="preserve"> </v>
      </c>
      <c r="Y11" s="42" t="str">
        <f>IF(ISBLANK(Fran1!B11)," ",Fran1!B11)</f>
        <v xml:space="preserve"> </v>
      </c>
      <c r="Z11" s="174"/>
      <c r="AA11" s="175"/>
      <c r="AB11" s="176" t="str">
        <f t="shared" si="10"/>
        <v xml:space="preserve"> </v>
      </c>
      <c r="AC11" s="177" t="str">
        <f t="shared" si="11"/>
        <v xml:space="preserve"> </v>
      </c>
      <c r="AD11" s="175"/>
      <c r="AE11" s="175"/>
      <c r="AF11" s="176" t="str">
        <f t="shared" si="12"/>
        <v xml:space="preserve"> </v>
      </c>
      <c r="AG11" s="177" t="str">
        <f t="shared" si="13"/>
        <v xml:space="preserve"> </v>
      </c>
      <c r="AH11" s="175"/>
      <c r="AI11" s="175"/>
      <c r="AJ11" s="176" t="str">
        <f t="shared" si="14"/>
        <v xml:space="preserve"> </v>
      </c>
      <c r="AK11" s="177" t="str">
        <f t="shared" si="15"/>
        <v xml:space="preserve"> </v>
      </c>
      <c r="AL11" s="175"/>
      <c r="AM11" s="175"/>
      <c r="AN11" s="176" t="str">
        <f t="shared" si="16"/>
        <v xml:space="preserve"> </v>
      </c>
      <c r="AO11" s="177" t="str">
        <f t="shared" si="17"/>
        <v xml:space="preserve"> </v>
      </c>
      <c r="AP11" s="175"/>
      <c r="AQ11" s="175"/>
      <c r="AR11" s="176" t="str">
        <f t="shared" si="18"/>
        <v xml:space="preserve"> </v>
      </c>
      <c r="AS11" s="49" t="str">
        <f t="shared" si="68"/>
        <v xml:space="preserve"> </v>
      </c>
      <c r="AT11" s="110"/>
      <c r="AU11" s="41" t="str">
        <f>IF(ISBLANK(Fran1!X11)," ",Fran1!X11)</f>
        <v xml:space="preserve"> </v>
      </c>
      <c r="AV11" s="42" t="str">
        <f>IF(ISBLANK(Fran1!Y11)," ",Fran1!Y11)</f>
        <v xml:space="preserve"> </v>
      </c>
      <c r="AW11" s="45"/>
      <c r="AX11" s="175"/>
      <c r="AY11" s="176" t="str">
        <f t="shared" si="19"/>
        <v xml:space="preserve"> </v>
      </c>
      <c r="AZ11" s="177" t="str">
        <f t="shared" si="20"/>
        <v xml:space="preserve"> </v>
      </c>
      <c r="BA11" s="175"/>
      <c r="BB11" s="175"/>
      <c r="BC11" s="176" t="str">
        <f t="shared" si="21"/>
        <v xml:space="preserve"> </v>
      </c>
      <c r="BD11" s="177" t="str">
        <f t="shared" si="22"/>
        <v xml:space="preserve"> </v>
      </c>
      <c r="BE11" s="175"/>
      <c r="BF11" s="175"/>
      <c r="BG11" s="176" t="str">
        <f t="shared" si="23"/>
        <v xml:space="preserve"> </v>
      </c>
      <c r="BH11" s="177" t="str">
        <f t="shared" si="24"/>
        <v xml:space="preserve"> </v>
      </c>
      <c r="BI11" s="175"/>
      <c r="BJ11" s="175"/>
      <c r="BK11" s="176" t="str">
        <f t="shared" si="25"/>
        <v xml:space="preserve"> </v>
      </c>
      <c r="BL11" s="177" t="str">
        <f t="shared" si="26"/>
        <v xml:space="preserve"> </v>
      </c>
      <c r="BM11" s="175"/>
      <c r="BN11" s="175"/>
      <c r="BO11" s="176" t="str">
        <f t="shared" si="27"/>
        <v xml:space="preserve"> </v>
      </c>
      <c r="BP11" s="49" t="str">
        <f t="shared" si="69"/>
        <v xml:space="preserve"> </v>
      </c>
      <c r="BQ11" s="110"/>
      <c r="BR11" s="41" t="str">
        <f>IF(ISBLANK(Fran1!AU11)," ",Fran1!AU11)</f>
        <v xml:space="preserve"> </v>
      </c>
      <c r="BS11" s="42" t="str">
        <f>IF(ISBLANK(Fran1!AV11)," ",Fran1!AV11)</f>
        <v xml:space="preserve"> </v>
      </c>
      <c r="BT11" s="45"/>
      <c r="BU11" s="175"/>
      <c r="BV11" s="176" t="str">
        <f t="shared" si="28"/>
        <v xml:space="preserve"> </v>
      </c>
      <c r="BW11" s="177" t="str">
        <f t="shared" si="29"/>
        <v xml:space="preserve"> </v>
      </c>
      <c r="BX11" s="175"/>
      <c r="BY11" s="175"/>
      <c r="BZ11" s="176" t="str">
        <f t="shared" si="30"/>
        <v xml:space="preserve"> </v>
      </c>
      <c r="CA11" s="177" t="str">
        <f t="shared" si="31"/>
        <v xml:space="preserve"> </v>
      </c>
      <c r="CB11" s="175"/>
      <c r="CC11" s="175"/>
      <c r="CD11" s="176" t="str">
        <f t="shared" si="32"/>
        <v xml:space="preserve"> </v>
      </c>
      <c r="CE11" s="177" t="str">
        <f t="shared" si="33"/>
        <v xml:space="preserve"> </v>
      </c>
      <c r="CF11" s="175"/>
      <c r="CG11" s="175"/>
      <c r="CH11" s="176" t="str">
        <f t="shared" si="34"/>
        <v xml:space="preserve"> </v>
      </c>
      <c r="CI11" s="177" t="str">
        <f t="shared" si="35"/>
        <v xml:space="preserve"> </v>
      </c>
      <c r="CJ11" s="175"/>
      <c r="CK11" s="175"/>
      <c r="CL11" s="176" t="str">
        <f t="shared" si="36"/>
        <v xml:space="preserve"> </v>
      </c>
      <c r="CM11" s="49" t="str">
        <f t="shared" si="70"/>
        <v xml:space="preserve"> </v>
      </c>
      <c r="CN11" s="110"/>
      <c r="CO11" s="41" t="str">
        <f>IF(ISBLANK(Fran1!BR11)," ",Fran1!BR11)</f>
        <v xml:space="preserve"> </v>
      </c>
      <c r="CP11" s="42" t="str">
        <f>IF(ISBLANK(Fran1!BS11)," ",Fran1!BS11)</f>
        <v xml:space="preserve"> </v>
      </c>
      <c r="CQ11" s="45"/>
      <c r="CR11" s="175"/>
      <c r="CS11" s="176" t="str">
        <f t="shared" si="37"/>
        <v xml:space="preserve"> </v>
      </c>
      <c r="CT11" s="177" t="str">
        <f t="shared" si="38"/>
        <v xml:space="preserve"> </v>
      </c>
      <c r="CU11" s="175"/>
      <c r="CV11" s="175"/>
      <c r="CW11" s="176" t="str">
        <f t="shared" si="39"/>
        <v xml:space="preserve"> </v>
      </c>
      <c r="CX11" s="177" t="str">
        <f t="shared" si="40"/>
        <v xml:space="preserve"> </v>
      </c>
      <c r="CY11" s="175"/>
      <c r="CZ11" s="175"/>
      <c r="DA11" s="176" t="str">
        <f t="shared" si="41"/>
        <v xml:space="preserve"> </v>
      </c>
      <c r="DB11" s="177" t="str">
        <f t="shared" si="42"/>
        <v xml:space="preserve"> </v>
      </c>
      <c r="DC11" s="175"/>
      <c r="DD11" s="175"/>
      <c r="DE11" s="176" t="str">
        <f t="shared" si="43"/>
        <v xml:space="preserve"> </v>
      </c>
      <c r="DF11" s="177" t="str">
        <f t="shared" si="44"/>
        <v xml:space="preserve"> </v>
      </c>
      <c r="DG11" s="175"/>
      <c r="DH11" s="175"/>
      <c r="DI11" s="176" t="str">
        <f t="shared" si="45"/>
        <v xml:space="preserve"> </v>
      </c>
      <c r="DJ11" s="49" t="str">
        <f t="shared" si="71"/>
        <v xml:space="preserve"> </v>
      </c>
      <c r="DK11" s="110"/>
      <c r="DL11" s="41" t="str">
        <f>IF(ISBLANK(Fran1!$A11)," ",Fran1!$A11)</f>
        <v xml:space="preserve"> </v>
      </c>
      <c r="DM11" s="42" t="str">
        <f>IF(ISBLANK(Fran1!$B11)," ",Fran1!$B11)</f>
        <v xml:space="preserve"> </v>
      </c>
      <c r="DN11" s="45"/>
      <c r="DO11" s="175"/>
      <c r="DP11" s="176" t="str">
        <f t="shared" si="46"/>
        <v xml:space="preserve"> </v>
      </c>
      <c r="DQ11" s="177" t="str">
        <f t="shared" si="47"/>
        <v xml:space="preserve"> </v>
      </c>
      <c r="DR11" s="175"/>
      <c r="DS11" s="175"/>
      <c r="DT11" s="176" t="str">
        <f t="shared" si="48"/>
        <v xml:space="preserve"> </v>
      </c>
      <c r="DU11" s="177" t="str">
        <f t="shared" si="49"/>
        <v xml:space="preserve"> </v>
      </c>
      <c r="DV11" s="175"/>
      <c r="DW11" s="175"/>
      <c r="DX11" s="176" t="str">
        <f t="shared" si="50"/>
        <v xml:space="preserve"> </v>
      </c>
      <c r="DY11" s="177" t="str">
        <f t="shared" si="51"/>
        <v xml:space="preserve"> </v>
      </c>
      <c r="DZ11" s="175"/>
      <c r="EA11" s="175"/>
      <c r="EB11" s="176" t="str">
        <f t="shared" si="52"/>
        <v xml:space="preserve"> </v>
      </c>
      <c r="EC11" s="177" t="str">
        <f t="shared" si="53"/>
        <v xml:space="preserve"> </v>
      </c>
      <c r="ED11" s="175"/>
      <c r="EE11" s="175"/>
      <c r="EF11" s="176" t="str">
        <f t="shared" si="54"/>
        <v xml:space="preserve"> </v>
      </c>
      <c r="EG11" s="49" t="str">
        <f t="shared" si="55"/>
        <v xml:space="preserve"> </v>
      </c>
      <c r="EH11" s="110"/>
      <c r="EI11" s="41" t="str">
        <f>IF(ISBLANK(Fran1!$A11)," ",Fran1!$A11)</f>
        <v xml:space="preserve"> </v>
      </c>
      <c r="EJ11" s="42" t="str">
        <f>IF(ISBLANK(Fran1!$B11)," ",Fran1!$B11)</f>
        <v xml:space="preserve"> </v>
      </c>
      <c r="EK11" s="45"/>
      <c r="EL11" s="175"/>
      <c r="EM11" s="176" t="str">
        <f t="shared" si="56"/>
        <v xml:space="preserve"> </v>
      </c>
      <c r="EN11" s="177" t="str">
        <f t="shared" si="57"/>
        <v xml:space="preserve"> </v>
      </c>
      <c r="EO11" s="175"/>
      <c r="EP11" s="175"/>
      <c r="EQ11" s="176" t="str">
        <f t="shared" si="58"/>
        <v xml:space="preserve"> </v>
      </c>
      <c r="ER11" s="177" t="str">
        <f t="shared" si="59"/>
        <v xml:space="preserve"> </v>
      </c>
      <c r="ES11" s="175"/>
      <c r="ET11" s="175"/>
      <c r="EU11" s="176" t="str">
        <f t="shared" si="60"/>
        <v xml:space="preserve"> </v>
      </c>
      <c r="EV11" s="177" t="str">
        <f t="shared" si="61"/>
        <v xml:space="preserve"> </v>
      </c>
      <c r="EW11" s="175"/>
      <c r="EX11" s="175"/>
      <c r="EY11" s="176" t="str">
        <f t="shared" si="62"/>
        <v xml:space="preserve"> </v>
      </c>
      <c r="EZ11" s="177" t="str">
        <f t="shared" si="63"/>
        <v xml:space="preserve"> </v>
      </c>
      <c r="FB11" s="41" t="str">
        <f>IF(ISBLANK(Fran1!$A11)," ",Fran1!$A11)</f>
        <v xml:space="preserve"> </v>
      </c>
      <c r="FC11" s="42" t="str">
        <f>IF(ISBLANK(Fran1!$B11)," ",Fran1!$B11)</f>
        <v xml:space="preserve"> </v>
      </c>
      <c r="FD11" s="174"/>
      <c r="FE11" s="175"/>
      <c r="FF11" s="176" t="str">
        <f t="shared" si="64"/>
        <v xml:space="preserve"> </v>
      </c>
      <c r="FG11" s="177" t="str">
        <f t="shared" si="65"/>
        <v xml:space="preserve"> </v>
      </c>
      <c r="FH11" s="175"/>
      <c r="FI11" s="175"/>
      <c r="FJ11" s="176" t="str">
        <f t="shared" si="66"/>
        <v xml:space="preserve"> </v>
      </c>
      <c r="FK11" s="177" t="str">
        <f t="shared" si="67"/>
        <v xml:space="preserve"> </v>
      </c>
    </row>
    <row r="12" spans="1:167">
      <c r="A12" s="39" t="str">
        <f>IF(ISBLANK(Fran1!A12)," ",Fran1!A12)</f>
        <v xml:space="preserve"> </v>
      </c>
      <c r="B12" s="40" t="str">
        <f>IF(ISBLANK(Fran1!B12)," ",Fran1!B12)</f>
        <v xml:space="preserve"> </v>
      </c>
      <c r="C12" s="170"/>
      <c r="D12" s="171"/>
      <c r="E12" s="172" t="str">
        <f t="shared" si="0"/>
        <v xml:space="preserve"> </v>
      </c>
      <c r="F12" s="173" t="str">
        <f t="shared" si="1"/>
        <v xml:space="preserve"> </v>
      </c>
      <c r="G12" s="171"/>
      <c r="H12" s="171"/>
      <c r="I12" s="172" t="str">
        <f t="shared" si="2"/>
        <v xml:space="preserve"> </v>
      </c>
      <c r="J12" s="173" t="str">
        <f t="shared" si="3"/>
        <v xml:space="preserve"> </v>
      </c>
      <c r="K12" s="171"/>
      <c r="L12" s="171"/>
      <c r="M12" s="172" t="str">
        <f t="shared" si="4"/>
        <v xml:space="preserve"> </v>
      </c>
      <c r="N12" s="173" t="str">
        <f t="shared" si="5"/>
        <v xml:space="preserve"> </v>
      </c>
      <c r="O12" s="171"/>
      <c r="P12" s="171"/>
      <c r="Q12" s="172" t="str">
        <f t="shared" si="6"/>
        <v xml:space="preserve"> </v>
      </c>
      <c r="R12" s="173" t="str">
        <f t="shared" si="7"/>
        <v xml:space="preserve"> </v>
      </c>
      <c r="S12" s="171"/>
      <c r="T12" s="171"/>
      <c r="U12" s="172" t="str">
        <f t="shared" si="8"/>
        <v xml:space="preserve"> </v>
      </c>
      <c r="V12" s="173" t="str">
        <f t="shared" si="9"/>
        <v xml:space="preserve"> </v>
      </c>
      <c r="W12" s="110"/>
      <c r="X12" s="39" t="str">
        <f>IF(ISBLANK(Fran1!A12)," ",Fran1!A12)</f>
        <v xml:space="preserve"> </v>
      </c>
      <c r="Y12" s="40" t="str">
        <f>IF(ISBLANK(Fran1!B12)," ",Fran1!B12)</f>
        <v xml:space="preserve"> </v>
      </c>
      <c r="Z12" s="170"/>
      <c r="AA12" s="171"/>
      <c r="AB12" s="172" t="str">
        <f t="shared" si="10"/>
        <v xml:space="preserve"> </v>
      </c>
      <c r="AC12" s="173" t="str">
        <f t="shared" si="11"/>
        <v xml:space="preserve"> </v>
      </c>
      <c r="AD12" s="171"/>
      <c r="AE12" s="171"/>
      <c r="AF12" s="172" t="str">
        <f t="shared" si="12"/>
        <v xml:space="preserve"> </v>
      </c>
      <c r="AG12" s="173" t="str">
        <f t="shared" si="13"/>
        <v xml:space="preserve"> </v>
      </c>
      <c r="AH12" s="171"/>
      <c r="AI12" s="171"/>
      <c r="AJ12" s="172" t="str">
        <f t="shared" si="14"/>
        <v xml:space="preserve"> </v>
      </c>
      <c r="AK12" s="173" t="str">
        <f t="shared" si="15"/>
        <v xml:space="preserve"> </v>
      </c>
      <c r="AL12" s="171"/>
      <c r="AM12" s="171"/>
      <c r="AN12" s="172" t="str">
        <f t="shared" si="16"/>
        <v xml:space="preserve"> </v>
      </c>
      <c r="AO12" s="173" t="str">
        <f t="shared" si="17"/>
        <v xml:space="preserve"> </v>
      </c>
      <c r="AP12" s="171"/>
      <c r="AQ12" s="171"/>
      <c r="AR12" s="172" t="str">
        <f t="shared" si="18"/>
        <v xml:space="preserve"> </v>
      </c>
      <c r="AS12" s="48" t="str">
        <f t="shared" si="68"/>
        <v xml:space="preserve"> </v>
      </c>
      <c r="AT12" s="110"/>
      <c r="AU12" s="39" t="str">
        <f>IF(ISBLANK(Fran1!X12)," ",Fran1!X12)</f>
        <v xml:space="preserve"> </v>
      </c>
      <c r="AV12" s="40" t="str">
        <f>IF(ISBLANK(Fran1!Y12)," ",Fran1!Y12)</f>
        <v xml:space="preserve"> </v>
      </c>
      <c r="AW12" s="44"/>
      <c r="AX12" s="171"/>
      <c r="AY12" s="172" t="str">
        <f t="shared" si="19"/>
        <v xml:space="preserve"> </v>
      </c>
      <c r="AZ12" s="173" t="str">
        <f t="shared" si="20"/>
        <v xml:space="preserve"> </v>
      </c>
      <c r="BA12" s="171"/>
      <c r="BB12" s="171"/>
      <c r="BC12" s="172" t="str">
        <f t="shared" si="21"/>
        <v xml:space="preserve"> </v>
      </c>
      <c r="BD12" s="173" t="str">
        <f t="shared" si="22"/>
        <v xml:space="preserve"> </v>
      </c>
      <c r="BE12" s="171"/>
      <c r="BF12" s="171"/>
      <c r="BG12" s="172" t="str">
        <f t="shared" si="23"/>
        <v xml:space="preserve"> </v>
      </c>
      <c r="BH12" s="173" t="str">
        <f t="shared" si="24"/>
        <v xml:space="preserve"> </v>
      </c>
      <c r="BI12" s="171"/>
      <c r="BJ12" s="171"/>
      <c r="BK12" s="172" t="str">
        <f t="shared" si="25"/>
        <v xml:space="preserve"> </v>
      </c>
      <c r="BL12" s="173" t="str">
        <f t="shared" si="26"/>
        <v xml:space="preserve"> </v>
      </c>
      <c r="BM12" s="171"/>
      <c r="BN12" s="171"/>
      <c r="BO12" s="172" t="str">
        <f t="shared" si="27"/>
        <v xml:space="preserve"> </v>
      </c>
      <c r="BP12" s="48" t="str">
        <f t="shared" si="69"/>
        <v xml:space="preserve"> </v>
      </c>
      <c r="BQ12" s="110"/>
      <c r="BR12" s="39" t="str">
        <f>IF(ISBLANK(Fran1!AU12)," ",Fran1!AU12)</f>
        <v xml:space="preserve"> </v>
      </c>
      <c r="BS12" s="40" t="str">
        <f>IF(ISBLANK(Fran1!AV12)," ",Fran1!AV12)</f>
        <v xml:space="preserve"> </v>
      </c>
      <c r="BT12" s="44"/>
      <c r="BU12" s="171"/>
      <c r="BV12" s="172" t="str">
        <f t="shared" si="28"/>
        <v xml:space="preserve"> </v>
      </c>
      <c r="BW12" s="173" t="str">
        <f t="shared" si="29"/>
        <v xml:space="preserve"> </v>
      </c>
      <c r="BX12" s="171"/>
      <c r="BY12" s="171"/>
      <c r="BZ12" s="172" t="str">
        <f t="shared" si="30"/>
        <v xml:space="preserve"> </v>
      </c>
      <c r="CA12" s="173" t="str">
        <f t="shared" si="31"/>
        <v xml:space="preserve"> </v>
      </c>
      <c r="CB12" s="171"/>
      <c r="CC12" s="171"/>
      <c r="CD12" s="172" t="str">
        <f t="shared" si="32"/>
        <v xml:space="preserve"> </v>
      </c>
      <c r="CE12" s="173" t="str">
        <f t="shared" si="33"/>
        <v xml:space="preserve"> </v>
      </c>
      <c r="CF12" s="171"/>
      <c r="CG12" s="171"/>
      <c r="CH12" s="172" t="str">
        <f t="shared" si="34"/>
        <v xml:space="preserve"> </v>
      </c>
      <c r="CI12" s="173" t="str">
        <f t="shared" si="35"/>
        <v xml:space="preserve"> </v>
      </c>
      <c r="CJ12" s="171"/>
      <c r="CK12" s="171"/>
      <c r="CL12" s="172" t="str">
        <f t="shared" si="36"/>
        <v xml:space="preserve"> </v>
      </c>
      <c r="CM12" s="48" t="str">
        <f t="shared" si="70"/>
        <v xml:space="preserve"> </v>
      </c>
      <c r="CN12" s="110"/>
      <c r="CO12" s="39" t="str">
        <f>IF(ISBLANK(Fran1!BR12)," ",Fran1!BR12)</f>
        <v xml:space="preserve"> </v>
      </c>
      <c r="CP12" s="40" t="str">
        <f>IF(ISBLANK(Fran1!BS12)," ",Fran1!BS12)</f>
        <v xml:space="preserve"> </v>
      </c>
      <c r="CQ12" s="44"/>
      <c r="CR12" s="171"/>
      <c r="CS12" s="172" t="str">
        <f t="shared" si="37"/>
        <v xml:space="preserve"> </v>
      </c>
      <c r="CT12" s="173" t="str">
        <f t="shared" si="38"/>
        <v xml:space="preserve"> </v>
      </c>
      <c r="CU12" s="171"/>
      <c r="CV12" s="171"/>
      <c r="CW12" s="172" t="str">
        <f t="shared" si="39"/>
        <v xml:space="preserve"> </v>
      </c>
      <c r="CX12" s="173" t="str">
        <f t="shared" si="40"/>
        <v xml:space="preserve"> </v>
      </c>
      <c r="CY12" s="171"/>
      <c r="CZ12" s="171"/>
      <c r="DA12" s="172" t="str">
        <f t="shared" si="41"/>
        <v xml:space="preserve"> </v>
      </c>
      <c r="DB12" s="173" t="str">
        <f t="shared" si="42"/>
        <v xml:space="preserve"> </v>
      </c>
      <c r="DC12" s="171"/>
      <c r="DD12" s="171"/>
      <c r="DE12" s="172" t="str">
        <f t="shared" si="43"/>
        <v xml:space="preserve"> </v>
      </c>
      <c r="DF12" s="173" t="str">
        <f t="shared" si="44"/>
        <v xml:space="preserve"> </v>
      </c>
      <c r="DG12" s="171"/>
      <c r="DH12" s="171"/>
      <c r="DI12" s="172" t="str">
        <f t="shared" si="45"/>
        <v xml:space="preserve"> </v>
      </c>
      <c r="DJ12" s="48" t="str">
        <f t="shared" si="71"/>
        <v xml:space="preserve"> </v>
      </c>
      <c r="DK12" s="110"/>
      <c r="DL12" s="39" t="str">
        <f>IF(ISBLANK(Fran1!$A12)," ",Fran1!$A12)</f>
        <v xml:space="preserve"> </v>
      </c>
      <c r="DM12" s="40" t="str">
        <f>IF(ISBLANK(Fran1!$B12)," ",Fran1!$B12)</f>
        <v xml:space="preserve"> </v>
      </c>
      <c r="DN12" s="44"/>
      <c r="DO12" s="171"/>
      <c r="DP12" s="172" t="str">
        <f t="shared" si="46"/>
        <v xml:space="preserve"> </v>
      </c>
      <c r="DQ12" s="173" t="str">
        <f t="shared" si="47"/>
        <v xml:space="preserve"> </v>
      </c>
      <c r="DR12" s="171"/>
      <c r="DS12" s="171"/>
      <c r="DT12" s="172" t="str">
        <f t="shared" si="48"/>
        <v xml:space="preserve"> </v>
      </c>
      <c r="DU12" s="173" t="str">
        <f t="shared" si="49"/>
        <v xml:space="preserve"> </v>
      </c>
      <c r="DV12" s="171"/>
      <c r="DW12" s="171"/>
      <c r="DX12" s="172" t="str">
        <f t="shared" si="50"/>
        <v xml:space="preserve"> </v>
      </c>
      <c r="DY12" s="173" t="str">
        <f t="shared" si="51"/>
        <v xml:space="preserve"> </v>
      </c>
      <c r="DZ12" s="171"/>
      <c r="EA12" s="171"/>
      <c r="EB12" s="172" t="str">
        <f t="shared" si="52"/>
        <v xml:space="preserve"> </v>
      </c>
      <c r="EC12" s="173" t="str">
        <f t="shared" si="53"/>
        <v xml:space="preserve"> </v>
      </c>
      <c r="ED12" s="171"/>
      <c r="EE12" s="171"/>
      <c r="EF12" s="172" t="str">
        <f t="shared" si="54"/>
        <v xml:space="preserve"> </v>
      </c>
      <c r="EG12" s="48" t="str">
        <f t="shared" si="55"/>
        <v xml:space="preserve"> </v>
      </c>
      <c r="EH12" s="110"/>
      <c r="EI12" s="39" t="str">
        <f>IF(ISBLANK(Fran1!$A12)," ",Fran1!$A12)</f>
        <v xml:space="preserve"> </v>
      </c>
      <c r="EJ12" s="40" t="str">
        <f>IF(ISBLANK(Fran1!$B12)," ",Fran1!$B12)</f>
        <v xml:space="preserve"> </v>
      </c>
      <c r="EK12" s="44"/>
      <c r="EL12" s="171"/>
      <c r="EM12" s="172" t="str">
        <f t="shared" si="56"/>
        <v xml:space="preserve"> </v>
      </c>
      <c r="EN12" s="173" t="str">
        <f t="shared" si="57"/>
        <v xml:space="preserve"> </v>
      </c>
      <c r="EO12" s="171"/>
      <c r="EP12" s="171"/>
      <c r="EQ12" s="172" t="str">
        <f t="shared" si="58"/>
        <v xml:space="preserve"> </v>
      </c>
      <c r="ER12" s="173" t="str">
        <f t="shared" si="59"/>
        <v xml:space="preserve"> </v>
      </c>
      <c r="ES12" s="171"/>
      <c r="ET12" s="171"/>
      <c r="EU12" s="172" t="str">
        <f t="shared" si="60"/>
        <v xml:space="preserve"> </v>
      </c>
      <c r="EV12" s="173" t="str">
        <f t="shared" si="61"/>
        <v xml:space="preserve"> </v>
      </c>
      <c r="EW12" s="171"/>
      <c r="EX12" s="171"/>
      <c r="EY12" s="172" t="str">
        <f t="shared" si="62"/>
        <v xml:space="preserve"> </v>
      </c>
      <c r="EZ12" s="173" t="str">
        <f t="shared" si="63"/>
        <v xml:space="preserve"> </v>
      </c>
      <c r="FB12" s="39" t="str">
        <f>IF(ISBLANK(Fran1!$A12)," ",Fran1!$A12)</f>
        <v xml:space="preserve"> </v>
      </c>
      <c r="FC12" s="40" t="str">
        <f>IF(ISBLANK(Fran1!$B12)," ",Fran1!$B12)</f>
        <v xml:space="preserve"> </v>
      </c>
      <c r="FD12" s="170"/>
      <c r="FE12" s="171"/>
      <c r="FF12" s="172" t="str">
        <f t="shared" si="64"/>
        <v xml:space="preserve"> </v>
      </c>
      <c r="FG12" s="173" t="str">
        <f t="shared" si="65"/>
        <v xml:space="preserve"> </v>
      </c>
      <c r="FH12" s="171"/>
      <c r="FI12" s="171"/>
      <c r="FJ12" s="172" t="str">
        <f t="shared" si="66"/>
        <v xml:space="preserve"> </v>
      </c>
      <c r="FK12" s="173" t="str">
        <f t="shared" si="67"/>
        <v xml:space="preserve"> </v>
      </c>
    </row>
    <row r="13" spans="1:167">
      <c r="A13" s="41" t="str">
        <f>IF(ISBLANK(Fran1!A13)," ",Fran1!A13)</f>
        <v xml:space="preserve"> </v>
      </c>
      <c r="B13" s="42" t="str">
        <f>IF(ISBLANK(Fran1!B13)," ",Fran1!B13)</f>
        <v xml:space="preserve"> </v>
      </c>
      <c r="C13" s="174"/>
      <c r="D13" s="175"/>
      <c r="E13" s="176" t="str">
        <f t="shared" si="0"/>
        <v xml:space="preserve"> </v>
      </c>
      <c r="F13" s="177" t="str">
        <f t="shared" si="1"/>
        <v xml:space="preserve"> </v>
      </c>
      <c r="G13" s="175"/>
      <c r="H13" s="175"/>
      <c r="I13" s="176" t="str">
        <f t="shared" si="2"/>
        <v xml:space="preserve"> </v>
      </c>
      <c r="J13" s="177" t="str">
        <f t="shared" si="3"/>
        <v xml:space="preserve"> </v>
      </c>
      <c r="K13" s="175"/>
      <c r="L13" s="175"/>
      <c r="M13" s="176" t="str">
        <f t="shared" si="4"/>
        <v xml:space="preserve"> </v>
      </c>
      <c r="N13" s="177" t="str">
        <f t="shared" si="5"/>
        <v xml:space="preserve"> </v>
      </c>
      <c r="O13" s="175"/>
      <c r="P13" s="175"/>
      <c r="Q13" s="176" t="str">
        <f t="shared" si="6"/>
        <v xml:space="preserve"> </v>
      </c>
      <c r="R13" s="177" t="str">
        <f t="shared" si="7"/>
        <v xml:space="preserve"> </v>
      </c>
      <c r="S13" s="175"/>
      <c r="T13" s="175"/>
      <c r="U13" s="176" t="str">
        <f t="shared" si="8"/>
        <v xml:space="preserve"> </v>
      </c>
      <c r="V13" s="177" t="str">
        <f t="shared" si="9"/>
        <v xml:space="preserve"> </v>
      </c>
      <c r="W13" s="110"/>
      <c r="X13" s="41" t="str">
        <f>IF(ISBLANK(Fran1!A13)," ",Fran1!A13)</f>
        <v xml:space="preserve"> </v>
      </c>
      <c r="Y13" s="42" t="str">
        <f>IF(ISBLANK(Fran1!B13)," ",Fran1!B13)</f>
        <v xml:space="preserve"> </v>
      </c>
      <c r="Z13" s="174"/>
      <c r="AA13" s="175"/>
      <c r="AB13" s="176" t="str">
        <f t="shared" si="10"/>
        <v xml:space="preserve"> </v>
      </c>
      <c r="AC13" s="177" t="str">
        <f t="shared" si="11"/>
        <v xml:space="preserve"> </v>
      </c>
      <c r="AD13" s="175"/>
      <c r="AE13" s="175"/>
      <c r="AF13" s="176" t="str">
        <f t="shared" si="12"/>
        <v xml:space="preserve"> </v>
      </c>
      <c r="AG13" s="177" t="str">
        <f t="shared" si="13"/>
        <v xml:space="preserve"> </v>
      </c>
      <c r="AH13" s="175"/>
      <c r="AI13" s="175"/>
      <c r="AJ13" s="176" t="str">
        <f t="shared" si="14"/>
        <v xml:space="preserve"> </v>
      </c>
      <c r="AK13" s="177" t="str">
        <f t="shared" si="15"/>
        <v xml:space="preserve"> </v>
      </c>
      <c r="AL13" s="175"/>
      <c r="AM13" s="175"/>
      <c r="AN13" s="176" t="str">
        <f t="shared" si="16"/>
        <v xml:space="preserve"> </v>
      </c>
      <c r="AO13" s="177" t="str">
        <f t="shared" si="17"/>
        <v xml:space="preserve"> </v>
      </c>
      <c r="AP13" s="175"/>
      <c r="AQ13" s="175"/>
      <c r="AR13" s="176" t="str">
        <f t="shared" si="18"/>
        <v xml:space="preserve"> </v>
      </c>
      <c r="AS13" s="49" t="str">
        <f t="shared" si="68"/>
        <v xml:space="preserve"> </v>
      </c>
      <c r="AT13" s="110"/>
      <c r="AU13" s="41" t="str">
        <f>IF(ISBLANK(Fran1!X13)," ",Fran1!X13)</f>
        <v xml:space="preserve"> </v>
      </c>
      <c r="AV13" s="42" t="str">
        <f>IF(ISBLANK(Fran1!Y13)," ",Fran1!Y13)</f>
        <v xml:space="preserve"> </v>
      </c>
      <c r="AW13" s="45"/>
      <c r="AX13" s="175"/>
      <c r="AY13" s="176" t="str">
        <f t="shared" si="19"/>
        <v xml:space="preserve"> </v>
      </c>
      <c r="AZ13" s="177" t="str">
        <f t="shared" si="20"/>
        <v xml:space="preserve"> </v>
      </c>
      <c r="BA13" s="175"/>
      <c r="BB13" s="175"/>
      <c r="BC13" s="176" t="str">
        <f t="shared" si="21"/>
        <v xml:space="preserve"> </v>
      </c>
      <c r="BD13" s="177" t="str">
        <f t="shared" si="22"/>
        <v xml:space="preserve"> </v>
      </c>
      <c r="BE13" s="175"/>
      <c r="BF13" s="175"/>
      <c r="BG13" s="176" t="str">
        <f t="shared" si="23"/>
        <v xml:space="preserve"> </v>
      </c>
      <c r="BH13" s="177" t="str">
        <f t="shared" si="24"/>
        <v xml:space="preserve"> </v>
      </c>
      <c r="BI13" s="175"/>
      <c r="BJ13" s="175"/>
      <c r="BK13" s="176" t="str">
        <f t="shared" si="25"/>
        <v xml:space="preserve"> </v>
      </c>
      <c r="BL13" s="177" t="str">
        <f t="shared" si="26"/>
        <v xml:space="preserve"> </v>
      </c>
      <c r="BM13" s="175"/>
      <c r="BN13" s="175"/>
      <c r="BO13" s="176" t="str">
        <f t="shared" si="27"/>
        <v xml:space="preserve"> </v>
      </c>
      <c r="BP13" s="49" t="str">
        <f t="shared" si="69"/>
        <v xml:space="preserve"> </v>
      </c>
      <c r="BQ13" s="110"/>
      <c r="BR13" s="41" t="str">
        <f>IF(ISBLANK(Fran1!AU13)," ",Fran1!AU13)</f>
        <v xml:space="preserve"> </v>
      </c>
      <c r="BS13" s="42" t="str">
        <f>IF(ISBLANK(Fran1!AV13)," ",Fran1!AV13)</f>
        <v xml:space="preserve"> </v>
      </c>
      <c r="BT13" s="45"/>
      <c r="BU13" s="175"/>
      <c r="BV13" s="176" t="str">
        <f t="shared" si="28"/>
        <v xml:space="preserve"> </v>
      </c>
      <c r="BW13" s="177" t="str">
        <f t="shared" si="29"/>
        <v xml:space="preserve"> </v>
      </c>
      <c r="BX13" s="175"/>
      <c r="BY13" s="175"/>
      <c r="BZ13" s="176" t="str">
        <f t="shared" si="30"/>
        <v xml:space="preserve"> </v>
      </c>
      <c r="CA13" s="177" t="str">
        <f t="shared" si="31"/>
        <v xml:space="preserve"> </v>
      </c>
      <c r="CB13" s="175"/>
      <c r="CC13" s="175"/>
      <c r="CD13" s="176" t="str">
        <f t="shared" si="32"/>
        <v xml:space="preserve"> </v>
      </c>
      <c r="CE13" s="177" t="str">
        <f t="shared" si="33"/>
        <v xml:space="preserve"> </v>
      </c>
      <c r="CF13" s="175"/>
      <c r="CG13" s="175"/>
      <c r="CH13" s="176" t="str">
        <f t="shared" si="34"/>
        <v xml:space="preserve"> </v>
      </c>
      <c r="CI13" s="177" t="str">
        <f t="shared" si="35"/>
        <v xml:space="preserve"> </v>
      </c>
      <c r="CJ13" s="175"/>
      <c r="CK13" s="175"/>
      <c r="CL13" s="176" t="str">
        <f t="shared" si="36"/>
        <v xml:space="preserve"> </v>
      </c>
      <c r="CM13" s="49" t="str">
        <f t="shared" si="70"/>
        <v xml:space="preserve"> </v>
      </c>
      <c r="CN13" s="110"/>
      <c r="CO13" s="41" t="str">
        <f>IF(ISBLANK(Fran1!BR13)," ",Fran1!BR13)</f>
        <v xml:space="preserve"> </v>
      </c>
      <c r="CP13" s="42" t="str">
        <f>IF(ISBLANK(Fran1!BS13)," ",Fran1!BS13)</f>
        <v xml:space="preserve"> </v>
      </c>
      <c r="CQ13" s="45"/>
      <c r="CR13" s="175"/>
      <c r="CS13" s="176" t="str">
        <f t="shared" si="37"/>
        <v xml:space="preserve"> </v>
      </c>
      <c r="CT13" s="177" t="str">
        <f t="shared" si="38"/>
        <v xml:space="preserve"> </v>
      </c>
      <c r="CU13" s="175"/>
      <c r="CV13" s="175"/>
      <c r="CW13" s="176" t="str">
        <f t="shared" si="39"/>
        <v xml:space="preserve"> </v>
      </c>
      <c r="CX13" s="177" t="str">
        <f t="shared" si="40"/>
        <v xml:space="preserve"> </v>
      </c>
      <c r="CY13" s="175"/>
      <c r="CZ13" s="175"/>
      <c r="DA13" s="176" t="str">
        <f t="shared" si="41"/>
        <v xml:space="preserve"> </v>
      </c>
      <c r="DB13" s="177" t="str">
        <f t="shared" si="42"/>
        <v xml:space="preserve"> </v>
      </c>
      <c r="DC13" s="175"/>
      <c r="DD13" s="175"/>
      <c r="DE13" s="176" t="str">
        <f t="shared" si="43"/>
        <v xml:space="preserve"> </v>
      </c>
      <c r="DF13" s="177" t="str">
        <f t="shared" si="44"/>
        <v xml:space="preserve"> </v>
      </c>
      <c r="DG13" s="175"/>
      <c r="DH13" s="175"/>
      <c r="DI13" s="176" t="str">
        <f t="shared" si="45"/>
        <v xml:space="preserve"> </v>
      </c>
      <c r="DJ13" s="49" t="str">
        <f t="shared" si="71"/>
        <v xml:space="preserve"> </v>
      </c>
      <c r="DK13" s="110"/>
      <c r="DL13" s="41" t="str">
        <f>IF(ISBLANK(Fran1!$A13)," ",Fran1!$A13)</f>
        <v xml:space="preserve"> </v>
      </c>
      <c r="DM13" s="42" t="str">
        <f>IF(ISBLANK(Fran1!$B13)," ",Fran1!$B13)</f>
        <v xml:space="preserve"> </v>
      </c>
      <c r="DN13" s="45"/>
      <c r="DO13" s="175"/>
      <c r="DP13" s="176" t="str">
        <f t="shared" si="46"/>
        <v xml:space="preserve"> </v>
      </c>
      <c r="DQ13" s="177" t="str">
        <f t="shared" si="47"/>
        <v xml:space="preserve"> </v>
      </c>
      <c r="DR13" s="175"/>
      <c r="DS13" s="175"/>
      <c r="DT13" s="176" t="str">
        <f t="shared" si="48"/>
        <v xml:space="preserve"> </v>
      </c>
      <c r="DU13" s="177" t="str">
        <f t="shared" si="49"/>
        <v xml:space="preserve"> </v>
      </c>
      <c r="DV13" s="175"/>
      <c r="DW13" s="175"/>
      <c r="DX13" s="176" t="str">
        <f t="shared" si="50"/>
        <v xml:space="preserve"> </v>
      </c>
      <c r="DY13" s="177" t="str">
        <f t="shared" si="51"/>
        <v xml:space="preserve"> </v>
      </c>
      <c r="DZ13" s="175"/>
      <c r="EA13" s="175"/>
      <c r="EB13" s="176" t="str">
        <f t="shared" si="52"/>
        <v xml:space="preserve"> </v>
      </c>
      <c r="EC13" s="177" t="str">
        <f t="shared" si="53"/>
        <v xml:space="preserve"> </v>
      </c>
      <c r="ED13" s="175"/>
      <c r="EE13" s="175"/>
      <c r="EF13" s="176" t="str">
        <f t="shared" si="54"/>
        <v xml:space="preserve"> </v>
      </c>
      <c r="EG13" s="49" t="str">
        <f t="shared" si="55"/>
        <v xml:space="preserve"> </v>
      </c>
      <c r="EH13" s="110"/>
      <c r="EI13" s="41" t="str">
        <f>IF(ISBLANK(Fran1!$A13)," ",Fran1!$A13)</f>
        <v xml:space="preserve"> </v>
      </c>
      <c r="EJ13" s="42" t="str">
        <f>IF(ISBLANK(Fran1!$B13)," ",Fran1!$B13)</f>
        <v xml:space="preserve"> </v>
      </c>
      <c r="EK13" s="45"/>
      <c r="EL13" s="175"/>
      <c r="EM13" s="176" t="str">
        <f t="shared" si="56"/>
        <v xml:space="preserve"> </v>
      </c>
      <c r="EN13" s="177" t="str">
        <f t="shared" si="57"/>
        <v xml:space="preserve"> </v>
      </c>
      <c r="EO13" s="175"/>
      <c r="EP13" s="175"/>
      <c r="EQ13" s="176" t="str">
        <f t="shared" si="58"/>
        <v xml:space="preserve"> </v>
      </c>
      <c r="ER13" s="177" t="str">
        <f t="shared" si="59"/>
        <v xml:space="preserve"> </v>
      </c>
      <c r="ES13" s="175"/>
      <c r="ET13" s="175"/>
      <c r="EU13" s="176" t="str">
        <f t="shared" si="60"/>
        <v xml:space="preserve"> </v>
      </c>
      <c r="EV13" s="177" t="str">
        <f t="shared" si="61"/>
        <v xml:space="preserve"> </v>
      </c>
      <c r="EW13" s="175"/>
      <c r="EX13" s="175"/>
      <c r="EY13" s="176" t="str">
        <f t="shared" si="62"/>
        <v xml:space="preserve"> </v>
      </c>
      <c r="EZ13" s="177" t="str">
        <f t="shared" si="63"/>
        <v xml:space="preserve"> </v>
      </c>
      <c r="FB13" s="41" t="str">
        <f>IF(ISBLANK(Fran1!$A13)," ",Fran1!$A13)</f>
        <v xml:space="preserve"> </v>
      </c>
      <c r="FC13" s="42" t="str">
        <f>IF(ISBLANK(Fran1!$B13)," ",Fran1!$B13)</f>
        <v xml:space="preserve"> </v>
      </c>
      <c r="FD13" s="174"/>
      <c r="FE13" s="175"/>
      <c r="FF13" s="176" t="str">
        <f t="shared" si="64"/>
        <v xml:space="preserve"> </v>
      </c>
      <c r="FG13" s="177" t="str">
        <f t="shared" si="65"/>
        <v xml:space="preserve"> </v>
      </c>
      <c r="FH13" s="175"/>
      <c r="FI13" s="175"/>
      <c r="FJ13" s="176" t="str">
        <f t="shared" si="66"/>
        <v xml:space="preserve"> </v>
      </c>
      <c r="FK13" s="177" t="str">
        <f t="shared" si="67"/>
        <v xml:space="preserve"> </v>
      </c>
    </row>
    <row r="14" spans="1:167">
      <c r="A14" s="39" t="str">
        <f>IF(ISBLANK(Fran1!A14)," ",Fran1!A14)</f>
        <v xml:space="preserve"> </v>
      </c>
      <c r="B14" s="40" t="str">
        <f>IF(ISBLANK(Fran1!B14)," ",Fran1!B14)</f>
        <v xml:space="preserve"> </v>
      </c>
      <c r="C14" s="170"/>
      <c r="D14" s="171"/>
      <c r="E14" s="172" t="str">
        <f t="shared" si="0"/>
        <v xml:space="preserve"> </v>
      </c>
      <c r="F14" s="173" t="str">
        <f t="shared" si="1"/>
        <v xml:space="preserve"> </v>
      </c>
      <c r="G14" s="171"/>
      <c r="H14" s="171"/>
      <c r="I14" s="172" t="str">
        <f t="shared" si="2"/>
        <v xml:space="preserve"> </v>
      </c>
      <c r="J14" s="173" t="str">
        <f t="shared" si="3"/>
        <v xml:space="preserve"> </v>
      </c>
      <c r="K14" s="171"/>
      <c r="L14" s="171"/>
      <c r="M14" s="172" t="str">
        <f t="shared" si="4"/>
        <v xml:space="preserve"> </v>
      </c>
      <c r="N14" s="173" t="str">
        <f t="shared" si="5"/>
        <v xml:space="preserve"> </v>
      </c>
      <c r="O14" s="171"/>
      <c r="P14" s="171"/>
      <c r="Q14" s="172" t="str">
        <f t="shared" si="6"/>
        <v xml:space="preserve"> </v>
      </c>
      <c r="R14" s="173" t="str">
        <f t="shared" si="7"/>
        <v xml:space="preserve"> </v>
      </c>
      <c r="S14" s="171"/>
      <c r="T14" s="171"/>
      <c r="U14" s="172" t="str">
        <f t="shared" si="8"/>
        <v xml:space="preserve"> </v>
      </c>
      <c r="V14" s="173" t="str">
        <f t="shared" si="9"/>
        <v xml:space="preserve"> </v>
      </c>
      <c r="W14" s="110"/>
      <c r="X14" s="39" t="str">
        <f>IF(ISBLANK(Fran1!A14)," ",Fran1!A14)</f>
        <v xml:space="preserve"> </v>
      </c>
      <c r="Y14" s="40" t="str">
        <f>IF(ISBLANK(Fran1!B14)," ",Fran1!B14)</f>
        <v xml:space="preserve"> </v>
      </c>
      <c r="Z14" s="170"/>
      <c r="AA14" s="171"/>
      <c r="AB14" s="172" t="str">
        <f t="shared" si="10"/>
        <v xml:space="preserve"> </v>
      </c>
      <c r="AC14" s="173" t="str">
        <f t="shared" si="11"/>
        <v xml:space="preserve"> </v>
      </c>
      <c r="AD14" s="171"/>
      <c r="AE14" s="171"/>
      <c r="AF14" s="172" t="str">
        <f t="shared" si="12"/>
        <v xml:space="preserve"> </v>
      </c>
      <c r="AG14" s="173" t="str">
        <f t="shared" si="13"/>
        <v xml:space="preserve"> </v>
      </c>
      <c r="AH14" s="171"/>
      <c r="AI14" s="171"/>
      <c r="AJ14" s="172" t="str">
        <f t="shared" si="14"/>
        <v xml:space="preserve"> </v>
      </c>
      <c r="AK14" s="173" t="str">
        <f t="shared" si="15"/>
        <v xml:space="preserve"> </v>
      </c>
      <c r="AL14" s="171"/>
      <c r="AM14" s="171"/>
      <c r="AN14" s="172" t="str">
        <f t="shared" si="16"/>
        <v xml:space="preserve"> </v>
      </c>
      <c r="AO14" s="173" t="str">
        <f t="shared" si="17"/>
        <v xml:space="preserve"> </v>
      </c>
      <c r="AP14" s="171"/>
      <c r="AQ14" s="171"/>
      <c r="AR14" s="172" t="str">
        <f t="shared" si="18"/>
        <v xml:space="preserve"> </v>
      </c>
      <c r="AS14" s="48" t="str">
        <f t="shared" si="68"/>
        <v xml:space="preserve"> </v>
      </c>
      <c r="AT14" s="110"/>
      <c r="AU14" s="39" t="str">
        <f>IF(ISBLANK(Fran1!X14)," ",Fran1!X14)</f>
        <v xml:space="preserve"> </v>
      </c>
      <c r="AV14" s="40" t="str">
        <f>IF(ISBLANK(Fran1!Y14)," ",Fran1!Y14)</f>
        <v xml:space="preserve"> </v>
      </c>
      <c r="AW14" s="44"/>
      <c r="AX14" s="171"/>
      <c r="AY14" s="172" t="str">
        <f t="shared" si="19"/>
        <v xml:space="preserve"> </v>
      </c>
      <c r="AZ14" s="173" t="str">
        <f t="shared" si="20"/>
        <v xml:space="preserve"> </v>
      </c>
      <c r="BA14" s="171"/>
      <c r="BB14" s="171"/>
      <c r="BC14" s="172" t="str">
        <f t="shared" si="21"/>
        <v xml:space="preserve"> </v>
      </c>
      <c r="BD14" s="173" t="str">
        <f t="shared" si="22"/>
        <v xml:space="preserve"> </v>
      </c>
      <c r="BE14" s="171"/>
      <c r="BF14" s="171"/>
      <c r="BG14" s="172" t="str">
        <f t="shared" si="23"/>
        <v xml:space="preserve"> </v>
      </c>
      <c r="BH14" s="173" t="str">
        <f t="shared" si="24"/>
        <v xml:space="preserve"> </v>
      </c>
      <c r="BI14" s="171"/>
      <c r="BJ14" s="171"/>
      <c r="BK14" s="172" t="str">
        <f t="shared" si="25"/>
        <v xml:space="preserve"> </v>
      </c>
      <c r="BL14" s="173" t="str">
        <f t="shared" si="26"/>
        <v xml:space="preserve"> </v>
      </c>
      <c r="BM14" s="171"/>
      <c r="BN14" s="171"/>
      <c r="BO14" s="172" t="str">
        <f t="shared" si="27"/>
        <v xml:space="preserve"> </v>
      </c>
      <c r="BP14" s="48" t="str">
        <f t="shared" si="69"/>
        <v xml:space="preserve"> </v>
      </c>
      <c r="BQ14" s="110"/>
      <c r="BR14" s="39" t="str">
        <f>IF(ISBLANK(Fran1!AU14)," ",Fran1!AU14)</f>
        <v xml:space="preserve"> </v>
      </c>
      <c r="BS14" s="40" t="str">
        <f>IF(ISBLANK(Fran1!AV14)," ",Fran1!AV14)</f>
        <v xml:space="preserve"> </v>
      </c>
      <c r="BT14" s="44"/>
      <c r="BU14" s="171"/>
      <c r="BV14" s="172" t="str">
        <f t="shared" si="28"/>
        <v xml:space="preserve"> </v>
      </c>
      <c r="BW14" s="173" t="str">
        <f t="shared" si="29"/>
        <v xml:space="preserve"> </v>
      </c>
      <c r="BX14" s="171"/>
      <c r="BY14" s="171"/>
      <c r="BZ14" s="172" t="str">
        <f t="shared" si="30"/>
        <v xml:space="preserve"> </v>
      </c>
      <c r="CA14" s="173" t="str">
        <f t="shared" si="31"/>
        <v xml:space="preserve"> </v>
      </c>
      <c r="CB14" s="171"/>
      <c r="CC14" s="171"/>
      <c r="CD14" s="172" t="str">
        <f t="shared" si="32"/>
        <v xml:space="preserve"> </v>
      </c>
      <c r="CE14" s="173" t="str">
        <f t="shared" si="33"/>
        <v xml:space="preserve"> </v>
      </c>
      <c r="CF14" s="171"/>
      <c r="CG14" s="171"/>
      <c r="CH14" s="172" t="str">
        <f t="shared" si="34"/>
        <v xml:space="preserve"> </v>
      </c>
      <c r="CI14" s="173" t="str">
        <f t="shared" si="35"/>
        <v xml:space="preserve"> </v>
      </c>
      <c r="CJ14" s="171"/>
      <c r="CK14" s="171"/>
      <c r="CL14" s="172" t="str">
        <f t="shared" si="36"/>
        <v xml:space="preserve"> </v>
      </c>
      <c r="CM14" s="48" t="str">
        <f t="shared" si="70"/>
        <v xml:space="preserve"> </v>
      </c>
      <c r="CN14" s="110"/>
      <c r="CO14" s="39" t="str">
        <f>IF(ISBLANK(Fran1!BR14)," ",Fran1!BR14)</f>
        <v xml:space="preserve"> </v>
      </c>
      <c r="CP14" s="40" t="str">
        <f>IF(ISBLANK(Fran1!BS14)," ",Fran1!BS14)</f>
        <v xml:space="preserve"> </v>
      </c>
      <c r="CQ14" s="44"/>
      <c r="CR14" s="171"/>
      <c r="CS14" s="172" t="str">
        <f t="shared" si="37"/>
        <v xml:space="preserve"> </v>
      </c>
      <c r="CT14" s="173" t="str">
        <f t="shared" si="38"/>
        <v xml:space="preserve"> </v>
      </c>
      <c r="CU14" s="171"/>
      <c r="CV14" s="171"/>
      <c r="CW14" s="172" t="str">
        <f t="shared" si="39"/>
        <v xml:space="preserve"> </v>
      </c>
      <c r="CX14" s="173" t="str">
        <f t="shared" si="40"/>
        <v xml:space="preserve"> </v>
      </c>
      <c r="CY14" s="171"/>
      <c r="CZ14" s="171"/>
      <c r="DA14" s="172" t="str">
        <f t="shared" si="41"/>
        <v xml:space="preserve"> </v>
      </c>
      <c r="DB14" s="173" t="str">
        <f t="shared" si="42"/>
        <v xml:space="preserve"> </v>
      </c>
      <c r="DC14" s="171"/>
      <c r="DD14" s="171"/>
      <c r="DE14" s="172" t="str">
        <f t="shared" si="43"/>
        <v xml:space="preserve"> </v>
      </c>
      <c r="DF14" s="173" t="str">
        <f t="shared" si="44"/>
        <v xml:space="preserve"> </v>
      </c>
      <c r="DG14" s="171"/>
      <c r="DH14" s="171"/>
      <c r="DI14" s="172" t="str">
        <f t="shared" si="45"/>
        <v xml:space="preserve"> </v>
      </c>
      <c r="DJ14" s="48" t="str">
        <f t="shared" si="71"/>
        <v xml:space="preserve"> </v>
      </c>
      <c r="DK14" s="110"/>
      <c r="DL14" s="39" t="str">
        <f>IF(ISBLANK(Fran1!$A14)," ",Fran1!$A14)</f>
        <v xml:space="preserve"> </v>
      </c>
      <c r="DM14" s="40" t="str">
        <f>IF(ISBLANK(Fran1!$B14)," ",Fran1!$B14)</f>
        <v xml:space="preserve"> </v>
      </c>
      <c r="DN14" s="44"/>
      <c r="DO14" s="171"/>
      <c r="DP14" s="172" t="str">
        <f t="shared" si="46"/>
        <v xml:space="preserve"> </v>
      </c>
      <c r="DQ14" s="173" t="str">
        <f t="shared" si="47"/>
        <v xml:space="preserve"> </v>
      </c>
      <c r="DR14" s="171"/>
      <c r="DS14" s="171"/>
      <c r="DT14" s="172" t="str">
        <f t="shared" si="48"/>
        <v xml:space="preserve"> </v>
      </c>
      <c r="DU14" s="173" t="str">
        <f t="shared" si="49"/>
        <v xml:space="preserve"> </v>
      </c>
      <c r="DV14" s="171"/>
      <c r="DW14" s="171"/>
      <c r="DX14" s="172" t="str">
        <f t="shared" si="50"/>
        <v xml:space="preserve"> </v>
      </c>
      <c r="DY14" s="173" t="str">
        <f t="shared" si="51"/>
        <v xml:space="preserve"> </v>
      </c>
      <c r="DZ14" s="171"/>
      <c r="EA14" s="171"/>
      <c r="EB14" s="172" t="str">
        <f t="shared" si="52"/>
        <v xml:space="preserve"> </v>
      </c>
      <c r="EC14" s="173" t="str">
        <f t="shared" si="53"/>
        <v xml:space="preserve"> </v>
      </c>
      <c r="ED14" s="171"/>
      <c r="EE14" s="171"/>
      <c r="EF14" s="172" t="str">
        <f t="shared" si="54"/>
        <v xml:space="preserve"> </v>
      </c>
      <c r="EG14" s="48" t="str">
        <f t="shared" si="55"/>
        <v xml:space="preserve"> </v>
      </c>
      <c r="EH14" s="110"/>
      <c r="EI14" s="39" t="str">
        <f>IF(ISBLANK(Fran1!$A14)," ",Fran1!$A14)</f>
        <v xml:space="preserve"> </v>
      </c>
      <c r="EJ14" s="40" t="str">
        <f>IF(ISBLANK(Fran1!$B14)," ",Fran1!$B14)</f>
        <v xml:space="preserve"> </v>
      </c>
      <c r="EK14" s="44"/>
      <c r="EL14" s="171"/>
      <c r="EM14" s="172" t="str">
        <f t="shared" si="56"/>
        <v xml:space="preserve"> </v>
      </c>
      <c r="EN14" s="173" t="str">
        <f t="shared" si="57"/>
        <v xml:space="preserve"> </v>
      </c>
      <c r="EO14" s="171"/>
      <c r="EP14" s="171"/>
      <c r="EQ14" s="172" t="str">
        <f t="shared" si="58"/>
        <v xml:space="preserve"> </v>
      </c>
      <c r="ER14" s="173" t="str">
        <f t="shared" si="59"/>
        <v xml:space="preserve"> </v>
      </c>
      <c r="ES14" s="171"/>
      <c r="ET14" s="171"/>
      <c r="EU14" s="172" t="str">
        <f t="shared" si="60"/>
        <v xml:space="preserve"> </v>
      </c>
      <c r="EV14" s="173" t="str">
        <f t="shared" si="61"/>
        <v xml:space="preserve"> </v>
      </c>
      <c r="EW14" s="171"/>
      <c r="EX14" s="171"/>
      <c r="EY14" s="172" t="str">
        <f t="shared" si="62"/>
        <v xml:space="preserve"> </v>
      </c>
      <c r="EZ14" s="173" t="str">
        <f t="shared" si="63"/>
        <v xml:space="preserve"> </v>
      </c>
      <c r="FB14" s="39" t="str">
        <f>IF(ISBLANK(Fran1!$A14)," ",Fran1!$A14)</f>
        <v xml:space="preserve"> </v>
      </c>
      <c r="FC14" s="40" t="str">
        <f>IF(ISBLANK(Fran1!$B14)," ",Fran1!$B14)</f>
        <v xml:space="preserve"> </v>
      </c>
      <c r="FD14" s="170"/>
      <c r="FE14" s="171"/>
      <c r="FF14" s="172" t="str">
        <f t="shared" si="64"/>
        <v xml:space="preserve"> </v>
      </c>
      <c r="FG14" s="173" t="str">
        <f t="shared" si="65"/>
        <v xml:space="preserve"> </v>
      </c>
      <c r="FH14" s="171"/>
      <c r="FI14" s="171"/>
      <c r="FJ14" s="172" t="str">
        <f t="shared" si="66"/>
        <v xml:space="preserve"> </v>
      </c>
      <c r="FK14" s="173" t="str">
        <f t="shared" si="67"/>
        <v xml:space="preserve"> </v>
      </c>
    </row>
    <row r="15" spans="1:167">
      <c r="A15" s="41" t="str">
        <f>IF(ISBLANK(Fran1!A15)," ",Fran1!A15)</f>
        <v xml:space="preserve"> </v>
      </c>
      <c r="B15" s="42" t="str">
        <f>IF(ISBLANK(Fran1!B15)," ",Fran1!B15)</f>
        <v xml:space="preserve"> </v>
      </c>
      <c r="C15" s="174"/>
      <c r="D15" s="175"/>
      <c r="E15" s="176" t="str">
        <f t="shared" si="0"/>
        <v xml:space="preserve"> </v>
      </c>
      <c r="F15" s="177" t="str">
        <f t="shared" si="1"/>
        <v xml:space="preserve"> </v>
      </c>
      <c r="G15" s="175"/>
      <c r="H15" s="175"/>
      <c r="I15" s="176" t="str">
        <f t="shared" si="2"/>
        <v xml:space="preserve"> </v>
      </c>
      <c r="J15" s="177" t="str">
        <f t="shared" si="3"/>
        <v xml:space="preserve"> </v>
      </c>
      <c r="K15" s="175"/>
      <c r="L15" s="175"/>
      <c r="M15" s="176" t="str">
        <f t="shared" si="4"/>
        <v xml:space="preserve"> </v>
      </c>
      <c r="N15" s="177" t="str">
        <f t="shared" si="5"/>
        <v xml:space="preserve"> </v>
      </c>
      <c r="O15" s="175"/>
      <c r="P15" s="175"/>
      <c r="Q15" s="176" t="str">
        <f t="shared" si="6"/>
        <v xml:space="preserve"> </v>
      </c>
      <c r="R15" s="177" t="str">
        <f t="shared" si="7"/>
        <v xml:space="preserve"> </v>
      </c>
      <c r="S15" s="175"/>
      <c r="T15" s="175"/>
      <c r="U15" s="176" t="str">
        <f t="shared" si="8"/>
        <v xml:space="preserve"> </v>
      </c>
      <c r="V15" s="177" t="str">
        <f t="shared" si="9"/>
        <v xml:space="preserve"> </v>
      </c>
      <c r="W15" s="110"/>
      <c r="X15" s="41" t="str">
        <f>IF(ISBLANK(Fran1!A15)," ",Fran1!A15)</f>
        <v xml:space="preserve"> </v>
      </c>
      <c r="Y15" s="42" t="str">
        <f>IF(ISBLANK(Fran1!B15)," ",Fran1!B15)</f>
        <v xml:space="preserve"> </v>
      </c>
      <c r="Z15" s="174"/>
      <c r="AA15" s="175"/>
      <c r="AB15" s="176" t="str">
        <f t="shared" si="10"/>
        <v xml:space="preserve"> </v>
      </c>
      <c r="AC15" s="177" t="str">
        <f t="shared" si="11"/>
        <v xml:space="preserve"> </v>
      </c>
      <c r="AD15" s="175"/>
      <c r="AE15" s="175"/>
      <c r="AF15" s="176" t="str">
        <f t="shared" si="12"/>
        <v xml:space="preserve"> </v>
      </c>
      <c r="AG15" s="177" t="str">
        <f t="shared" si="13"/>
        <v xml:space="preserve"> </v>
      </c>
      <c r="AH15" s="175"/>
      <c r="AI15" s="175"/>
      <c r="AJ15" s="176" t="str">
        <f t="shared" si="14"/>
        <v xml:space="preserve"> </v>
      </c>
      <c r="AK15" s="177" t="str">
        <f t="shared" si="15"/>
        <v xml:space="preserve"> </v>
      </c>
      <c r="AL15" s="175"/>
      <c r="AM15" s="175"/>
      <c r="AN15" s="176" t="str">
        <f t="shared" si="16"/>
        <v xml:space="preserve"> </v>
      </c>
      <c r="AO15" s="177" t="str">
        <f t="shared" si="17"/>
        <v xml:space="preserve"> </v>
      </c>
      <c r="AP15" s="175"/>
      <c r="AQ15" s="175"/>
      <c r="AR15" s="176" t="str">
        <f t="shared" si="18"/>
        <v xml:space="preserve"> </v>
      </c>
      <c r="AS15" s="49" t="str">
        <f t="shared" si="68"/>
        <v xml:space="preserve"> </v>
      </c>
      <c r="AT15" s="110"/>
      <c r="AU15" s="41" t="str">
        <f>IF(ISBLANK(Fran1!X15)," ",Fran1!X15)</f>
        <v xml:space="preserve"> </v>
      </c>
      <c r="AV15" s="42" t="str">
        <f>IF(ISBLANK(Fran1!Y15)," ",Fran1!Y15)</f>
        <v xml:space="preserve"> </v>
      </c>
      <c r="AW15" s="45"/>
      <c r="AX15" s="175"/>
      <c r="AY15" s="176" t="str">
        <f t="shared" si="19"/>
        <v xml:space="preserve"> </v>
      </c>
      <c r="AZ15" s="177" t="str">
        <f t="shared" si="20"/>
        <v xml:space="preserve"> </v>
      </c>
      <c r="BA15" s="175"/>
      <c r="BB15" s="175"/>
      <c r="BC15" s="176" t="str">
        <f t="shared" si="21"/>
        <v xml:space="preserve"> </v>
      </c>
      <c r="BD15" s="177" t="str">
        <f t="shared" si="22"/>
        <v xml:space="preserve"> </v>
      </c>
      <c r="BE15" s="175"/>
      <c r="BF15" s="175"/>
      <c r="BG15" s="176" t="str">
        <f t="shared" si="23"/>
        <v xml:space="preserve"> </v>
      </c>
      <c r="BH15" s="177" t="str">
        <f t="shared" si="24"/>
        <v xml:space="preserve"> </v>
      </c>
      <c r="BI15" s="175"/>
      <c r="BJ15" s="175"/>
      <c r="BK15" s="176" t="str">
        <f t="shared" si="25"/>
        <v xml:space="preserve"> </v>
      </c>
      <c r="BL15" s="177" t="str">
        <f t="shared" si="26"/>
        <v xml:space="preserve"> </v>
      </c>
      <c r="BM15" s="175"/>
      <c r="BN15" s="175"/>
      <c r="BO15" s="176" t="str">
        <f t="shared" si="27"/>
        <v xml:space="preserve"> </v>
      </c>
      <c r="BP15" s="49" t="str">
        <f t="shared" si="69"/>
        <v xml:space="preserve"> </v>
      </c>
      <c r="BQ15" s="110"/>
      <c r="BR15" s="41" t="str">
        <f>IF(ISBLANK(Fran1!AU15)," ",Fran1!AU15)</f>
        <v xml:space="preserve"> </v>
      </c>
      <c r="BS15" s="42" t="str">
        <f>IF(ISBLANK(Fran1!AV15)," ",Fran1!AV15)</f>
        <v xml:space="preserve"> </v>
      </c>
      <c r="BT15" s="45"/>
      <c r="BU15" s="175"/>
      <c r="BV15" s="176" t="str">
        <f t="shared" si="28"/>
        <v xml:space="preserve"> </v>
      </c>
      <c r="BW15" s="177" t="str">
        <f t="shared" si="29"/>
        <v xml:space="preserve"> </v>
      </c>
      <c r="BX15" s="175"/>
      <c r="BY15" s="175"/>
      <c r="BZ15" s="176" t="str">
        <f t="shared" si="30"/>
        <v xml:space="preserve"> </v>
      </c>
      <c r="CA15" s="177" t="str">
        <f t="shared" si="31"/>
        <v xml:space="preserve"> </v>
      </c>
      <c r="CB15" s="175"/>
      <c r="CC15" s="175"/>
      <c r="CD15" s="176" t="str">
        <f t="shared" si="32"/>
        <v xml:space="preserve"> </v>
      </c>
      <c r="CE15" s="177" t="str">
        <f t="shared" si="33"/>
        <v xml:space="preserve"> </v>
      </c>
      <c r="CF15" s="175"/>
      <c r="CG15" s="175"/>
      <c r="CH15" s="176" t="str">
        <f t="shared" si="34"/>
        <v xml:space="preserve"> </v>
      </c>
      <c r="CI15" s="177" t="str">
        <f t="shared" si="35"/>
        <v xml:space="preserve"> </v>
      </c>
      <c r="CJ15" s="175"/>
      <c r="CK15" s="175"/>
      <c r="CL15" s="176" t="str">
        <f t="shared" si="36"/>
        <v xml:space="preserve"> </v>
      </c>
      <c r="CM15" s="49" t="str">
        <f t="shared" si="70"/>
        <v xml:space="preserve"> </v>
      </c>
      <c r="CN15" s="110"/>
      <c r="CO15" s="41" t="str">
        <f>IF(ISBLANK(Fran1!BR15)," ",Fran1!BR15)</f>
        <v xml:space="preserve"> </v>
      </c>
      <c r="CP15" s="42" t="str">
        <f>IF(ISBLANK(Fran1!BS15)," ",Fran1!BS15)</f>
        <v xml:space="preserve"> </v>
      </c>
      <c r="CQ15" s="45"/>
      <c r="CR15" s="175"/>
      <c r="CS15" s="176" t="str">
        <f t="shared" si="37"/>
        <v xml:space="preserve"> </v>
      </c>
      <c r="CT15" s="177" t="str">
        <f t="shared" si="38"/>
        <v xml:space="preserve"> </v>
      </c>
      <c r="CU15" s="175"/>
      <c r="CV15" s="175"/>
      <c r="CW15" s="176" t="str">
        <f t="shared" si="39"/>
        <v xml:space="preserve"> </v>
      </c>
      <c r="CX15" s="177" t="str">
        <f t="shared" si="40"/>
        <v xml:space="preserve"> </v>
      </c>
      <c r="CY15" s="175"/>
      <c r="CZ15" s="175"/>
      <c r="DA15" s="176" t="str">
        <f t="shared" si="41"/>
        <v xml:space="preserve"> </v>
      </c>
      <c r="DB15" s="177" t="str">
        <f t="shared" si="42"/>
        <v xml:space="preserve"> </v>
      </c>
      <c r="DC15" s="175"/>
      <c r="DD15" s="175"/>
      <c r="DE15" s="176" t="str">
        <f t="shared" si="43"/>
        <v xml:space="preserve"> </v>
      </c>
      <c r="DF15" s="177" t="str">
        <f t="shared" si="44"/>
        <v xml:space="preserve"> </v>
      </c>
      <c r="DG15" s="175"/>
      <c r="DH15" s="175"/>
      <c r="DI15" s="176" t="str">
        <f t="shared" si="45"/>
        <v xml:space="preserve"> </v>
      </c>
      <c r="DJ15" s="49" t="str">
        <f t="shared" si="71"/>
        <v xml:space="preserve"> </v>
      </c>
      <c r="DK15" s="110"/>
      <c r="DL15" s="41" t="str">
        <f>IF(ISBLANK(Fran1!$A15)," ",Fran1!$A15)</f>
        <v xml:space="preserve"> </v>
      </c>
      <c r="DM15" s="42" t="str">
        <f>IF(ISBLANK(Fran1!$B15)," ",Fran1!$B15)</f>
        <v xml:space="preserve"> </v>
      </c>
      <c r="DN15" s="45"/>
      <c r="DO15" s="175"/>
      <c r="DP15" s="176" t="str">
        <f t="shared" si="46"/>
        <v xml:space="preserve"> </v>
      </c>
      <c r="DQ15" s="177" t="str">
        <f t="shared" si="47"/>
        <v xml:space="preserve"> </v>
      </c>
      <c r="DR15" s="175"/>
      <c r="DS15" s="175"/>
      <c r="DT15" s="176" t="str">
        <f t="shared" si="48"/>
        <v xml:space="preserve"> </v>
      </c>
      <c r="DU15" s="177" t="str">
        <f t="shared" si="49"/>
        <v xml:space="preserve"> </v>
      </c>
      <c r="DV15" s="175"/>
      <c r="DW15" s="175"/>
      <c r="DX15" s="176" t="str">
        <f t="shared" si="50"/>
        <v xml:space="preserve"> </v>
      </c>
      <c r="DY15" s="177" t="str">
        <f t="shared" si="51"/>
        <v xml:space="preserve"> </v>
      </c>
      <c r="DZ15" s="175"/>
      <c r="EA15" s="175"/>
      <c r="EB15" s="176" t="str">
        <f t="shared" si="52"/>
        <v xml:space="preserve"> </v>
      </c>
      <c r="EC15" s="177" t="str">
        <f t="shared" si="53"/>
        <v xml:space="preserve"> </v>
      </c>
      <c r="ED15" s="175"/>
      <c r="EE15" s="175"/>
      <c r="EF15" s="176" t="str">
        <f t="shared" si="54"/>
        <v xml:space="preserve"> </v>
      </c>
      <c r="EG15" s="49" t="str">
        <f t="shared" si="55"/>
        <v xml:space="preserve"> </v>
      </c>
      <c r="EH15" s="110"/>
      <c r="EI15" s="41" t="str">
        <f>IF(ISBLANK(Fran1!$A15)," ",Fran1!$A15)</f>
        <v xml:space="preserve"> </v>
      </c>
      <c r="EJ15" s="42" t="str">
        <f>IF(ISBLANK(Fran1!$B15)," ",Fran1!$B15)</f>
        <v xml:space="preserve"> </v>
      </c>
      <c r="EK15" s="45"/>
      <c r="EL15" s="175"/>
      <c r="EM15" s="176" t="str">
        <f t="shared" si="56"/>
        <v xml:space="preserve"> </v>
      </c>
      <c r="EN15" s="177" t="str">
        <f t="shared" si="57"/>
        <v xml:space="preserve"> </v>
      </c>
      <c r="EO15" s="175"/>
      <c r="EP15" s="175"/>
      <c r="EQ15" s="176" t="str">
        <f t="shared" si="58"/>
        <v xml:space="preserve"> </v>
      </c>
      <c r="ER15" s="177" t="str">
        <f t="shared" si="59"/>
        <v xml:space="preserve"> </v>
      </c>
      <c r="ES15" s="175"/>
      <c r="ET15" s="175"/>
      <c r="EU15" s="176" t="str">
        <f t="shared" si="60"/>
        <v xml:space="preserve"> </v>
      </c>
      <c r="EV15" s="177" t="str">
        <f t="shared" si="61"/>
        <v xml:space="preserve"> </v>
      </c>
      <c r="EW15" s="175"/>
      <c r="EX15" s="175"/>
      <c r="EY15" s="176" t="str">
        <f t="shared" si="62"/>
        <v xml:space="preserve"> </v>
      </c>
      <c r="EZ15" s="177" t="str">
        <f t="shared" si="63"/>
        <v xml:space="preserve"> </v>
      </c>
      <c r="FB15" s="41" t="str">
        <f>IF(ISBLANK(Fran1!$A15)," ",Fran1!$A15)</f>
        <v xml:space="preserve"> </v>
      </c>
      <c r="FC15" s="42" t="str">
        <f>IF(ISBLANK(Fran1!$B15)," ",Fran1!$B15)</f>
        <v xml:space="preserve"> </v>
      </c>
      <c r="FD15" s="174"/>
      <c r="FE15" s="175"/>
      <c r="FF15" s="176" t="str">
        <f t="shared" si="64"/>
        <v xml:space="preserve"> </v>
      </c>
      <c r="FG15" s="177" t="str">
        <f t="shared" si="65"/>
        <v xml:space="preserve"> </v>
      </c>
      <c r="FH15" s="175"/>
      <c r="FI15" s="175"/>
      <c r="FJ15" s="176" t="str">
        <f t="shared" si="66"/>
        <v xml:space="preserve"> </v>
      </c>
      <c r="FK15" s="177" t="str">
        <f t="shared" si="67"/>
        <v xml:space="preserve"> </v>
      </c>
    </row>
    <row r="16" spans="1:167">
      <c r="A16" s="39" t="str">
        <f>IF(ISBLANK(Fran1!A16)," ",Fran1!A16)</f>
        <v xml:space="preserve"> </v>
      </c>
      <c r="B16" s="40" t="str">
        <f>IF(ISBLANK(Fran1!B16)," ",Fran1!B16)</f>
        <v xml:space="preserve"> </v>
      </c>
      <c r="C16" s="170"/>
      <c r="D16" s="171"/>
      <c r="E16" s="172" t="str">
        <f t="shared" si="0"/>
        <v xml:space="preserve"> </v>
      </c>
      <c r="F16" s="173" t="str">
        <f t="shared" si="1"/>
        <v xml:space="preserve"> </v>
      </c>
      <c r="G16" s="171"/>
      <c r="H16" s="171"/>
      <c r="I16" s="172" t="str">
        <f t="shared" si="2"/>
        <v xml:space="preserve"> </v>
      </c>
      <c r="J16" s="173" t="str">
        <f t="shared" si="3"/>
        <v xml:space="preserve"> </v>
      </c>
      <c r="K16" s="171"/>
      <c r="L16" s="171"/>
      <c r="M16" s="172" t="str">
        <f t="shared" si="4"/>
        <v xml:space="preserve"> </v>
      </c>
      <c r="N16" s="173" t="str">
        <f t="shared" si="5"/>
        <v xml:space="preserve"> </v>
      </c>
      <c r="O16" s="171"/>
      <c r="P16" s="171"/>
      <c r="Q16" s="172" t="str">
        <f t="shared" si="6"/>
        <v xml:space="preserve"> </v>
      </c>
      <c r="R16" s="173" t="str">
        <f t="shared" si="7"/>
        <v xml:space="preserve"> </v>
      </c>
      <c r="S16" s="171"/>
      <c r="T16" s="171"/>
      <c r="U16" s="172" t="str">
        <f t="shared" si="8"/>
        <v xml:space="preserve"> </v>
      </c>
      <c r="V16" s="173" t="str">
        <f t="shared" si="9"/>
        <v xml:space="preserve"> </v>
      </c>
      <c r="W16" s="110"/>
      <c r="X16" s="39" t="str">
        <f>IF(ISBLANK(Fran1!A16)," ",Fran1!A16)</f>
        <v xml:space="preserve"> </v>
      </c>
      <c r="Y16" s="40" t="str">
        <f>IF(ISBLANK(Fran1!B16)," ",Fran1!B16)</f>
        <v xml:space="preserve"> </v>
      </c>
      <c r="Z16" s="170"/>
      <c r="AA16" s="171"/>
      <c r="AB16" s="172" t="str">
        <f t="shared" si="10"/>
        <v xml:space="preserve"> </v>
      </c>
      <c r="AC16" s="173" t="str">
        <f t="shared" si="11"/>
        <v xml:space="preserve"> </v>
      </c>
      <c r="AD16" s="171"/>
      <c r="AE16" s="171"/>
      <c r="AF16" s="172" t="str">
        <f t="shared" si="12"/>
        <v xml:space="preserve"> </v>
      </c>
      <c r="AG16" s="173" t="str">
        <f t="shared" si="13"/>
        <v xml:space="preserve"> </v>
      </c>
      <c r="AH16" s="171"/>
      <c r="AI16" s="171"/>
      <c r="AJ16" s="172" t="str">
        <f t="shared" si="14"/>
        <v xml:space="preserve"> </v>
      </c>
      <c r="AK16" s="173" t="str">
        <f t="shared" si="15"/>
        <v xml:space="preserve"> </v>
      </c>
      <c r="AL16" s="171"/>
      <c r="AM16" s="171"/>
      <c r="AN16" s="172" t="str">
        <f t="shared" si="16"/>
        <v xml:space="preserve"> </v>
      </c>
      <c r="AO16" s="173" t="str">
        <f t="shared" si="17"/>
        <v xml:space="preserve"> </v>
      </c>
      <c r="AP16" s="171"/>
      <c r="AQ16" s="171"/>
      <c r="AR16" s="172" t="str">
        <f t="shared" si="18"/>
        <v xml:space="preserve"> </v>
      </c>
      <c r="AS16" s="48" t="str">
        <f t="shared" si="68"/>
        <v xml:space="preserve"> </v>
      </c>
      <c r="AT16" s="110"/>
      <c r="AU16" s="39" t="str">
        <f>IF(ISBLANK(Fran1!X16)," ",Fran1!X16)</f>
        <v xml:space="preserve"> </v>
      </c>
      <c r="AV16" s="40" t="str">
        <f>IF(ISBLANK(Fran1!Y16)," ",Fran1!Y16)</f>
        <v xml:space="preserve"> </v>
      </c>
      <c r="AW16" s="44"/>
      <c r="AX16" s="171"/>
      <c r="AY16" s="172" t="str">
        <f t="shared" si="19"/>
        <v xml:space="preserve"> </v>
      </c>
      <c r="AZ16" s="173" t="str">
        <f t="shared" si="20"/>
        <v xml:space="preserve"> </v>
      </c>
      <c r="BA16" s="171"/>
      <c r="BB16" s="171"/>
      <c r="BC16" s="172" t="str">
        <f t="shared" si="21"/>
        <v xml:space="preserve"> </v>
      </c>
      <c r="BD16" s="173" t="str">
        <f t="shared" si="22"/>
        <v xml:space="preserve"> </v>
      </c>
      <c r="BE16" s="171"/>
      <c r="BF16" s="171"/>
      <c r="BG16" s="172" t="str">
        <f t="shared" si="23"/>
        <v xml:space="preserve"> </v>
      </c>
      <c r="BH16" s="173" t="str">
        <f t="shared" si="24"/>
        <v xml:space="preserve"> </v>
      </c>
      <c r="BI16" s="171"/>
      <c r="BJ16" s="171"/>
      <c r="BK16" s="172" t="str">
        <f t="shared" si="25"/>
        <v xml:space="preserve"> </v>
      </c>
      <c r="BL16" s="173" t="str">
        <f t="shared" si="26"/>
        <v xml:space="preserve"> </v>
      </c>
      <c r="BM16" s="171"/>
      <c r="BN16" s="171"/>
      <c r="BO16" s="172" t="str">
        <f t="shared" si="27"/>
        <v xml:space="preserve"> </v>
      </c>
      <c r="BP16" s="48" t="str">
        <f t="shared" si="69"/>
        <v xml:space="preserve"> </v>
      </c>
      <c r="BQ16" s="110"/>
      <c r="BR16" s="39" t="str">
        <f>IF(ISBLANK(Fran1!AU16)," ",Fran1!AU16)</f>
        <v xml:space="preserve"> </v>
      </c>
      <c r="BS16" s="40" t="str">
        <f>IF(ISBLANK(Fran1!AV16)," ",Fran1!AV16)</f>
        <v xml:space="preserve"> </v>
      </c>
      <c r="BT16" s="44"/>
      <c r="BU16" s="171"/>
      <c r="BV16" s="172" t="str">
        <f t="shared" si="28"/>
        <v xml:space="preserve"> </v>
      </c>
      <c r="BW16" s="173" t="str">
        <f t="shared" si="29"/>
        <v xml:space="preserve"> </v>
      </c>
      <c r="BX16" s="171"/>
      <c r="BY16" s="171"/>
      <c r="BZ16" s="172" t="str">
        <f t="shared" si="30"/>
        <v xml:space="preserve"> </v>
      </c>
      <c r="CA16" s="173" t="str">
        <f t="shared" si="31"/>
        <v xml:space="preserve"> </v>
      </c>
      <c r="CB16" s="171"/>
      <c r="CC16" s="171"/>
      <c r="CD16" s="172" t="str">
        <f t="shared" si="32"/>
        <v xml:space="preserve"> </v>
      </c>
      <c r="CE16" s="173" t="str">
        <f t="shared" si="33"/>
        <v xml:space="preserve"> </v>
      </c>
      <c r="CF16" s="171"/>
      <c r="CG16" s="171"/>
      <c r="CH16" s="172" t="str">
        <f t="shared" si="34"/>
        <v xml:space="preserve"> </v>
      </c>
      <c r="CI16" s="173" t="str">
        <f t="shared" si="35"/>
        <v xml:space="preserve"> </v>
      </c>
      <c r="CJ16" s="171"/>
      <c r="CK16" s="171"/>
      <c r="CL16" s="172" t="str">
        <f t="shared" si="36"/>
        <v xml:space="preserve"> </v>
      </c>
      <c r="CM16" s="48" t="str">
        <f t="shared" si="70"/>
        <v xml:space="preserve"> </v>
      </c>
      <c r="CN16" s="110"/>
      <c r="CO16" s="39" t="str">
        <f>IF(ISBLANK(Fran1!BR16)," ",Fran1!BR16)</f>
        <v xml:space="preserve"> </v>
      </c>
      <c r="CP16" s="40" t="str">
        <f>IF(ISBLANK(Fran1!BS16)," ",Fran1!BS16)</f>
        <v xml:space="preserve"> </v>
      </c>
      <c r="CQ16" s="44"/>
      <c r="CR16" s="171"/>
      <c r="CS16" s="172" t="str">
        <f t="shared" si="37"/>
        <v xml:space="preserve"> </v>
      </c>
      <c r="CT16" s="173" t="str">
        <f t="shared" si="38"/>
        <v xml:space="preserve"> </v>
      </c>
      <c r="CU16" s="171"/>
      <c r="CV16" s="171"/>
      <c r="CW16" s="172" t="str">
        <f t="shared" si="39"/>
        <v xml:space="preserve"> </v>
      </c>
      <c r="CX16" s="173" t="str">
        <f t="shared" si="40"/>
        <v xml:space="preserve"> </v>
      </c>
      <c r="CY16" s="171"/>
      <c r="CZ16" s="171"/>
      <c r="DA16" s="172" t="str">
        <f t="shared" si="41"/>
        <v xml:space="preserve"> </v>
      </c>
      <c r="DB16" s="173" t="str">
        <f t="shared" si="42"/>
        <v xml:space="preserve"> </v>
      </c>
      <c r="DC16" s="171"/>
      <c r="DD16" s="171"/>
      <c r="DE16" s="172" t="str">
        <f t="shared" si="43"/>
        <v xml:space="preserve"> </v>
      </c>
      <c r="DF16" s="173" t="str">
        <f t="shared" si="44"/>
        <v xml:space="preserve"> </v>
      </c>
      <c r="DG16" s="171"/>
      <c r="DH16" s="171"/>
      <c r="DI16" s="172" t="str">
        <f t="shared" si="45"/>
        <v xml:space="preserve"> </v>
      </c>
      <c r="DJ16" s="48" t="str">
        <f t="shared" si="71"/>
        <v xml:space="preserve"> </v>
      </c>
      <c r="DK16" s="110"/>
      <c r="DL16" s="39" t="str">
        <f>IF(ISBLANK(Fran1!$A16)," ",Fran1!$A16)</f>
        <v xml:space="preserve"> </v>
      </c>
      <c r="DM16" s="40" t="str">
        <f>IF(ISBLANK(Fran1!$B16)," ",Fran1!$B16)</f>
        <v xml:space="preserve"> </v>
      </c>
      <c r="DN16" s="44"/>
      <c r="DO16" s="171"/>
      <c r="DP16" s="172" t="str">
        <f t="shared" si="46"/>
        <v xml:space="preserve"> </v>
      </c>
      <c r="DQ16" s="173" t="str">
        <f t="shared" si="47"/>
        <v xml:space="preserve"> </v>
      </c>
      <c r="DR16" s="171"/>
      <c r="DS16" s="171"/>
      <c r="DT16" s="172" t="str">
        <f t="shared" si="48"/>
        <v xml:space="preserve"> </v>
      </c>
      <c r="DU16" s="173" t="str">
        <f t="shared" si="49"/>
        <v xml:space="preserve"> </v>
      </c>
      <c r="DV16" s="171"/>
      <c r="DW16" s="171"/>
      <c r="DX16" s="172" t="str">
        <f t="shared" si="50"/>
        <v xml:space="preserve"> </v>
      </c>
      <c r="DY16" s="173" t="str">
        <f t="shared" si="51"/>
        <v xml:space="preserve"> </v>
      </c>
      <c r="DZ16" s="171"/>
      <c r="EA16" s="171"/>
      <c r="EB16" s="172" t="str">
        <f t="shared" si="52"/>
        <v xml:space="preserve"> </v>
      </c>
      <c r="EC16" s="173" t="str">
        <f t="shared" si="53"/>
        <v xml:space="preserve"> </v>
      </c>
      <c r="ED16" s="171"/>
      <c r="EE16" s="171"/>
      <c r="EF16" s="172" t="str">
        <f t="shared" si="54"/>
        <v xml:space="preserve"> </v>
      </c>
      <c r="EG16" s="48" t="str">
        <f t="shared" si="55"/>
        <v xml:space="preserve"> </v>
      </c>
      <c r="EH16" s="110"/>
      <c r="EI16" s="39" t="str">
        <f>IF(ISBLANK(Fran1!$A16)," ",Fran1!$A16)</f>
        <v xml:space="preserve"> </v>
      </c>
      <c r="EJ16" s="40" t="str">
        <f>IF(ISBLANK(Fran1!$B16)," ",Fran1!$B16)</f>
        <v xml:space="preserve"> </v>
      </c>
      <c r="EK16" s="44"/>
      <c r="EL16" s="171"/>
      <c r="EM16" s="172" t="str">
        <f t="shared" si="56"/>
        <v xml:space="preserve"> </v>
      </c>
      <c r="EN16" s="173" t="str">
        <f t="shared" si="57"/>
        <v xml:space="preserve"> </v>
      </c>
      <c r="EO16" s="171"/>
      <c r="EP16" s="171"/>
      <c r="EQ16" s="172" t="str">
        <f t="shared" si="58"/>
        <v xml:space="preserve"> </v>
      </c>
      <c r="ER16" s="173" t="str">
        <f t="shared" si="59"/>
        <v xml:space="preserve"> </v>
      </c>
      <c r="ES16" s="171"/>
      <c r="ET16" s="171"/>
      <c r="EU16" s="172" t="str">
        <f t="shared" si="60"/>
        <v xml:space="preserve"> </v>
      </c>
      <c r="EV16" s="173" t="str">
        <f t="shared" si="61"/>
        <v xml:space="preserve"> </v>
      </c>
      <c r="EW16" s="171"/>
      <c r="EX16" s="171"/>
      <c r="EY16" s="172" t="str">
        <f t="shared" si="62"/>
        <v xml:space="preserve"> </v>
      </c>
      <c r="EZ16" s="173" t="str">
        <f t="shared" si="63"/>
        <v xml:space="preserve"> </v>
      </c>
      <c r="FB16" s="39" t="str">
        <f>IF(ISBLANK(Fran1!$A16)," ",Fran1!$A16)</f>
        <v xml:space="preserve"> </v>
      </c>
      <c r="FC16" s="40" t="str">
        <f>IF(ISBLANK(Fran1!$B16)," ",Fran1!$B16)</f>
        <v xml:space="preserve"> </v>
      </c>
      <c r="FD16" s="170"/>
      <c r="FE16" s="171"/>
      <c r="FF16" s="172" t="str">
        <f t="shared" si="64"/>
        <v xml:space="preserve"> </v>
      </c>
      <c r="FG16" s="173" t="str">
        <f t="shared" si="65"/>
        <v xml:space="preserve"> </v>
      </c>
      <c r="FH16" s="171"/>
      <c r="FI16" s="171"/>
      <c r="FJ16" s="172" t="str">
        <f t="shared" si="66"/>
        <v xml:space="preserve"> </v>
      </c>
      <c r="FK16" s="173" t="str">
        <f t="shared" si="67"/>
        <v xml:space="preserve"> </v>
      </c>
    </row>
    <row r="17" spans="1:167">
      <c r="A17" s="41" t="str">
        <f>IF(ISBLANK(Fran1!A17)," ",Fran1!A17)</f>
        <v xml:space="preserve"> </v>
      </c>
      <c r="B17" s="42" t="str">
        <f>IF(ISBLANK(Fran1!B17)," ",Fran1!B17)</f>
        <v xml:space="preserve"> </v>
      </c>
      <c r="C17" s="174"/>
      <c r="D17" s="175"/>
      <c r="E17" s="176" t="str">
        <f t="shared" si="0"/>
        <v xml:space="preserve"> </v>
      </c>
      <c r="F17" s="177" t="str">
        <f t="shared" si="1"/>
        <v xml:space="preserve"> </v>
      </c>
      <c r="G17" s="175"/>
      <c r="H17" s="175"/>
      <c r="I17" s="176" t="str">
        <f t="shared" si="2"/>
        <v xml:space="preserve"> </v>
      </c>
      <c r="J17" s="177" t="str">
        <f t="shared" si="3"/>
        <v xml:space="preserve"> </v>
      </c>
      <c r="K17" s="175"/>
      <c r="L17" s="175"/>
      <c r="M17" s="176" t="str">
        <f t="shared" si="4"/>
        <v xml:space="preserve"> </v>
      </c>
      <c r="N17" s="177" t="str">
        <f t="shared" si="5"/>
        <v xml:space="preserve"> </v>
      </c>
      <c r="O17" s="175"/>
      <c r="P17" s="175"/>
      <c r="Q17" s="176" t="str">
        <f t="shared" si="6"/>
        <v xml:space="preserve"> </v>
      </c>
      <c r="R17" s="177" t="str">
        <f t="shared" si="7"/>
        <v xml:space="preserve"> </v>
      </c>
      <c r="S17" s="175"/>
      <c r="T17" s="175"/>
      <c r="U17" s="176" t="str">
        <f t="shared" si="8"/>
        <v xml:space="preserve"> </v>
      </c>
      <c r="V17" s="177" t="str">
        <f t="shared" si="9"/>
        <v xml:space="preserve"> </v>
      </c>
      <c r="W17" s="110"/>
      <c r="X17" s="41" t="str">
        <f>IF(ISBLANK(Fran1!A17)," ",Fran1!A17)</f>
        <v xml:space="preserve"> </v>
      </c>
      <c r="Y17" s="42" t="str">
        <f>IF(ISBLANK(Fran1!B17)," ",Fran1!B17)</f>
        <v xml:space="preserve"> </v>
      </c>
      <c r="Z17" s="174"/>
      <c r="AA17" s="175"/>
      <c r="AB17" s="176" t="str">
        <f t="shared" si="10"/>
        <v xml:space="preserve"> </v>
      </c>
      <c r="AC17" s="177" t="str">
        <f t="shared" si="11"/>
        <v xml:space="preserve"> </v>
      </c>
      <c r="AD17" s="175"/>
      <c r="AE17" s="175"/>
      <c r="AF17" s="176" t="str">
        <f t="shared" si="12"/>
        <v xml:space="preserve"> </v>
      </c>
      <c r="AG17" s="177" t="str">
        <f t="shared" si="13"/>
        <v xml:space="preserve"> </v>
      </c>
      <c r="AH17" s="175"/>
      <c r="AI17" s="175"/>
      <c r="AJ17" s="176" t="str">
        <f t="shared" si="14"/>
        <v xml:space="preserve"> </v>
      </c>
      <c r="AK17" s="177" t="str">
        <f t="shared" si="15"/>
        <v xml:space="preserve"> </v>
      </c>
      <c r="AL17" s="175"/>
      <c r="AM17" s="175"/>
      <c r="AN17" s="176" t="str">
        <f t="shared" si="16"/>
        <v xml:space="preserve"> </v>
      </c>
      <c r="AO17" s="177" t="str">
        <f t="shared" si="17"/>
        <v xml:space="preserve"> </v>
      </c>
      <c r="AP17" s="175"/>
      <c r="AQ17" s="175"/>
      <c r="AR17" s="176" t="str">
        <f t="shared" si="18"/>
        <v xml:space="preserve"> </v>
      </c>
      <c r="AS17" s="49" t="str">
        <f t="shared" si="68"/>
        <v xml:space="preserve"> </v>
      </c>
      <c r="AT17" s="110"/>
      <c r="AU17" s="41" t="str">
        <f>IF(ISBLANK(Fran1!X17)," ",Fran1!X17)</f>
        <v xml:space="preserve"> </v>
      </c>
      <c r="AV17" s="42" t="str">
        <f>IF(ISBLANK(Fran1!Y17)," ",Fran1!Y17)</f>
        <v xml:space="preserve"> </v>
      </c>
      <c r="AW17" s="45"/>
      <c r="AX17" s="175"/>
      <c r="AY17" s="176" t="str">
        <f t="shared" si="19"/>
        <v xml:space="preserve"> </v>
      </c>
      <c r="AZ17" s="177" t="str">
        <f t="shared" si="20"/>
        <v xml:space="preserve"> </v>
      </c>
      <c r="BA17" s="175"/>
      <c r="BB17" s="175"/>
      <c r="BC17" s="176" t="str">
        <f t="shared" si="21"/>
        <v xml:space="preserve"> </v>
      </c>
      <c r="BD17" s="177" t="str">
        <f t="shared" si="22"/>
        <v xml:space="preserve"> </v>
      </c>
      <c r="BE17" s="175"/>
      <c r="BF17" s="175"/>
      <c r="BG17" s="176" t="str">
        <f t="shared" si="23"/>
        <v xml:space="preserve"> </v>
      </c>
      <c r="BH17" s="177" t="str">
        <f t="shared" si="24"/>
        <v xml:space="preserve"> </v>
      </c>
      <c r="BI17" s="175"/>
      <c r="BJ17" s="175"/>
      <c r="BK17" s="176" t="str">
        <f t="shared" si="25"/>
        <v xml:space="preserve"> </v>
      </c>
      <c r="BL17" s="177" t="str">
        <f t="shared" si="26"/>
        <v xml:space="preserve"> </v>
      </c>
      <c r="BM17" s="175"/>
      <c r="BN17" s="175"/>
      <c r="BO17" s="176" t="str">
        <f t="shared" si="27"/>
        <v xml:space="preserve"> </v>
      </c>
      <c r="BP17" s="49" t="str">
        <f t="shared" si="69"/>
        <v xml:space="preserve"> </v>
      </c>
      <c r="BQ17" s="110"/>
      <c r="BR17" s="41" t="str">
        <f>IF(ISBLANK(Fran1!AU17)," ",Fran1!AU17)</f>
        <v xml:space="preserve"> </v>
      </c>
      <c r="BS17" s="42" t="str">
        <f>IF(ISBLANK(Fran1!AV17)," ",Fran1!AV17)</f>
        <v xml:space="preserve"> </v>
      </c>
      <c r="BT17" s="45"/>
      <c r="BU17" s="175"/>
      <c r="BV17" s="176" t="str">
        <f t="shared" si="28"/>
        <v xml:space="preserve"> </v>
      </c>
      <c r="BW17" s="177" t="str">
        <f t="shared" si="29"/>
        <v xml:space="preserve"> </v>
      </c>
      <c r="BX17" s="175"/>
      <c r="BY17" s="175"/>
      <c r="BZ17" s="176" t="str">
        <f t="shared" si="30"/>
        <v xml:space="preserve"> </v>
      </c>
      <c r="CA17" s="177" t="str">
        <f t="shared" si="31"/>
        <v xml:space="preserve"> </v>
      </c>
      <c r="CB17" s="175"/>
      <c r="CC17" s="175"/>
      <c r="CD17" s="176" t="str">
        <f t="shared" si="32"/>
        <v xml:space="preserve"> </v>
      </c>
      <c r="CE17" s="177" t="str">
        <f t="shared" si="33"/>
        <v xml:space="preserve"> </v>
      </c>
      <c r="CF17" s="175"/>
      <c r="CG17" s="175"/>
      <c r="CH17" s="176" t="str">
        <f t="shared" si="34"/>
        <v xml:space="preserve"> </v>
      </c>
      <c r="CI17" s="177" t="str">
        <f t="shared" si="35"/>
        <v xml:space="preserve"> </v>
      </c>
      <c r="CJ17" s="175"/>
      <c r="CK17" s="175"/>
      <c r="CL17" s="176" t="str">
        <f t="shared" si="36"/>
        <v xml:space="preserve"> </v>
      </c>
      <c r="CM17" s="49" t="str">
        <f t="shared" si="70"/>
        <v xml:space="preserve"> </v>
      </c>
      <c r="CN17" s="110"/>
      <c r="CO17" s="41" t="str">
        <f>IF(ISBLANK(Fran1!BR17)," ",Fran1!BR17)</f>
        <v xml:space="preserve"> </v>
      </c>
      <c r="CP17" s="42" t="str">
        <f>IF(ISBLANK(Fran1!BS17)," ",Fran1!BS17)</f>
        <v xml:space="preserve"> </v>
      </c>
      <c r="CQ17" s="45"/>
      <c r="CR17" s="175"/>
      <c r="CS17" s="176" t="str">
        <f t="shared" si="37"/>
        <v xml:space="preserve"> </v>
      </c>
      <c r="CT17" s="177" t="str">
        <f t="shared" si="38"/>
        <v xml:space="preserve"> </v>
      </c>
      <c r="CU17" s="175"/>
      <c r="CV17" s="175"/>
      <c r="CW17" s="176" t="str">
        <f t="shared" si="39"/>
        <v xml:space="preserve"> </v>
      </c>
      <c r="CX17" s="177" t="str">
        <f t="shared" si="40"/>
        <v xml:space="preserve"> </v>
      </c>
      <c r="CY17" s="175"/>
      <c r="CZ17" s="175"/>
      <c r="DA17" s="176" t="str">
        <f t="shared" si="41"/>
        <v xml:space="preserve"> </v>
      </c>
      <c r="DB17" s="177" t="str">
        <f t="shared" si="42"/>
        <v xml:space="preserve"> </v>
      </c>
      <c r="DC17" s="175"/>
      <c r="DD17" s="175"/>
      <c r="DE17" s="176" t="str">
        <f t="shared" si="43"/>
        <v xml:space="preserve"> </v>
      </c>
      <c r="DF17" s="177" t="str">
        <f t="shared" si="44"/>
        <v xml:space="preserve"> </v>
      </c>
      <c r="DG17" s="175"/>
      <c r="DH17" s="175"/>
      <c r="DI17" s="176" t="str">
        <f t="shared" si="45"/>
        <v xml:space="preserve"> </v>
      </c>
      <c r="DJ17" s="49" t="str">
        <f t="shared" si="71"/>
        <v xml:space="preserve"> </v>
      </c>
      <c r="DK17" s="110"/>
      <c r="DL17" s="41" t="str">
        <f>IF(ISBLANK(Fran1!$A17)," ",Fran1!$A17)</f>
        <v xml:space="preserve"> </v>
      </c>
      <c r="DM17" s="42" t="str">
        <f>IF(ISBLANK(Fran1!$B17)," ",Fran1!$B17)</f>
        <v xml:space="preserve"> </v>
      </c>
      <c r="DN17" s="45"/>
      <c r="DO17" s="175"/>
      <c r="DP17" s="176" t="str">
        <f t="shared" si="46"/>
        <v xml:space="preserve"> </v>
      </c>
      <c r="DQ17" s="177" t="str">
        <f t="shared" si="47"/>
        <v xml:space="preserve"> </v>
      </c>
      <c r="DR17" s="175"/>
      <c r="DS17" s="175"/>
      <c r="DT17" s="176" t="str">
        <f t="shared" si="48"/>
        <v xml:space="preserve"> </v>
      </c>
      <c r="DU17" s="177" t="str">
        <f t="shared" si="49"/>
        <v xml:space="preserve"> </v>
      </c>
      <c r="DV17" s="175"/>
      <c r="DW17" s="175"/>
      <c r="DX17" s="176" t="str">
        <f t="shared" si="50"/>
        <v xml:space="preserve"> </v>
      </c>
      <c r="DY17" s="177" t="str">
        <f t="shared" si="51"/>
        <v xml:space="preserve"> </v>
      </c>
      <c r="DZ17" s="175"/>
      <c r="EA17" s="175"/>
      <c r="EB17" s="176" t="str">
        <f t="shared" si="52"/>
        <v xml:space="preserve"> </v>
      </c>
      <c r="EC17" s="177" t="str">
        <f t="shared" si="53"/>
        <v xml:space="preserve"> </v>
      </c>
      <c r="ED17" s="175"/>
      <c r="EE17" s="175"/>
      <c r="EF17" s="176" t="str">
        <f t="shared" si="54"/>
        <v xml:space="preserve"> </v>
      </c>
      <c r="EG17" s="49" t="str">
        <f t="shared" si="55"/>
        <v xml:space="preserve"> </v>
      </c>
      <c r="EH17" s="110"/>
      <c r="EI17" s="41" t="str">
        <f>IF(ISBLANK(Fran1!$A17)," ",Fran1!$A17)</f>
        <v xml:space="preserve"> </v>
      </c>
      <c r="EJ17" s="42" t="str">
        <f>IF(ISBLANK(Fran1!$B17)," ",Fran1!$B17)</f>
        <v xml:space="preserve"> </v>
      </c>
      <c r="EK17" s="45"/>
      <c r="EL17" s="175"/>
      <c r="EM17" s="176" t="str">
        <f t="shared" si="56"/>
        <v xml:space="preserve"> </v>
      </c>
      <c r="EN17" s="177" t="str">
        <f t="shared" si="57"/>
        <v xml:space="preserve"> </v>
      </c>
      <c r="EO17" s="175"/>
      <c r="EP17" s="175"/>
      <c r="EQ17" s="176" t="str">
        <f t="shared" si="58"/>
        <v xml:space="preserve"> </v>
      </c>
      <c r="ER17" s="177" t="str">
        <f t="shared" si="59"/>
        <v xml:space="preserve"> </v>
      </c>
      <c r="ES17" s="175"/>
      <c r="ET17" s="175"/>
      <c r="EU17" s="176" t="str">
        <f t="shared" si="60"/>
        <v xml:space="preserve"> </v>
      </c>
      <c r="EV17" s="177" t="str">
        <f t="shared" si="61"/>
        <v xml:space="preserve"> </v>
      </c>
      <c r="EW17" s="175"/>
      <c r="EX17" s="175"/>
      <c r="EY17" s="176" t="str">
        <f t="shared" si="62"/>
        <v xml:space="preserve"> </v>
      </c>
      <c r="EZ17" s="177" t="str">
        <f t="shared" si="63"/>
        <v xml:space="preserve"> </v>
      </c>
      <c r="FB17" s="41" t="str">
        <f>IF(ISBLANK(Fran1!$A17)," ",Fran1!$A17)</f>
        <v xml:space="preserve"> </v>
      </c>
      <c r="FC17" s="42" t="str">
        <f>IF(ISBLANK(Fran1!$B17)," ",Fran1!$B17)</f>
        <v xml:space="preserve"> </v>
      </c>
      <c r="FD17" s="174"/>
      <c r="FE17" s="175"/>
      <c r="FF17" s="176" t="str">
        <f t="shared" si="64"/>
        <v xml:space="preserve"> </v>
      </c>
      <c r="FG17" s="177" t="str">
        <f t="shared" si="65"/>
        <v xml:space="preserve"> </v>
      </c>
      <c r="FH17" s="175"/>
      <c r="FI17" s="175"/>
      <c r="FJ17" s="176" t="str">
        <f t="shared" si="66"/>
        <v xml:space="preserve"> </v>
      </c>
      <c r="FK17" s="177" t="str">
        <f t="shared" si="67"/>
        <v xml:space="preserve"> </v>
      </c>
    </row>
    <row r="18" spans="1:167">
      <c r="A18" s="39" t="str">
        <f>IF(ISBLANK(Fran1!A18)," ",Fran1!A18)</f>
        <v xml:space="preserve"> </v>
      </c>
      <c r="B18" s="40" t="str">
        <f>IF(ISBLANK(Fran1!B18)," ",Fran1!B18)</f>
        <v xml:space="preserve"> </v>
      </c>
      <c r="C18" s="170"/>
      <c r="D18" s="171"/>
      <c r="E18" s="172" t="str">
        <f t="shared" si="0"/>
        <v xml:space="preserve"> </v>
      </c>
      <c r="F18" s="173" t="str">
        <f t="shared" si="1"/>
        <v xml:space="preserve"> </v>
      </c>
      <c r="G18" s="171"/>
      <c r="H18" s="171"/>
      <c r="I18" s="172" t="str">
        <f t="shared" si="2"/>
        <v xml:space="preserve"> </v>
      </c>
      <c r="J18" s="173" t="str">
        <f t="shared" si="3"/>
        <v xml:space="preserve"> </v>
      </c>
      <c r="K18" s="171"/>
      <c r="L18" s="171"/>
      <c r="M18" s="172" t="str">
        <f t="shared" si="4"/>
        <v xml:space="preserve"> </v>
      </c>
      <c r="N18" s="173" t="str">
        <f t="shared" si="5"/>
        <v xml:space="preserve"> </v>
      </c>
      <c r="O18" s="171"/>
      <c r="P18" s="171"/>
      <c r="Q18" s="172" t="str">
        <f t="shared" si="6"/>
        <v xml:space="preserve"> </v>
      </c>
      <c r="R18" s="173" t="str">
        <f t="shared" si="7"/>
        <v xml:space="preserve"> </v>
      </c>
      <c r="S18" s="171"/>
      <c r="T18" s="171"/>
      <c r="U18" s="172" t="str">
        <f t="shared" si="8"/>
        <v xml:space="preserve"> </v>
      </c>
      <c r="V18" s="173" t="str">
        <f t="shared" si="9"/>
        <v xml:space="preserve"> </v>
      </c>
      <c r="W18" s="110"/>
      <c r="X18" s="39" t="str">
        <f>IF(ISBLANK(Fran1!A18)," ",Fran1!A18)</f>
        <v xml:space="preserve"> </v>
      </c>
      <c r="Y18" s="40" t="str">
        <f>IF(ISBLANK(Fran1!B18)," ",Fran1!B18)</f>
        <v xml:space="preserve"> </v>
      </c>
      <c r="Z18" s="170"/>
      <c r="AA18" s="171"/>
      <c r="AB18" s="172" t="str">
        <f t="shared" si="10"/>
        <v xml:space="preserve"> </v>
      </c>
      <c r="AC18" s="173" t="str">
        <f t="shared" si="11"/>
        <v xml:space="preserve"> </v>
      </c>
      <c r="AD18" s="171"/>
      <c r="AE18" s="171"/>
      <c r="AF18" s="172" t="str">
        <f t="shared" si="12"/>
        <v xml:space="preserve"> </v>
      </c>
      <c r="AG18" s="173" t="str">
        <f t="shared" si="13"/>
        <v xml:space="preserve"> </v>
      </c>
      <c r="AH18" s="171"/>
      <c r="AI18" s="171"/>
      <c r="AJ18" s="172" t="str">
        <f t="shared" si="14"/>
        <v xml:space="preserve"> </v>
      </c>
      <c r="AK18" s="173" t="str">
        <f t="shared" si="15"/>
        <v xml:space="preserve"> </v>
      </c>
      <c r="AL18" s="171"/>
      <c r="AM18" s="171"/>
      <c r="AN18" s="172" t="str">
        <f t="shared" si="16"/>
        <v xml:space="preserve"> </v>
      </c>
      <c r="AO18" s="173" t="str">
        <f t="shared" si="17"/>
        <v xml:space="preserve"> </v>
      </c>
      <c r="AP18" s="171"/>
      <c r="AQ18" s="171"/>
      <c r="AR18" s="172" t="str">
        <f t="shared" si="18"/>
        <v xml:space="preserve"> </v>
      </c>
      <c r="AS18" s="48" t="str">
        <f t="shared" si="68"/>
        <v xml:space="preserve"> </v>
      </c>
      <c r="AT18" s="110"/>
      <c r="AU18" s="39" t="str">
        <f>IF(ISBLANK(Fran1!X18)," ",Fran1!X18)</f>
        <v xml:space="preserve"> </v>
      </c>
      <c r="AV18" s="40" t="str">
        <f>IF(ISBLANK(Fran1!Y18)," ",Fran1!Y18)</f>
        <v xml:space="preserve"> </v>
      </c>
      <c r="AW18" s="44"/>
      <c r="AX18" s="171"/>
      <c r="AY18" s="172" t="str">
        <f t="shared" si="19"/>
        <v xml:space="preserve"> </v>
      </c>
      <c r="AZ18" s="173" t="str">
        <f t="shared" si="20"/>
        <v xml:space="preserve"> </v>
      </c>
      <c r="BA18" s="171"/>
      <c r="BB18" s="171"/>
      <c r="BC18" s="172" t="str">
        <f t="shared" si="21"/>
        <v xml:space="preserve"> </v>
      </c>
      <c r="BD18" s="173" t="str">
        <f t="shared" si="22"/>
        <v xml:space="preserve"> </v>
      </c>
      <c r="BE18" s="171"/>
      <c r="BF18" s="171"/>
      <c r="BG18" s="172" t="str">
        <f t="shared" si="23"/>
        <v xml:space="preserve"> </v>
      </c>
      <c r="BH18" s="173" t="str">
        <f t="shared" si="24"/>
        <v xml:space="preserve"> </v>
      </c>
      <c r="BI18" s="171"/>
      <c r="BJ18" s="171"/>
      <c r="BK18" s="172" t="str">
        <f t="shared" si="25"/>
        <v xml:space="preserve"> </v>
      </c>
      <c r="BL18" s="173" t="str">
        <f t="shared" si="26"/>
        <v xml:space="preserve"> </v>
      </c>
      <c r="BM18" s="171"/>
      <c r="BN18" s="171"/>
      <c r="BO18" s="172" t="str">
        <f t="shared" si="27"/>
        <v xml:space="preserve"> </v>
      </c>
      <c r="BP18" s="48" t="str">
        <f t="shared" si="69"/>
        <v xml:space="preserve"> </v>
      </c>
      <c r="BQ18" s="110"/>
      <c r="BR18" s="39" t="str">
        <f>IF(ISBLANK(Fran1!AU18)," ",Fran1!AU18)</f>
        <v xml:space="preserve"> </v>
      </c>
      <c r="BS18" s="40" t="str">
        <f>IF(ISBLANK(Fran1!AV18)," ",Fran1!AV18)</f>
        <v xml:space="preserve"> </v>
      </c>
      <c r="BT18" s="44"/>
      <c r="BU18" s="171"/>
      <c r="BV18" s="172" t="str">
        <f t="shared" si="28"/>
        <v xml:space="preserve"> </v>
      </c>
      <c r="BW18" s="173" t="str">
        <f t="shared" si="29"/>
        <v xml:space="preserve"> </v>
      </c>
      <c r="BX18" s="171"/>
      <c r="BY18" s="171"/>
      <c r="BZ18" s="172" t="str">
        <f t="shared" si="30"/>
        <v xml:space="preserve"> </v>
      </c>
      <c r="CA18" s="173" t="str">
        <f t="shared" si="31"/>
        <v xml:space="preserve"> </v>
      </c>
      <c r="CB18" s="171"/>
      <c r="CC18" s="171"/>
      <c r="CD18" s="172" t="str">
        <f t="shared" si="32"/>
        <v xml:space="preserve"> </v>
      </c>
      <c r="CE18" s="173" t="str">
        <f t="shared" si="33"/>
        <v xml:space="preserve"> </v>
      </c>
      <c r="CF18" s="171"/>
      <c r="CG18" s="171"/>
      <c r="CH18" s="172" t="str">
        <f t="shared" si="34"/>
        <v xml:space="preserve"> </v>
      </c>
      <c r="CI18" s="173" t="str">
        <f t="shared" si="35"/>
        <v xml:space="preserve"> </v>
      </c>
      <c r="CJ18" s="171"/>
      <c r="CK18" s="171"/>
      <c r="CL18" s="172" t="str">
        <f t="shared" si="36"/>
        <v xml:space="preserve"> </v>
      </c>
      <c r="CM18" s="48" t="str">
        <f t="shared" si="70"/>
        <v xml:space="preserve"> </v>
      </c>
      <c r="CN18" s="110"/>
      <c r="CO18" s="39" t="str">
        <f>IF(ISBLANK(Fran1!BR18)," ",Fran1!BR18)</f>
        <v xml:space="preserve"> </v>
      </c>
      <c r="CP18" s="40" t="str">
        <f>IF(ISBLANK(Fran1!BS18)," ",Fran1!BS18)</f>
        <v xml:space="preserve"> </v>
      </c>
      <c r="CQ18" s="44"/>
      <c r="CR18" s="171"/>
      <c r="CS18" s="172" t="str">
        <f t="shared" si="37"/>
        <v xml:space="preserve"> </v>
      </c>
      <c r="CT18" s="173" t="str">
        <f t="shared" si="38"/>
        <v xml:space="preserve"> </v>
      </c>
      <c r="CU18" s="171"/>
      <c r="CV18" s="171"/>
      <c r="CW18" s="172" t="str">
        <f t="shared" si="39"/>
        <v xml:space="preserve"> </v>
      </c>
      <c r="CX18" s="173" t="str">
        <f t="shared" si="40"/>
        <v xml:space="preserve"> </v>
      </c>
      <c r="CY18" s="171"/>
      <c r="CZ18" s="171"/>
      <c r="DA18" s="172" t="str">
        <f t="shared" si="41"/>
        <v xml:space="preserve"> </v>
      </c>
      <c r="DB18" s="173" t="str">
        <f t="shared" si="42"/>
        <v xml:space="preserve"> </v>
      </c>
      <c r="DC18" s="171"/>
      <c r="DD18" s="171"/>
      <c r="DE18" s="172" t="str">
        <f t="shared" si="43"/>
        <v xml:space="preserve"> </v>
      </c>
      <c r="DF18" s="173" t="str">
        <f t="shared" si="44"/>
        <v xml:space="preserve"> </v>
      </c>
      <c r="DG18" s="171"/>
      <c r="DH18" s="171"/>
      <c r="DI18" s="172" t="str">
        <f t="shared" si="45"/>
        <v xml:space="preserve"> </v>
      </c>
      <c r="DJ18" s="48" t="str">
        <f t="shared" si="71"/>
        <v xml:space="preserve"> </v>
      </c>
      <c r="DK18" s="110"/>
      <c r="DL18" s="39" t="str">
        <f>IF(ISBLANK(Fran1!$A18)," ",Fran1!$A18)</f>
        <v xml:space="preserve"> </v>
      </c>
      <c r="DM18" s="40" t="str">
        <f>IF(ISBLANK(Fran1!$B18)," ",Fran1!$B18)</f>
        <v xml:space="preserve"> </v>
      </c>
      <c r="DN18" s="44"/>
      <c r="DO18" s="171"/>
      <c r="DP18" s="172" t="str">
        <f t="shared" si="46"/>
        <v xml:space="preserve"> </v>
      </c>
      <c r="DQ18" s="173" t="str">
        <f t="shared" si="47"/>
        <v xml:space="preserve"> </v>
      </c>
      <c r="DR18" s="171"/>
      <c r="DS18" s="171"/>
      <c r="DT18" s="172" t="str">
        <f t="shared" si="48"/>
        <v xml:space="preserve"> </v>
      </c>
      <c r="DU18" s="173" t="str">
        <f t="shared" si="49"/>
        <v xml:space="preserve"> </v>
      </c>
      <c r="DV18" s="171"/>
      <c r="DW18" s="171"/>
      <c r="DX18" s="172" t="str">
        <f t="shared" si="50"/>
        <v xml:space="preserve"> </v>
      </c>
      <c r="DY18" s="173" t="str">
        <f t="shared" si="51"/>
        <v xml:space="preserve"> </v>
      </c>
      <c r="DZ18" s="171"/>
      <c r="EA18" s="171"/>
      <c r="EB18" s="172" t="str">
        <f t="shared" si="52"/>
        <v xml:space="preserve"> </v>
      </c>
      <c r="EC18" s="173" t="str">
        <f t="shared" si="53"/>
        <v xml:space="preserve"> </v>
      </c>
      <c r="ED18" s="171"/>
      <c r="EE18" s="171"/>
      <c r="EF18" s="172" t="str">
        <f t="shared" si="54"/>
        <v xml:space="preserve"> </v>
      </c>
      <c r="EG18" s="48" t="str">
        <f t="shared" si="55"/>
        <v xml:space="preserve"> </v>
      </c>
      <c r="EH18" s="110"/>
      <c r="EI18" s="39" t="str">
        <f>IF(ISBLANK(Fran1!$A18)," ",Fran1!$A18)</f>
        <v xml:space="preserve"> </v>
      </c>
      <c r="EJ18" s="40" t="str">
        <f>IF(ISBLANK(Fran1!$B18)," ",Fran1!$B18)</f>
        <v xml:space="preserve"> </v>
      </c>
      <c r="EK18" s="44"/>
      <c r="EL18" s="171"/>
      <c r="EM18" s="172" t="str">
        <f t="shared" si="56"/>
        <v xml:space="preserve"> </v>
      </c>
      <c r="EN18" s="173" t="str">
        <f t="shared" si="57"/>
        <v xml:space="preserve"> </v>
      </c>
      <c r="EO18" s="171"/>
      <c r="EP18" s="171"/>
      <c r="EQ18" s="172" t="str">
        <f t="shared" si="58"/>
        <v xml:space="preserve"> </v>
      </c>
      <c r="ER18" s="173" t="str">
        <f t="shared" si="59"/>
        <v xml:space="preserve"> </v>
      </c>
      <c r="ES18" s="171"/>
      <c r="ET18" s="171"/>
      <c r="EU18" s="172" t="str">
        <f t="shared" si="60"/>
        <v xml:space="preserve"> </v>
      </c>
      <c r="EV18" s="173" t="str">
        <f t="shared" si="61"/>
        <v xml:space="preserve"> </v>
      </c>
      <c r="EW18" s="171"/>
      <c r="EX18" s="171"/>
      <c r="EY18" s="172" t="str">
        <f t="shared" si="62"/>
        <v xml:space="preserve"> </v>
      </c>
      <c r="EZ18" s="173" t="str">
        <f t="shared" si="63"/>
        <v xml:space="preserve"> </v>
      </c>
      <c r="FB18" s="39" t="str">
        <f>IF(ISBLANK(Fran1!$A18)," ",Fran1!$A18)</f>
        <v xml:space="preserve"> </v>
      </c>
      <c r="FC18" s="40" t="str">
        <f>IF(ISBLANK(Fran1!$B18)," ",Fran1!$B18)</f>
        <v xml:space="preserve"> </v>
      </c>
      <c r="FD18" s="170"/>
      <c r="FE18" s="171"/>
      <c r="FF18" s="172" t="str">
        <f t="shared" si="64"/>
        <v xml:space="preserve"> </v>
      </c>
      <c r="FG18" s="173" t="str">
        <f t="shared" si="65"/>
        <v xml:space="preserve"> </v>
      </c>
      <c r="FH18" s="171"/>
      <c r="FI18" s="171"/>
      <c r="FJ18" s="172" t="str">
        <f t="shared" si="66"/>
        <v xml:space="preserve"> </v>
      </c>
      <c r="FK18" s="173" t="str">
        <f t="shared" si="67"/>
        <v xml:space="preserve"> </v>
      </c>
    </row>
    <row r="19" spans="1:167">
      <c r="A19" s="41" t="str">
        <f>IF(ISBLANK(Fran1!A19)," ",Fran1!A19)</f>
        <v xml:space="preserve"> </v>
      </c>
      <c r="B19" s="42" t="str">
        <f>IF(ISBLANK(Fran1!B19)," ",Fran1!B19)</f>
        <v xml:space="preserve"> </v>
      </c>
      <c r="C19" s="174"/>
      <c r="D19" s="175"/>
      <c r="E19" s="176" t="str">
        <f t="shared" si="0"/>
        <v xml:space="preserve"> </v>
      </c>
      <c r="F19" s="177" t="str">
        <f t="shared" si="1"/>
        <v xml:space="preserve"> </v>
      </c>
      <c r="G19" s="175"/>
      <c r="H19" s="175"/>
      <c r="I19" s="176" t="str">
        <f t="shared" si="2"/>
        <v xml:space="preserve"> </v>
      </c>
      <c r="J19" s="177" t="str">
        <f t="shared" si="3"/>
        <v xml:space="preserve"> </v>
      </c>
      <c r="K19" s="175"/>
      <c r="L19" s="175"/>
      <c r="M19" s="176" t="str">
        <f t="shared" si="4"/>
        <v xml:space="preserve"> </v>
      </c>
      <c r="N19" s="177" t="str">
        <f t="shared" si="5"/>
        <v xml:space="preserve"> </v>
      </c>
      <c r="O19" s="175"/>
      <c r="P19" s="175"/>
      <c r="Q19" s="176" t="str">
        <f t="shared" si="6"/>
        <v xml:space="preserve"> </v>
      </c>
      <c r="R19" s="177" t="str">
        <f t="shared" si="7"/>
        <v xml:space="preserve"> </v>
      </c>
      <c r="S19" s="175"/>
      <c r="T19" s="175"/>
      <c r="U19" s="176" t="str">
        <f t="shared" si="8"/>
        <v xml:space="preserve"> </v>
      </c>
      <c r="V19" s="177" t="str">
        <f t="shared" si="9"/>
        <v xml:space="preserve"> </v>
      </c>
      <c r="W19" s="110"/>
      <c r="X19" s="41" t="str">
        <f>IF(ISBLANK(Fran1!A19)," ",Fran1!A19)</f>
        <v xml:space="preserve"> </v>
      </c>
      <c r="Y19" s="42" t="str">
        <f>IF(ISBLANK(Fran1!B19)," ",Fran1!B19)</f>
        <v xml:space="preserve"> </v>
      </c>
      <c r="Z19" s="174"/>
      <c r="AA19" s="175"/>
      <c r="AB19" s="176" t="str">
        <f t="shared" si="10"/>
        <v xml:space="preserve"> </v>
      </c>
      <c r="AC19" s="177" t="str">
        <f t="shared" si="11"/>
        <v xml:space="preserve"> </v>
      </c>
      <c r="AD19" s="175"/>
      <c r="AE19" s="175"/>
      <c r="AF19" s="176" t="str">
        <f t="shared" si="12"/>
        <v xml:space="preserve"> </v>
      </c>
      <c r="AG19" s="177" t="str">
        <f t="shared" si="13"/>
        <v xml:space="preserve"> </v>
      </c>
      <c r="AH19" s="175"/>
      <c r="AI19" s="175"/>
      <c r="AJ19" s="176" t="str">
        <f t="shared" si="14"/>
        <v xml:space="preserve"> </v>
      </c>
      <c r="AK19" s="177" t="str">
        <f t="shared" si="15"/>
        <v xml:space="preserve"> </v>
      </c>
      <c r="AL19" s="175"/>
      <c r="AM19" s="175"/>
      <c r="AN19" s="176" t="str">
        <f t="shared" si="16"/>
        <v xml:space="preserve"> </v>
      </c>
      <c r="AO19" s="177" t="str">
        <f t="shared" si="17"/>
        <v xml:space="preserve"> </v>
      </c>
      <c r="AP19" s="175"/>
      <c r="AQ19" s="175"/>
      <c r="AR19" s="176" t="str">
        <f t="shared" si="18"/>
        <v xml:space="preserve"> </v>
      </c>
      <c r="AS19" s="49" t="str">
        <f t="shared" si="68"/>
        <v xml:space="preserve"> </v>
      </c>
      <c r="AT19" s="110"/>
      <c r="AU19" s="41" t="str">
        <f>IF(ISBLANK(Fran1!X19)," ",Fran1!X19)</f>
        <v xml:space="preserve"> </v>
      </c>
      <c r="AV19" s="42" t="str">
        <f>IF(ISBLANK(Fran1!Y19)," ",Fran1!Y19)</f>
        <v xml:space="preserve"> </v>
      </c>
      <c r="AW19" s="45"/>
      <c r="AX19" s="175"/>
      <c r="AY19" s="176" t="str">
        <f t="shared" si="19"/>
        <v xml:space="preserve"> </v>
      </c>
      <c r="AZ19" s="177" t="str">
        <f t="shared" si="20"/>
        <v xml:space="preserve"> </v>
      </c>
      <c r="BA19" s="175"/>
      <c r="BB19" s="175"/>
      <c r="BC19" s="176" t="str">
        <f t="shared" si="21"/>
        <v xml:space="preserve"> </v>
      </c>
      <c r="BD19" s="177" t="str">
        <f t="shared" si="22"/>
        <v xml:space="preserve"> </v>
      </c>
      <c r="BE19" s="175"/>
      <c r="BF19" s="175"/>
      <c r="BG19" s="176" t="str">
        <f t="shared" si="23"/>
        <v xml:space="preserve"> </v>
      </c>
      <c r="BH19" s="177" t="str">
        <f t="shared" si="24"/>
        <v xml:space="preserve"> </v>
      </c>
      <c r="BI19" s="175"/>
      <c r="BJ19" s="175"/>
      <c r="BK19" s="176" t="str">
        <f t="shared" si="25"/>
        <v xml:space="preserve"> </v>
      </c>
      <c r="BL19" s="177" t="str">
        <f t="shared" si="26"/>
        <v xml:space="preserve"> </v>
      </c>
      <c r="BM19" s="175"/>
      <c r="BN19" s="175"/>
      <c r="BO19" s="176" t="str">
        <f t="shared" si="27"/>
        <v xml:space="preserve"> </v>
      </c>
      <c r="BP19" s="49" t="str">
        <f t="shared" si="69"/>
        <v xml:space="preserve"> </v>
      </c>
      <c r="BQ19" s="110"/>
      <c r="BR19" s="41" t="str">
        <f>IF(ISBLANK(Fran1!AU19)," ",Fran1!AU19)</f>
        <v xml:space="preserve"> </v>
      </c>
      <c r="BS19" s="42" t="str">
        <f>IF(ISBLANK(Fran1!AV19)," ",Fran1!AV19)</f>
        <v xml:space="preserve"> </v>
      </c>
      <c r="BT19" s="45"/>
      <c r="BU19" s="175"/>
      <c r="BV19" s="176" t="str">
        <f t="shared" si="28"/>
        <v xml:space="preserve"> </v>
      </c>
      <c r="BW19" s="177" t="str">
        <f t="shared" si="29"/>
        <v xml:space="preserve"> </v>
      </c>
      <c r="BX19" s="175"/>
      <c r="BY19" s="175"/>
      <c r="BZ19" s="176" t="str">
        <f t="shared" si="30"/>
        <v xml:space="preserve"> </v>
      </c>
      <c r="CA19" s="177" t="str">
        <f t="shared" si="31"/>
        <v xml:space="preserve"> </v>
      </c>
      <c r="CB19" s="175"/>
      <c r="CC19" s="175"/>
      <c r="CD19" s="176" t="str">
        <f t="shared" si="32"/>
        <v xml:space="preserve"> </v>
      </c>
      <c r="CE19" s="177" t="str">
        <f t="shared" si="33"/>
        <v xml:space="preserve"> </v>
      </c>
      <c r="CF19" s="175"/>
      <c r="CG19" s="175"/>
      <c r="CH19" s="176" t="str">
        <f t="shared" si="34"/>
        <v xml:space="preserve"> </v>
      </c>
      <c r="CI19" s="177" t="str">
        <f t="shared" si="35"/>
        <v xml:space="preserve"> </v>
      </c>
      <c r="CJ19" s="175"/>
      <c r="CK19" s="175"/>
      <c r="CL19" s="176" t="str">
        <f t="shared" si="36"/>
        <v xml:space="preserve"> </v>
      </c>
      <c r="CM19" s="49" t="str">
        <f t="shared" si="70"/>
        <v xml:space="preserve"> </v>
      </c>
      <c r="CN19" s="110"/>
      <c r="CO19" s="41" t="str">
        <f>IF(ISBLANK(Fran1!BR19)," ",Fran1!BR19)</f>
        <v xml:space="preserve"> </v>
      </c>
      <c r="CP19" s="42" t="str">
        <f>IF(ISBLANK(Fran1!BS19)," ",Fran1!BS19)</f>
        <v xml:space="preserve"> </v>
      </c>
      <c r="CQ19" s="45"/>
      <c r="CR19" s="175"/>
      <c r="CS19" s="176" t="str">
        <f t="shared" si="37"/>
        <v xml:space="preserve"> </v>
      </c>
      <c r="CT19" s="177" t="str">
        <f t="shared" si="38"/>
        <v xml:space="preserve"> </v>
      </c>
      <c r="CU19" s="175"/>
      <c r="CV19" s="175"/>
      <c r="CW19" s="176" t="str">
        <f t="shared" si="39"/>
        <v xml:space="preserve"> </v>
      </c>
      <c r="CX19" s="177" t="str">
        <f t="shared" si="40"/>
        <v xml:space="preserve"> </v>
      </c>
      <c r="CY19" s="175"/>
      <c r="CZ19" s="175"/>
      <c r="DA19" s="176" t="str">
        <f t="shared" si="41"/>
        <v xml:space="preserve"> </v>
      </c>
      <c r="DB19" s="177" t="str">
        <f t="shared" si="42"/>
        <v xml:space="preserve"> </v>
      </c>
      <c r="DC19" s="175"/>
      <c r="DD19" s="175"/>
      <c r="DE19" s="176" t="str">
        <f t="shared" si="43"/>
        <v xml:space="preserve"> </v>
      </c>
      <c r="DF19" s="177" t="str">
        <f t="shared" si="44"/>
        <v xml:space="preserve"> </v>
      </c>
      <c r="DG19" s="175"/>
      <c r="DH19" s="175"/>
      <c r="DI19" s="176" t="str">
        <f t="shared" si="45"/>
        <v xml:space="preserve"> </v>
      </c>
      <c r="DJ19" s="49" t="str">
        <f t="shared" si="71"/>
        <v xml:space="preserve"> </v>
      </c>
      <c r="DK19" s="110"/>
      <c r="DL19" s="41" t="str">
        <f>IF(ISBLANK(Fran1!$A19)," ",Fran1!$A19)</f>
        <v xml:space="preserve"> </v>
      </c>
      <c r="DM19" s="42" t="str">
        <f>IF(ISBLANK(Fran1!$B19)," ",Fran1!$B19)</f>
        <v xml:space="preserve"> </v>
      </c>
      <c r="DN19" s="45"/>
      <c r="DO19" s="175"/>
      <c r="DP19" s="176" t="str">
        <f t="shared" si="46"/>
        <v xml:space="preserve"> </v>
      </c>
      <c r="DQ19" s="177" t="str">
        <f t="shared" si="47"/>
        <v xml:space="preserve"> </v>
      </c>
      <c r="DR19" s="175"/>
      <c r="DS19" s="175"/>
      <c r="DT19" s="176" t="str">
        <f t="shared" si="48"/>
        <v xml:space="preserve"> </v>
      </c>
      <c r="DU19" s="177" t="str">
        <f t="shared" si="49"/>
        <v xml:space="preserve"> </v>
      </c>
      <c r="DV19" s="175"/>
      <c r="DW19" s="175"/>
      <c r="DX19" s="176" t="str">
        <f t="shared" si="50"/>
        <v xml:space="preserve"> </v>
      </c>
      <c r="DY19" s="177" t="str">
        <f t="shared" si="51"/>
        <v xml:space="preserve"> </v>
      </c>
      <c r="DZ19" s="175"/>
      <c r="EA19" s="175"/>
      <c r="EB19" s="176" t="str">
        <f t="shared" si="52"/>
        <v xml:space="preserve"> </v>
      </c>
      <c r="EC19" s="177" t="str">
        <f t="shared" si="53"/>
        <v xml:space="preserve"> </v>
      </c>
      <c r="ED19" s="175"/>
      <c r="EE19" s="175"/>
      <c r="EF19" s="176" t="str">
        <f t="shared" si="54"/>
        <v xml:space="preserve"> </v>
      </c>
      <c r="EG19" s="49" t="str">
        <f t="shared" si="55"/>
        <v xml:space="preserve"> </v>
      </c>
      <c r="EH19" s="110"/>
      <c r="EI19" s="41" t="str">
        <f>IF(ISBLANK(Fran1!$A19)," ",Fran1!$A19)</f>
        <v xml:space="preserve"> </v>
      </c>
      <c r="EJ19" s="42" t="str">
        <f>IF(ISBLANK(Fran1!$B19)," ",Fran1!$B19)</f>
        <v xml:space="preserve"> </v>
      </c>
      <c r="EK19" s="45"/>
      <c r="EL19" s="175"/>
      <c r="EM19" s="176" t="str">
        <f t="shared" si="56"/>
        <v xml:space="preserve"> </v>
      </c>
      <c r="EN19" s="177" t="str">
        <f t="shared" si="57"/>
        <v xml:space="preserve"> </v>
      </c>
      <c r="EO19" s="175"/>
      <c r="EP19" s="175"/>
      <c r="EQ19" s="176" t="str">
        <f t="shared" si="58"/>
        <v xml:space="preserve"> </v>
      </c>
      <c r="ER19" s="177" t="str">
        <f t="shared" si="59"/>
        <v xml:space="preserve"> </v>
      </c>
      <c r="ES19" s="175"/>
      <c r="ET19" s="175"/>
      <c r="EU19" s="176" t="str">
        <f t="shared" si="60"/>
        <v xml:space="preserve"> </v>
      </c>
      <c r="EV19" s="177" t="str">
        <f t="shared" si="61"/>
        <v xml:space="preserve"> </v>
      </c>
      <c r="EW19" s="175"/>
      <c r="EX19" s="175"/>
      <c r="EY19" s="176" t="str">
        <f t="shared" si="62"/>
        <v xml:space="preserve"> </v>
      </c>
      <c r="EZ19" s="177" t="str">
        <f t="shared" si="63"/>
        <v xml:space="preserve"> </v>
      </c>
      <c r="FB19" s="41" t="str">
        <f>IF(ISBLANK(Fran1!$A19)," ",Fran1!$A19)</f>
        <v xml:space="preserve"> </v>
      </c>
      <c r="FC19" s="42" t="str">
        <f>IF(ISBLANK(Fran1!$B19)," ",Fran1!$B19)</f>
        <v xml:space="preserve"> </v>
      </c>
      <c r="FD19" s="174"/>
      <c r="FE19" s="175"/>
      <c r="FF19" s="176" t="str">
        <f t="shared" si="64"/>
        <v xml:space="preserve"> </v>
      </c>
      <c r="FG19" s="177" t="str">
        <f t="shared" si="65"/>
        <v xml:space="preserve"> </v>
      </c>
      <c r="FH19" s="175"/>
      <c r="FI19" s="175"/>
      <c r="FJ19" s="176" t="str">
        <f t="shared" si="66"/>
        <v xml:space="preserve"> </v>
      </c>
      <c r="FK19" s="177" t="str">
        <f t="shared" si="67"/>
        <v xml:space="preserve"> </v>
      </c>
    </row>
    <row r="20" spans="1:167">
      <c r="A20" s="39" t="str">
        <f>IF(ISBLANK(Fran1!A20)," ",Fran1!A20)</f>
        <v xml:space="preserve"> </v>
      </c>
      <c r="B20" s="40" t="str">
        <f>IF(ISBLANK(Fran1!B20)," ",Fran1!B20)</f>
        <v xml:space="preserve"> </v>
      </c>
      <c r="C20" s="170"/>
      <c r="D20" s="171"/>
      <c r="E20" s="172" t="str">
        <f t="shared" si="0"/>
        <v xml:space="preserve"> </v>
      </c>
      <c r="F20" s="173" t="str">
        <f t="shared" si="1"/>
        <v xml:space="preserve"> </v>
      </c>
      <c r="G20" s="171"/>
      <c r="H20" s="171"/>
      <c r="I20" s="172" t="str">
        <f t="shared" si="2"/>
        <v xml:space="preserve"> </v>
      </c>
      <c r="J20" s="173" t="str">
        <f t="shared" si="3"/>
        <v xml:space="preserve"> </v>
      </c>
      <c r="K20" s="171"/>
      <c r="L20" s="171"/>
      <c r="M20" s="172" t="str">
        <f t="shared" si="4"/>
        <v xml:space="preserve"> </v>
      </c>
      <c r="N20" s="173" t="str">
        <f t="shared" si="5"/>
        <v xml:space="preserve"> </v>
      </c>
      <c r="O20" s="171"/>
      <c r="P20" s="171"/>
      <c r="Q20" s="172" t="str">
        <f t="shared" si="6"/>
        <v xml:space="preserve"> </v>
      </c>
      <c r="R20" s="173" t="str">
        <f t="shared" si="7"/>
        <v xml:space="preserve"> </v>
      </c>
      <c r="S20" s="171"/>
      <c r="T20" s="171"/>
      <c r="U20" s="172" t="str">
        <f t="shared" si="8"/>
        <v xml:space="preserve"> </v>
      </c>
      <c r="V20" s="173" t="str">
        <f t="shared" si="9"/>
        <v xml:space="preserve"> </v>
      </c>
      <c r="W20" s="110"/>
      <c r="X20" s="39" t="str">
        <f>IF(ISBLANK(Fran1!A20)," ",Fran1!A20)</f>
        <v xml:space="preserve"> </v>
      </c>
      <c r="Y20" s="40" t="str">
        <f>IF(ISBLANK(Fran1!B20)," ",Fran1!B20)</f>
        <v xml:space="preserve"> </v>
      </c>
      <c r="Z20" s="170"/>
      <c r="AA20" s="171"/>
      <c r="AB20" s="172" t="str">
        <f t="shared" si="10"/>
        <v xml:space="preserve"> </v>
      </c>
      <c r="AC20" s="173" t="str">
        <f t="shared" si="11"/>
        <v xml:space="preserve"> </v>
      </c>
      <c r="AD20" s="171"/>
      <c r="AE20" s="171"/>
      <c r="AF20" s="172" t="str">
        <f t="shared" si="12"/>
        <v xml:space="preserve"> </v>
      </c>
      <c r="AG20" s="173" t="str">
        <f t="shared" si="13"/>
        <v xml:space="preserve"> </v>
      </c>
      <c r="AH20" s="171"/>
      <c r="AI20" s="171"/>
      <c r="AJ20" s="172" t="str">
        <f t="shared" si="14"/>
        <v xml:space="preserve"> </v>
      </c>
      <c r="AK20" s="173" t="str">
        <f t="shared" si="15"/>
        <v xml:space="preserve"> </v>
      </c>
      <c r="AL20" s="171"/>
      <c r="AM20" s="171"/>
      <c r="AN20" s="172" t="str">
        <f t="shared" si="16"/>
        <v xml:space="preserve"> </v>
      </c>
      <c r="AO20" s="173" t="str">
        <f t="shared" si="17"/>
        <v xml:space="preserve"> </v>
      </c>
      <c r="AP20" s="171"/>
      <c r="AQ20" s="171"/>
      <c r="AR20" s="172" t="str">
        <f t="shared" si="18"/>
        <v xml:space="preserve"> </v>
      </c>
      <c r="AS20" s="48" t="str">
        <f t="shared" si="68"/>
        <v xml:space="preserve"> </v>
      </c>
      <c r="AT20" s="110"/>
      <c r="AU20" s="39" t="str">
        <f>IF(ISBLANK(Fran1!X20)," ",Fran1!X20)</f>
        <v xml:space="preserve"> </v>
      </c>
      <c r="AV20" s="40" t="str">
        <f>IF(ISBLANK(Fran1!Y20)," ",Fran1!Y20)</f>
        <v xml:space="preserve"> </v>
      </c>
      <c r="AW20" s="44"/>
      <c r="AX20" s="171"/>
      <c r="AY20" s="172" t="str">
        <f t="shared" si="19"/>
        <v xml:space="preserve"> </v>
      </c>
      <c r="AZ20" s="173" t="str">
        <f t="shared" si="20"/>
        <v xml:space="preserve"> </v>
      </c>
      <c r="BA20" s="171"/>
      <c r="BB20" s="171"/>
      <c r="BC20" s="172" t="str">
        <f t="shared" si="21"/>
        <v xml:space="preserve"> </v>
      </c>
      <c r="BD20" s="173" t="str">
        <f t="shared" si="22"/>
        <v xml:space="preserve"> </v>
      </c>
      <c r="BE20" s="171"/>
      <c r="BF20" s="171"/>
      <c r="BG20" s="172" t="str">
        <f t="shared" si="23"/>
        <v xml:space="preserve"> </v>
      </c>
      <c r="BH20" s="173" t="str">
        <f t="shared" si="24"/>
        <v xml:space="preserve"> </v>
      </c>
      <c r="BI20" s="171"/>
      <c r="BJ20" s="171"/>
      <c r="BK20" s="172" t="str">
        <f t="shared" si="25"/>
        <v xml:space="preserve"> </v>
      </c>
      <c r="BL20" s="173" t="str">
        <f t="shared" si="26"/>
        <v xml:space="preserve"> </v>
      </c>
      <c r="BM20" s="171"/>
      <c r="BN20" s="171"/>
      <c r="BO20" s="172" t="str">
        <f t="shared" si="27"/>
        <v xml:space="preserve"> </v>
      </c>
      <c r="BP20" s="48" t="str">
        <f t="shared" si="69"/>
        <v xml:space="preserve"> </v>
      </c>
      <c r="BQ20" s="110"/>
      <c r="BR20" s="39" t="str">
        <f>IF(ISBLANK(Fran1!AU20)," ",Fran1!AU20)</f>
        <v xml:space="preserve"> </v>
      </c>
      <c r="BS20" s="40" t="str">
        <f>IF(ISBLANK(Fran1!AV20)," ",Fran1!AV20)</f>
        <v xml:space="preserve"> </v>
      </c>
      <c r="BT20" s="44"/>
      <c r="BU20" s="171"/>
      <c r="BV20" s="172" t="str">
        <f t="shared" si="28"/>
        <v xml:space="preserve"> </v>
      </c>
      <c r="BW20" s="173" t="str">
        <f t="shared" si="29"/>
        <v xml:space="preserve"> </v>
      </c>
      <c r="BX20" s="171"/>
      <c r="BY20" s="171"/>
      <c r="BZ20" s="172" t="str">
        <f t="shared" si="30"/>
        <v xml:space="preserve"> </v>
      </c>
      <c r="CA20" s="173" t="str">
        <f t="shared" si="31"/>
        <v xml:space="preserve"> </v>
      </c>
      <c r="CB20" s="171"/>
      <c r="CC20" s="171"/>
      <c r="CD20" s="172" t="str">
        <f t="shared" si="32"/>
        <v xml:space="preserve"> </v>
      </c>
      <c r="CE20" s="173" t="str">
        <f t="shared" si="33"/>
        <v xml:space="preserve"> </v>
      </c>
      <c r="CF20" s="171"/>
      <c r="CG20" s="171"/>
      <c r="CH20" s="172" t="str">
        <f t="shared" si="34"/>
        <v xml:space="preserve"> </v>
      </c>
      <c r="CI20" s="173" t="str">
        <f t="shared" si="35"/>
        <v xml:space="preserve"> </v>
      </c>
      <c r="CJ20" s="171"/>
      <c r="CK20" s="171"/>
      <c r="CL20" s="172" t="str">
        <f t="shared" si="36"/>
        <v xml:space="preserve"> </v>
      </c>
      <c r="CM20" s="48" t="str">
        <f t="shared" si="70"/>
        <v xml:space="preserve"> </v>
      </c>
      <c r="CN20" s="110"/>
      <c r="CO20" s="39" t="str">
        <f>IF(ISBLANK(Fran1!BR20)," ",Fran1!BR20)</f>
        <v xml:space="preserve"> </v>
      </c>
      <c r="CP20" s="40" t="str">
        <f>IF(ISBLANK(Fran1!BS20)," ",Fran1!BS20)</f>
        <v xml:space="preserve"> </v>
      </c>
      <c r="CQ20" s="44"/>
      <c r="CR20" s="171"/>
      <c r="CS20" s="172" t="str">
        <f t="shared" si="37"/>
        <v xml:space="preserve"> </v>
      </c>
      <c r="CT20" s="173" t="str">
        <f t="shared" si="38"/>
        <v xml:space="preserve"> </v>
      </c>
      <c r="CU20" s="171"/>
      <c r="CV20" s="171"/>
      <c r="CW20" s="172" t="str">
        <f t="shared" si="39"/>
        <v xml:space="preserve"> </v>
      </c>
      <c r="CX20" s="173" t="str">
        <f t="shared" si="40"/>
        <v xml:space="preserve"> </v>
      </c>
      <c r="CY20" s="171"/>
      <c r="CZ20" s="171"/>
      <c r="DA20" s="172" t="str">
        <f t="shared" si="41"/>
        <v xml:space="preserve"> </v>
      </c>
      <c r="DB20" s="173" t="str">
        <f t="shared" si="42"/>
        <v xml:space="preserve"> </v>
      </c>
      <c r="DC20" s="171"/>
      <c r="DD20" s="171"/>
      <c r="DE20" s="172" t="str">
        <f t="shared" si="43"/>
        <v xml:space="preserve"> </v>
      </c>
      <c r="DF20" s="173" t="str">
        <f t="shared" si="44"/>
        <v xml:space="preserve"> </v>
      </c>
      <c r="DG20" s="171"/>
      <c r="DH20" s="171"/>
      <c r="DI20" s="172" t="str">
        <f t="shared" si="45"/>
        <v xml:space="preserve"> </v>
      </c>
      <c r="DJ20" s="48" t="str">
        <f t="shared" si="71"/>
        <v xml:space="preserve"> </v>
      </c>
      <c r="DK20" s="110"/>
      <c r="DL20" s="39" t="str">
        <f>IF(ISBLANK(Fran1!$A20)," ",Fran1!$A20)</f>
        <v xml:space="preserve"> </v>
      </c>
      <c r="DM20" s="40" t="str">
        <f>IF(ISBLANK(Fran1!$B20)," ",Fran1!$B20)</f>
        <v xml:space="preserve"> </v>
      </c>
      <c r="DN20" s="44"/>
      <c r="DO20" s="171"/>
      <c r="DP20" s="172" t="str">
        <f t="shared" si="46"/>
        <v xml:space="preserve"> </v>
      </c>
      <c r="DQ20" s="173" t="str">
        <f t="shared" si="47"/>
        <v xml:space="preserve"> </v>
      </c>
      <c r="DR20" s="171"/>
      <c r="DS20" s="171"/>
      <c r="DT20" s="172" t="str">
        <f t="shared" si="48"/>
        <v xml:space="preserve"> </v>
      </c>
      <c r="DU20" s="173" t="str">
        <f t="shared" si="49"/>
        <v xml:space="preserve"> </v>
      </c>
      <c r="DV20" s="171"/>
      <c r="DW20" s="171"/>
      <c r="DX20" s="172" t="str">
        <f t="shared" si="50"/>
        <v xml:space="preserve"> </v>
      </c>
      <c r="DY20" s="173" t="str">
        <f t="shared" si="51"/>
        <v xml:space="preserve"> </v>
      </c>
      <c r="DZ20" s="171"/>
      <c r="EA20" s="171"/>
      <c r="EB20" s="172" t="str">
        <f t="shared" si="52"/>
        <v xml:space="preserve"> </v>
      </c>
      <c r="EC20" s="173" t="str">
        <f t="shared" si="53"/>
        <v xml:space="preserve"> </v>
      </c>
      <c r="ED20" s="171"/>
      <c r="EE20" s="171"/>
      <c r="EF20" s="172" t="str">
        <f t="shared" si="54"/>
        <v xml:space="preserve"> </v>
      </c>
      <c r="EG20" s="48" t="str">
        <f t="shared" si="55"/>
        <v xml:space="preserve"> </v>
      </c>
      <c r="EH20" s="110"/>
      <c r="EI20" s="39" t="str">
        <f>IF(ISBLANK(Fran1!$A20)," ",Fran1!$A20)</f>
        <v xml:space="preserve"> </v>
      </c>
      <c r="EJ20" s="40" t="str">
        <f>IF(ISBLANK(Fran1!$B20)," ",Fran1!$B20)</f>
        <v xml:space="preserve"> </v>
      </c>
      <c r="EK20" s="44"/>
      <c r="EL20" s="171"/>
      <c r="EM20" s="172" t="str">
        <f t="shared" si="56"/>
        <v xml:space="preserve"> </v>
      </c>
      <c r="EN20" s="173" t="str">
        <f t="shared" si="57"/>
        <v xml:space="preserve"> </v>
      </c>
      <c r="EO20" s="171"/>
      <c r="EP20" s="171"/>
      <c r="EQ20" s="172" t="str">
        <f t="shared" si="58"/>
        <v xml:space="preserve"> </v>
      </c>
      <c r="ER20" s="173" t="str">
        <f t="shared" si="59"/>
        <v xml:space="preserve"> </v>
      </c>
      <c r="ES20" s="171"/>
      <c r="ET20" s="171"/>
      <c r="EU20" s="172" t="str">
        <f t="shared" si="60"/>
        <v xml:space="preserve"> </v>
      </c>
      <c r="EV20" s="173" t="str">
        <f t="shared" si="61"/>
        <v xml:space="preserve"> </v>
      </c>
      <c r="EW20" s="171"/>
      <c r="EX20" s="171"/>
      <c r="EY20" s="172" t="str">
        <f t="shared" si="62"/>
        <v xml:space="preserve"> </v>
      </c>
      <c r="EZ20" s="173" t="str">
        <f t="shared" si="63"/>
        <v xml:space="preserve"> </v>
      </c>
      <c r="FB20" s="39" t="str">
        <f>IF(ISBLANK(Fran1!$A20)," ",Fran1!$A20)</f>
        <v xml:space="preserve"> </v>
      </c>
      <c r="FC20" s="40" t="str">
        <f>IF(ISBLANK(Fran1!$B20)," ",Fran1!$B20)</f>
        <v xml:space="preserve"> </v>
      </c>
      <c r="FD20" s="170"/>
      <c r="FE20" s="171"/>
      <c r="FF20" s="172" t="str">
        <f t="shared" si="64"/>
        <v xml:space="preserve"> </v>
      </c>
      <c r="FG20" s="173" t="str">
        <f t="shared" si="65"/>
        <v xml:space="preserve"> </v>
      </c>
      <c r="FH20" s="171"/>
      <c r="FI20" s="171"/>
      <c r="FJ20" s="172" t="str">
        <f t="shared" si="66"/>
        <v xml:space="preserve"> </v>
      </c>
      <c r="FK20" s="173" t="str">
        <f t="shared" si="67"/>
        <v xml:space="preserve"> </v>
      </c>
    </row>
    <row r="21" spans="1:167">
      <c r="A21" s="41" t="str">
        <f>IF(ISBLANK(Fran1!A21)," ",Fran1!A21)</f>
        <v xml:space="preserve"> </v>
      </c>
      <c r="B21" s="42" t="str">
        <f>IF(ISBLANK(Fran1!B21)," ",Fran1!B21)</f>
        <v xml:space="preserve"> </v>
      </c>
      <c r="C21" s="174"/>
      <c r="D21" s="175"/>
      <c r="E21" s="176" t="str">
        <f t="shared" si="0"/>
        <v xml:space="preserve"> </v>
      </c>
      <c r="F21" s="177" t="str">
        <f t="shared" si="1"/>
        <v xml:space="preserve"> </v>
      </c>
      <c r="G21" s="175"/>
      <c r="H21" s="175"/>
      <c r="I21" s="176" t="str">
        <f t="shared" si="2"/>
        <v xml:space="preserve"> </v>
      </c>
      <c r="J21" s="177" t="str">
        <f t="shared" si="3"/>
        <v xml:space="preserve"> </v>
      </c>
      <c r="K21" s="175"/>
      <c r="L21" s="175"/>
      <c r="M21" s="176" t="str">
        <f t="shared" si="4"/>
        <v xml:space="preserve"> </v>
      </c>
      <c r="N21" s="177" t="str">
        <f t="shared" si="5"/>
        <v xml:space="preserve"> </v>
      </c>
      <c r="O21" s="175"/>
      <c r="P21" s="175"/>
      <c r="Q21" s="176" t="str">
        <f t="shared" si="6"/>
        <v xml:space="preserve"> </v>
      </c>
      <c r="R21" s="177" t="str">
        <f t="shared" si="7"/>
        <v xml:space="preserve"> </v>
      </c>
      <c r="S21" s="175"/>
      <c r="T21" s="175"/>
      <c r="U21" s="176" t="str">
        <f t="shared" si="8"/>
        <v xml:space="preserve"> </v>
      </c>
      <c r="V21" s="177" t="str">
        <f t="shared" si="9"/>
        <v xml:space="preserve"> </v>
      </c>
      <c r="W21" s="110"/>
      <c r="X21" s="41" t="str">
        <f>IF(ISBLANK(Fran1!A21)," ",Fran1!A21)</f>
        <v xml:space="preserve"> </v>
      </c>
      <c r="Y21" s="42" t="str">
        <f>IF(ISBLANK(Fran1!B21)," ",Fran1!B21)</f>
        <v xml:space="preserve"> </v>
      </c>
      <c r="Z21" s="174"/>
      <c r="AA21" s="175"/>
      <c r="AB21" s="176" t="str">
        <f t="shared" si="10"/>
        <v xml:space="preserve"> </v>
      </c>
      <c r="AC21" s="177" t="str">
        <f t="shared" si="11"/>
        <v xml:space="preserve"> </v>
      </c>
      <c r="AD21" s="175"/>
      <c r="AE21" s="175"/>
      <c r="AF21" s="176" t="str">
        <f t="shared" si="12"/>
        <v xml:space="preserve"> </v>
      </c>
      <c r="AG21" s="177" t="str">
        <f t="shared" si="13"/>
        <v xml:space="preserve"> </v>
      </c>
      <c r="AH21" s="175"/>
      <c r="AI21" s="175"/>
      <c r="AJ21" s="176" t="str">
        <f t="shared" si="14"/>
        <v xml:space="preserve"> </v>
      </c>
      <c r="AK21" s="177" t="str">
        <f t="shared" si="15"/>
        <v xml:space="preserve"> </v>
      </c>
      <c r="AL21" s="175"/>
      <c r="AM21" s="175"/>
      <c r="AN21" s="176" t="str">
        <f t="shared" si="16"/>
        <v xml:space="preserve"> </v>
      </c>
      <c r="AO21" s="177" t="str">
        <f t="shared" si="17"/>
        <v xml:space="preserve"> </v>
      </c>
      <c r="AP21" s="175"/>
      <c r="AQ21" s="175"/>
      <c r="AR21" s="176" t="str">
        <f t="shared" si="18"/>
        <v xml:space="preserve"> </v>
      </c>
      <c r="AS21" s="49" t="str">
        <f t="shared" si="68"/>
        <v xml:space="preserve"> </v>
      </c>
      <c r="AT21" s="110"/>
      <c r="AU21" s="41" t="str">
        <f>IF(ISBLANK(Fran1!X21)," ",Fran1!X21)</f>
        <v xml:space="preserve"> </v>
      </c>
      <c r="AV21" s="42" t="str">
        <f>IF(ISBLANK(Fran1!Y21)," ",Fran1!Y21)</f>
        <v xml:space="preserve"> </v>
      </c>
      <c r="AW21" s="45"/>
      <c r="AX21" s="175"/>
      <c r="AY21" s="176" t="str">
        <f t="shared" si="19"/>
        <v xml:space="preserve"> </v>
      </c>
      <c r="AZ21" s="177" t="str">
        <f t="shared" si="20"/>
        <v xml:space="preserve"> </v>
      </c>
      <c r="BA21" s="175"/>
      <c r="BB21" s="175"/>
      <c r="BC21" s="176" t="str">
        <f t="shared" si="21"/>
        <v xml:space="preserve"> </v>
      </c>
      <c r="BD21" s="177" t="str">
        <f t="shared" si="22"/>
        <v xml:space="preserve"> </v>
      </c>
      <c r="BE21" s="175"/>
      <c r="BF21" s="175"/>
      <c r="BG21" s="176" t="str">
        <f t="shared" si="23"/>
        <v xml:space="preserve"> </v>
      </c>
      <c r="BH21" s="177" t="str">
        <f t="shared" si="24"/>
        <v xml:space="preserve"> </v>
      </c>
      <c r="BI21" s="175"/>
      <c r="BJ21" s="175"/>
      <c r="BK21" s="176" t="str">
        <f t="shared" si="25"/>
        <v xml:space="preserve"> </v>
      </c>
      <c r="BL21" s="177" t="str">
        <f t="shared" si="26"/>
        <v xml:space="preserve"> </v>
      </c>
      <c r="BM21" s="175"/>
      <c r="BN21" s="175"/>
      <c r="BO21" s="176" t="str">
        <f t="shared" si="27"/>
        <v xml:space="preserve"> </v>
      </c>
      <c r="BP21" s="49" t="str">
        <f t="shared" si="69"/>
        <v xml:space="preserve"> </v>
      </c>
      <c r="BQ21" s="110"/>
      <c r="BR21" s="41" t="str">
        <f>IF(ISBLANK(Fran1!AU21)," ",Fran1!AU21)</f>
        <v xml:space="preserve"> </v>
      </c>
      <c r="BS21" s="42" t="str">
        <f>IF(ISBLANK(Fran1!AV21)," ",Fran1!AV21)</f>
        <v xml:space="preserve"> </v>
      </c>
      <c r="BT21" s="45"/>
      <c r="BU21" s="175"/>
      <c r="BV21" s="176" t="str">
        <f t="shared" si="28"/>
        <v xml:space="preserve"> </v>
      </c>
      <c r="BW21" s="177" t="str">
        <f t="shared" si="29"/>
        <v xml:space="preserve"> </v>
      </c>
      <c r="BX21" s="175"/>
      <c r="BY21" s="175"/>
      <c r="BZ21" s="176" t="str">
        <f t="shared" si="30"/>
        <v xml:space="preserve"> </v>
      </c>
      <c r="CA21" s="177" t="str">
        <f t="shared" si="31"/>
        <v xml:space="preserve"> </v>
      </c>
      <c r="CB21" s="175"/>
      <c r="CC21" s="175"/>
      <c r="CD21" s="176" t="str">
        <f t="shared" si="32"/>
        <v xml:space="preserve"> </v>
      </c>
      <c r="CE21" s="177" t="str">
        <f t="shared" si="33"/>
        <v xml:space="preserve"> </v>
      </c>
      <c r="CF21" s="175"/>
      <c r="CG21" s="175"/>
      <c r="CH21" s="176" t="str">
        <f t="shared" si="34"/>
        <v xml:space="preserve"> </v>
      </c>
      <c r="CI21" s="177" t="str">
        <f t="shared" si="35"/>
        <v xml:space="preserve"> </v>
      </c>
      <c r="CJ21" s="175"/>
      <c r="CK21" s="175"/>
      <c r="CL21" s="176" t="str">
        <f t="shared" si="36"/>
        <v xml:space="preserve"> </v>
      </c>
      <c r="CM21" s="49" t="str">
        <f t="shared" si="70"/>
        <v xml:space="preserve"> </v>
      </c>
      <c r="CN21" s="110"/>
      <c r="CO21" s="41" t="str">
        <f>IF(ISBLANK(Fran1!BR21)," ",Fran1!BR21)</f>
        <v xml:space="preserve"> </v>
      </c>
      <c r="CP21" s="42" t="str">
        <f>IF(ISBLANK(Fran1!BS21)," ",Fran1!BS21)</f>
        <v xml:space="preserve"> </v>
      </c>
      <c r="CQ21" s="45"/>
      <c r="CR21" s="175"/>
      <c r="CS21" s="176" t="str">
        <f t="shared" si="37"/>
        <v xml:space="preserve"> </v>
      </c>
      <c r="CT21" s="177" t="str">
        <f t="shared" si="38"/>
        <v xml:space="preserve"> </v>
      </c>
      <c r="CU21" s="175"/>
      <c r="CV21" s="175"/>
      <c r="CW21" s="176" t="str">
        <f t="shared" si="39"/>
        <v xml:space="preserve"> </v>
      </c>
      <c r="CX21" s="177" t="str">
        <f t="shared" si="40"/>
        <v xml:space="preserve"> </v>
      </c>
      <c r="CY21" s="175"/>
      <c r="CZ21" s="175"/>
      <c r="DA21" s="176" t="str">
        <f t="shared" si="41"/>
        <v xml:space="preserve"> </v>
      </c>
      <c r="DB21" s="177" t="str">
        <f t="shared" si="42"/>
        <v xml:space="preserve"> </v>
      </c>
      <c r="DC21" s="175"/>
      <c r="DD21" s="175"/>
      <c r="DE21" s="176" t="str">
        <f t="shared" si="43"/>
        <v xml:space="preserve"> </v>
      </c>
      <c r="DF21" s="177" t="str">
        <f t="shared" si="44"/>
        <v xml:space="preserve"> </v>
      </c>
      <c r="DG21" s="175"/>
      <c r="DH21" s="175"/>
      <c r="DI21" s="176" t="str">
        <f t="shared" si="45"/>
        <v xml:space="preserve"> </v>
      </c>
      <c r="DJ21" s="49" t="str">
        <f t="shared" si="71"/>
        <v xml:space="preserve"> </v>
      </c>
      <c r="DK21" s="110"/>
      <c r="DL21" s="41" t="str">
        <f>IF(ISBLANK(Fran1!$A21)," ",Fran1!$A21)</f>
        <v xml:space="preserve"> </v>
      </c>
      <c r="DM21" s="42" t="str">
        <f>IF(ISBLANK(Fran1!$B21)," ",Fran1!$B21)</f>
        <v xml:space="preserve"> </v>
      </c>
      <c r="DN21" s="45"/>
      <c r="DO21" s="175"/>
      <c r="DP21" s="176" t="str">
        <f t="shared" si="46"/>
        <v xml:space="preserve"> </v>
      </c>
      <c r="DQ21" s="177" t="str">
        <f t="shared" si="47"/>
        <v xml:space="preserve"> </v>
      </c>
      <c r="DR21" s="175"/>
      <c r="DS21" s="175"/>
      <c r="DT21" s="176" t="str">
        <f t="shared" si="48"/>
        <v xml:space="preserve"> </v>
      </c>
      <c r="DU21" s="177" t="str">
        <f t="shared" si="49"/>
        <v xml:space="preserve"> </v>
      </c>
      <c r="DV21" s="175"/>
      <c r="DW21" s="175"/>
      <c r="DX21" s="176" t="str">
        <f t="shared" si="50"/>
        <v xml:space="preserve"> </v>
      </c>
      <c r="DY21" s="177" t="str">
        <f t="shared" si="51"/>
        <v xml:space="preserve"> </v>
      </c>
      <c r="DZ21" s="175"/>
      <c r="EA21" s="175"/>
      <c r="EB21" s="176" t="str">
        <f t="shared" si="52"/>
        <v xml:space="preserve"> </v>
      </c>
      <c r="EC21" s="177" t="str">
        <f t="shared" si="53"/>
        <v xml:space="preserve"> </v>
      </c>
      <c r="ED21" s="175"/>
      <c r="EE21" s="175"/>
      <c r="EF21" s="176" t="str">
        <f t="shared" si="54"/>
        <v xml:space="preserve"> </v>
      </c>
      <c r="EG21" s="49" t="str">
        <f t="shared" si="55"/>
        <v xml:space="preserve"> </v>
      </c>
      <c r="EH21" s="110"/>
      <c r="EI21" s="41" t="str">
        <f>IF(ISBLANK(Fran1!$A21)," ",Fran1!$A21)</f>
        <v xml:space="preserve"> </v>
      </c>
      <c r="EJ21" s="42" t="str">
        <f>IF(ISBLANK(Fran1!$B21)," ",Fran1!$B21)</f>
        <v xml:space="preserve"> </v>
      </c>
      <c r="EK21" s="45"/>
      <c r="EL21" s="175"/>
      <c r="EM21" s="176" t="str">
        <f t="shared" si="56"/>
        <v xml:space="preserve"> </v>
      </c>
      <c r="EN21" s="177" t="str">
        <f t="shared" si="57"/>
        <v xml:space="preserve"> </v>
      </c>
      <c r="EO21" s="175"/>
      <c r="EP21" s="175"/>
      <c r="EQ21" s="176" t="str">
        <f t="shared" si="58"/>
        <v xml:space="preserve"> </v>
      </c>
      <c r="ER21" s="177" t="str">
        <f t="shared" si="59"/>
        <v xml:space="preserve"> </v>
      </c>
      <c r="ES21" s="175"/>
      <c r="ET21" s="175"/>
      <c r="EU21" s="176" t="str">
        <f t="shared" si="60"/>
        <v xml:space="preserve"> </v>
      </c>
      <c r="EV21" s="177" t="str">
        <f t="shared" si="61"/>
        <v xml:space="preserve"> </v>
      </c>
      <c r="EW21" s="175"/>
      <c r="EX21" s="175"/>
      <c r="EY21" s="176" t="str">
        <f t="shared" si="62"/>
        <v xml:space="preserve"> </v>
      </c>
      <c r="EZ21" s="177" t="str">
        <f t="shared" si="63"/>
        <v xml:space="preserve"> </v>
      </c>
      <c r="FB21" s="41" t="str">
        <f>IF(ISBLANK(Fran1!$A21)," ",Fran1!$A21)</f>
        <v xml:space="preserve"> </v>
      </c>
      <c r="FC21" s="42" t="str">
        <f>IF(ISBLANK(Fran1!$B21)," ",Fran1!$B21)</f>
        <v xml:space="preserve"> </v>
      </c>
      <c r="FD21" s="174"/>
      <c r="FE21" s="175"/>
      <c r="FF21" s="176" t="str">
        <f t="shared" si="64"/>
        <v xml:space="preserve"> </v>
      </c>
      <c r="FG21" s="177" t="str">
        <f t="shared" si="65"/>
        <v xml:space="preserve"> </v>
      </c>
      <c r="FH21" s="175"/>
      <c r="FI21" s="175"/>
      <c r="FJ21" s="176" t="str">
        <f t="shared" si="66"/>
        <v xml:space="preserve"> </v>
      </c>
      <c r="FK21" s="177" t="str">
        <f t="shared" si="67"/>
        <v xml:space="preserve"> </v>
      </c>
    </row>
    <row r="22" spans="1:167">
      <c r="A22" s="39" t="str">
        <f>IF(ISBLANK(Fran1!A22)," ",Fran1!A22)</f>
        <v xml:space="preserve"> </v>
      </c>
      <c r="B22" s="40" t="str">
        <f>IF(ISBLANK(Fran1!B22)," ",Fran1!B22)</f>
        <v xml:space="preserve"> </v>
      </c>
      <c r="C22" s="170"/>
      <c r="D22" s="171"/>
      <c r="E22" s="172" t="str">
        <f t="shared" si="0"/>
        <v xml:space="preserve"> </v>
      </c>
      <c r="F22" s="173" t="str">
        <f t="shared" si="1"/>
        <v xml:space="preserve"> </v>
      </c>
      <c r="G22" s="171"/>
      <c r="H22" s="171"/>
      <c r="I22" s="172" t="str">
        <f t="shared" si="2"/>
        <v xml:space="preserve"> </v>
      </c>
      <c r="J22" s="173" t="str">
        <f t="shared" si="3"/>
        <v xml:space="preserve"> </v>
      </c>
      <c r="K22" s="171"/>
      <c r="L22" s="171"/>
      <c r="M22" s="172" t="str">
        <f t="shared" si="4"/>
        <v xml:space="preserve"> </v>
      </c>
      <c r="N22" s="173" t="str">
        <f t="shared" si="5"/>
        <v xml:space="preserve"> </v>
      </c>
      <c r="O22" s="171"/>
      <c r="P22" s="171"/>
      <c r="Q22" s="172" t="str">
        <f t="shared" si="6"/>
        <v xml:space="preserve"> </v>
      </c>
      <c r="R22" s="173" t="str">
        <f t="shared" si="7"/>
        <v xml:space="preserve"> </v>
      </c>
      <c r="S22" s="171"/>
      <c r="T22" s="171"/>
      <c r="U22" s="172" t="str">
        <f t="shared" si="8"/>
        <v xml:space="preserve"> </v>
      </c>
      <c r="V22" s="173" t="str">
        <f t="shared" si="9"/>
        <v xml:space="preserve"> </v>
      </c>
      <c r="W22" s="110"/>
      <c r="X22" s="39" t="str">
        <f>IF(ISBLANK(Fran1!A22)," ",Fran1!A22)</f>
        <v xml:space="preserve"> </v>
      </c>
      <c r="Y22" s="40" t="str">
        <f>IF(ISBLANK(Fran1!B22)," ",Fran1!B22)</f>
        <v xml:space="preserve"> </v>
      </c>
      <c r="Z22" s="170"/>
      <c r="AA22" s="171"/>
      <c r="AB22" s="172" t="str">
        <f t="shared" si="10"/>
        <v xml:space="preserve"> </v>
      </c>
      <c r="AC22" s="173" t="str">
        <f t="shared" si="11"/>
        <v xml:space="preserve"> </v>
      </c>
      <c r="AD22" s="171"/>
      <c r="AE22" s="171"/>
      <c r="AF22" s="172" t="str">
        <f t="shared" si="12"/>
        <v xml:space="preserve"> </v>
      </c>
      <c r="AG22" s="173" t="str">
        <f t="shared" si="13"/>
        <v xml:space="preserve"> </v>
      </c>
      <c r="AH22" s="171"/>
      <c r="AI22" s="171"/>
      <c r="AJ22" s="172" t="str">
        <f t="shared" si="14"/>
        <v xml:space="preserve"> </v>
      </c>
      <c r="AK22" s="173" t="str">
        <f t="shared" si="15"/>
        <v xml:space="preserve"> </v>
      </c>
      <c r="AL22" s="171"/>
      <c r="AM22" s="171"/>
      <c r="AN22" s="172" t="str">
        <f t="shared" si="16"/>
        <v xml:space="preserve"> </v>
      </c>
      <c r="AO22" s="173" t="str">
        <f t="shared" si="17"/>
        <v xml:space="preserve"> </v>
      </c>
      <c r="AP22" s="171"/>
      <c r="AQ22" s="171"/>
      <c r="AR22" s="172" t="str">
        <f t="shared" si="18"/>
        <v xml:space="preserve"> </v>
      </c>
      <c r="AS22" s="48" t="str">
        <f t="shared" si="68"/>
        <v xml:space="preserve"> </v>
      </c>
      <c r="AT22" s="110"/>
      <c r="AU22" s="39" t="str">
        <f>IF(ISBLANK(Fran1!X22)," ",Fran1!X22)</f>
        <v xml:space="preserve"> </v>
      </c>
      <c r="AV22" s="40" t="str">
        <f>IF(ISBLANK(Fran1!Y22)," ",Fran1!Y22)</f>
        <v xml:space="preserve"> </v>
      </c>
      <c r="AW22" s="44"/>
      <c r="AX22" s="171"/>
      <c r="AY22" s="172" t="str">
        <f t="shared" si="19"/>
        <v xml:space="preserve"> </v>
      </c>
      <c r="AZ22" s="173" t="str">
        <f t="shared" si="20"/>
        <v xml:space="preserve"> </v>
      </c>
      <c r="BA22" s="171"/>
      <c r="BB22" s="171"/>
      <c r="BC22" s="172" t="str">
        <f t="shared" si="21"/>
        <v xml:space="preserve"> </v>
      </c>
      <c r="BD22" s="173" t="str">
        <f t="shared" si="22"/>
        <v xml:space="preserve"> </v>
      </c>
      <c r="BE22" s="171"/>
      <c r="BF22" s="171"/>
      <c r="BG22" s="172" t="str">
        <f t="shared" si="23"/>
        <v xml:space="preserve"> </v>
      </c>
      <c r="BH22" s="173" t="str">
        <f t="shared" si="24"/>
        <v xml:space="preserve"> </v>
      </c>
      <c r="BI22" s="171"/>
      <c r="BJ22" s="171"/>
      <c r="BK22" s="172" t="str">
        <f t="shared" si="25"/>
        <v xml:space="preserve"> </v>
      </c>
      <c r="BL22" s="173" t="str">
        <f t="shared" si="26"/>
        <v xml:space="preserve"> </v>
      </c>
      <c r="BM22" s="171"/>
      <c r="BN22" s="171"/>
      <c r="BO22" s="172" t="str">
        <f t="shared" si="27"/>
        <v xml:space="preserve"> </v>
      </c>
      <c r="BP22" s="48" t="str">
        <f t="shared" si="69"/>
        <v xml:space="preserve"> </v>
      </c>
      <c r="BQ22" s="110"/>
      <c r="BR22" s="39" t="str">
        <f>IF(ISBLANK(Fran1!AU22)," ",Fran1!AU22)</f>
        <v xml:space="preserve"> </v>
      </c>
      <c r="BS22" s="40" t="str">
        <f>IF(ISBLANK(Fran1!AV22)," ",Fran1!AV22)</f>
        <v xml:space="preserve"> </v>
      </c>
      <c r="BT22" s="44"/>
      <c r="BU22" s="171"/>
      <c r="BV22" s="172" t="str">
        <f t="shared" si="28"/>
        <v xml:space="preserve"> </v>
      </c>
      <c r="BW22" s="173" t="str">
        <f t="shared" si="29"/>
        <v xml:space="preserve"> </v>
      </c>
      <c r="BX22" s="171"/>
      <c r="BY22" s="171"/>
      <c r="BZ22" s="172" t="str">
        <f t="shared" si="30"/>
        <v xml:space="preserve"> </v>
      </c>
      <c r="CA22" s="173" t="str">
        <f t="shared" si="31"/>
        <v xml:space="preserve"> </v>
      </c>
      <c r="CB22" s="171"/>
      <c r="CC22" s="171"/>
      <c r="CD22" s="172" t="str">
        <f t="shared" si="32"/>
        <v xml:space="preserve"> </v>
      </c>
      <c r="CE22" s="173" t="str">
        <f t="shared" si="33"/>
        <v xml:space="preserve"> </v>
      </c>
      <c r="CF22" s="171"/>
      <c r="CG22" s="171"/>
      <c r="CH22" s="172" t="str">
        <f t="shared" si="34"/>
        <v xml:space="preserve"> </v>
      </c>
      <c r="CI22" s="173" t="str">
        <f t="shared" si="35"/>
        <v xml:space="preserve"> </v>
      </c>
      <c r="CJ22" s="171"/>
      <c r="CK22" s="171"/>
      <c r="CL22" s="172" t="str">
        <f t="shared" si="36"/>
        <v xml:space="preserve"> </v>
      </c>
      <c r="CM22" s="48" t="str">
        <f t="shared" si="70"/>
        <v xml:space="preserve"> </v>
      </c>
      <c r="CN22" s="110"/>
      <c r="CO22" s="39" t="str">
        <f>IF(ISBLANK(Fran1!BR22)," ",Fran1!BR22)</f>
        <v xml:space="preserve"> </v>
      </c>
      <c r="CP22" s="40" t="str">
        <f>IF(ISBLANK(Fran1!BS22)," ",Fran1!BS22)</f>
        <v xml:space="preserve"> </v>
      </c>
      <c r="CQ22" s="44"/>
      <c r="CR22" s="171"/>
      <c r="CS22" s="172" t="str">
        <f t="shared" si="37"/>
        <v xml:space="preserve"> </v>
      </c>
      <c r="CT22" s="173" t="str">
        <f t="shared" si="38"/>
        <v xml:space="preserve"> </v>
      </c>
      <c r="CU22" s="171"/>
      <c r="CV22" s="171"/>
      <c r="CW22" s="172" t="str">
        <f t="shared" si="39"/>
        <v xml:space="preserve"> </v>
      </c>
      <c r="CX22" s="173" t="str">
        <f t="shared" si="40"/>
        <v xml:space="preserve"> </v>
      </c>
      <c r="CY22" s="171"/>
      <c r="CZ22" s="171"/>
      <c r="DA22" s="172" t="str">
        <f t="shared" si="41"/>
        <v xml:space="preserve"> </v>
      </c>
      <c r="DB22" s="173" t="str">
        <f t="shared" si="42"/>
        <v xml:space="preserve"> </v>
      </c>
      <c r="DC22" s="171"/>
      <c r="DD22" s="171"/>
      <c r="DE22" s="172" t="str">
        <f t="shared" si="43"/>
        <v xml:space="preserve"> </v>
      </c>
      <c r="DF22" s="173" t="str">
        <f t="shared" si="44"/>
        <v xml:space="preserve"> </v>
      </c>
      <c r="DG22" s="171"/>
      <c r="DH22" s="171"/>
      <c r="DI22" s="172" t="str">
        <f t="shared" si="45"/>
        <v xml:space="preserve"> </v>
      </c>
      <c r="DJ22" s="48" t="str">
        <f t="shared" si="71"/>
        <v xml:space="preserve"> </v>
      </c>
      <c r="DK22" s="110"/>
      <c r="DL22" s="39" t="str">
        <f>IF(ISBLANK(Fran1!$A22)," ",Fran1!$A22)</f>
        <v xml:space="preserve"> </v>
      </c>
      <c r="DM22" s="40" t="str">
        <f>IF(ISBLANK(Fran1!$B22)," ",Fran1!$B22)</f>
        <v xml:space="preserve"> </v>
      </c>
      <c r="DN22" s="44"/>
      <c r="DO22" s="171"/>
      <c r="DP22" s="172" t="str">
        <f t="shared" si="46"/>
        <v xml:space="preserve"> </v>
      </c>
      <c r="DQ22" s="173" t="str">
        <f t="shared" si="47"/>
        <v xml:space="preserve"> </v>
      </c>
      <c r="DR22" s="171"/>
      <c r="DS22" s="171"/>
      <c r="DT22" s="172" t="str">
        <f t="shared" si="48"/>
        <v xml:space="preserve"> </v>
      </c>
      <c r="DU22" s="173" t="str">
        <f t="shared" si="49"/>
        <v xml:space="preserve"> </v>
      </c>
      <c r="DV22" s="171"/>
      <c r="DW22" s="171"/>
      <c r="DX22" s="172" t="str">
        <f t="shared" si="50"/>
        <v xml:space="preserve"> </v>
      </c>
      <c r="DY22" s="173" t="str">
        <f t="shared" si="51"/>
        <v xml:space="preserve"> </v>
      </c>
      <c r="DZ22" s="171"/>
      <c r="EA22" s="171"/>
      <c r="EB22" s="172" t="str">
        <f t="shared" si="52"/>
        <v xml:space="preserve"> </v>
      </c>
      <c r="EC22" s="173" t="str">
        <f t="shared" si="53"/>
        <v xml:space="preserve"> </v>
      </c>
      <c r="ED22" s="171"/>
      <c r="EE22" s="171"/>
      <c r="EF22" s="172" t="str">
        <f t="shared" si="54"/>
        <v xml:space="preserve"> </v>
      </c>
      <c r="EG22" s="48" t="str">
        <f t="shared" si="55"/>
        <v xml:space="preserve"> </v>
      </c>
      <c r="EH22" s="110"/>
      <c r="EI22" s="39" t="str">
        <f>IF(ISBLANK(Fran1!$A22)," ",Fran1!$A22)</f>
        <v xml:space="preserve"> </v>
      </c>
      <c r="EJ22" s="40" t="str">
        <f>IF(ISBLANK(Fran1!$B22)," ",Fran1!$B22)</f>
        <v xml:space="preserve"> </v>
      </c>
      <c r="EK22" s="44"/>
      <c r="EL22" s="171"/>
      <c r="EM22" s="172" t="str">
        <f t="shared" si="56"/>
        <v xml:space="preserve"> </v>
      </c>
      <c r="EN22" s="173" t="str">
        <f t="shared" si="57"/>
        <v xml:space="preserve"> </v>
      </c>
      <c r="EO22" s="171"/>
      <c r="EP22" s="171"/>
      <c r="EQ22" s="172" t="str">
        <f t="shared" si="58"/>
        <v xml:space="preserve"> </v>
      </c>
      <c r="ER22" s="173" t="str">
        <f t="shared" si="59"/>
        <v xml:space="preserve"> </v>
      </c>
      <c r="ES22" s="171"/>
      <c r="ET22" s="171"/>
      <c r="EU22" s="172" t="str">
        <f t="shared" si="60"/>
        <v xml:space="preserve"> </v>
      </c>
      <c r="EV22" s="173" t="str">
        <f t="shared" si="61"/>
        <v xml:space="preserve"> </v>
      </c>
      <c r="EW22" s="171"/>
      <c r="EX22" s="171"/>
      <c r="EY22" s="172" t="str">
        <f t="shared" si="62"/>
        <v xml:space="preserve"> </v>
      </c>
      <c r="EZ22" s="173" t="str">
        <f t="shared" si="63"/>
        <v xml:space="preserve"> </v>
      </c>
      <c r="FB22" s="39" t="str">
        <f>IF(ISBLANK(Fran1!$A22)," ",Fran1!$A22)</f>
        <v xml:space="preserve"> </v>
      </c>
      <c r="FC22" s="40" t="str">
        <f>IF(ISBLANK(Fran1!$B22)," ",Fran1!$B22)</f>
        <v xml:space="preserve"> </v>
      </c>
      <c r="FD22" s="170"/>
      <c r="FE22" s="171"/>
      <c r="FF22" s="172" t="str">
        <f t="shared" si="64"/>
        <v xml:space="preserve"> </v>
      </c>
      <c r="FG22" s="173" t="str">
        <f t="shared" si="65"/>
        <v xml:space="preserve"> </v>
      </c>
      <c r="FH22" s="171"/>
      <c r="FI22" s="171"/>
      <c r="FJ22" s="172" t="str">
        <f t="shared" si="66"/>
        <v xml:space="preserve"> </v>
      </c>
      <c r="FK22" s="173" t="str">
        <f t="shared" si="67"/>
        <v xml:space="preserve"> </v>
      </c>
    </row>
    <row r="23" spans="1:167">
      <c r="A23" s="41" t="str">
        <f>IF(ISBLANK(Fran1!A23)," ",Fran1!A23)</f>
        <v xml:space="preserve"> </v>
      </c>
      <c r="B23" s="42" t="str">
        <f>IF(ISBLANK(Fran1!B23)," ",Fran1!B23)</f>
        <v xml:space="preserve"> </v>
      </c>
      <c r="C23" s="174"/>
      <c r="D23" s="175"/>
      <c r="E23" s="176" t="str">
        <f t="shared" si="0"/>
        <v xml:space="preserve"> </v>
      </c>
      <c r="F23" s="177" t="str">
        <f t="shared" si="1"/>
        <v xml:space="preserve"> </v>
      </c>
      <c r="G23" s="175"/>
      <c r="H23" s="175"/>
      <c r="I23" s="176" t="str">
        <f t="shared" si="2"/>
        <v xml:space="preserve"> </v>
      </c>
      <c r="J23" s="177" t="str">
        <f t="shared" si="3"/>
        <v xml:space="preserve"> </v>
      </c>
      <c r="K23" s="175"/>
      <c r="L23" s="175"/>
      <c r="M23" s="176" t="str">
        <f t="shared" si="4"/>
        <v xml:space="preserve"> </v>
      </c>
      <c r="N23" s="177" t="str">
        <f t="shared" si="5"/>
        <v xml:space="preserve"> </v>
      </c>
      <c r="O23" s="175"/>
      <c r="P23" s="175"/>
      <c r="Q23" s="176" t="str">
        <f t="shared" si="6"/>
        <v xml:space="preserve"> </v>
      </c>
      <c r="R23" s="177" t="str">
        <f t="shared" si="7"/>
        <v xml:space="preserve"> </v>
      </c>
      <c r="S23" s="175"/>
      <c r="T23" s="175"/>
      <c r="U23" s="176" t="str">
        <f t="shared" si="8"/>
        <v xml:space="preserve"> </v>
      </c>
      <c r="V23" s="177" t="str">
        <f t="shared" si="9"/>
        <v xml:space="preserve"> </v>
      </c>
      <c r="W23" s="110"/>
      <c r="X23" s="41" t="str">
        <f>IF(ISBLANK(Fran1!A23)," ",Fran1!A23)</f>
        <v xml:space="preserve"> </v>
      </c>
      <c r="Y23" s="42" t="str">
        <f>IF(ISBLANK(Fran1!B23)," ",Fran1!B23)</f>
        <v xml:space="preserve"> </v>
      </c>
      <c r="Z23" s="174"/>
      <c r="AA23" s="175"/>
      <c r="AB23" s="176" t="str">
        <f t="shared" si="10"/>
        <v xml:space="preserve"> </v>
      </c>
      <c r="AC23" s="177" t="str">
        <f t="shared" si="11"/>
        <v xml:space="preserve"> </v>
      </c>
      <c r="AD23" s="175"/>
      <c r="AE23" s="175"/>
      <c r="AF23" s="176" t="str">
        <f t="shared" si="12"/>
        <v xml:space="preserve"> </v>
      </c>
      <c r="AG23" s="177" t="str">
        <f t="shared" si="13"/>
        <v xml:space="preserve"> </v>
      </c>
      <c r="AH23" s="175"/>
      <c r="AI23" s="175"/>
      <c r="AJ23" s="176" t="str">
        <f t="shared" si="14"/>
        <v xml:space="preserve"> </v>
      </c>
      <c r="AK23" s="177" t="str">
        <f t="shared" si="15"/>
        <v xml:space="preserve"> </v>
      </c>
      <c r="AL23" s="175"/>
      <c r="AM23" s="175"/>
      <c r="AN23" s="176" t="str">
        <f t="shared" si="16"/>
        <v xml:space="preserve"> </v>
      </c>
      <c r="AO23" s="177" t="str">
        <f t="shared" si="17"/>
        <v xml:space="preserve"> </v>
      </c>
      <c r="AP23" s="175"/>
      <c r="AQ23" s="175"/>
      <c r="AR23" s="176" t="str">
        <f t="shared" si="18"/>
        <v xml:space="preserve"> </v>
      </c>
      <c r="AS23" s="49" t="str">
        <f t="shared" si="68"/>
        <v xml:space="preserve"> </v>
      </c>
      <c r="AT23" s="110"/>
      <c r="AU23" s="41" t="str">
        <f>IF(ISBLANK(Fran1!X23)," ",Fran1!X23)</f>
        <v xml:space="preserve"> </v>
      </c>
      <c r="AV23" s="42" t="str">
        <f>IF(ISBLANK(Fran1!Y23)," ",Fran1!Y23)</f>
        <v xml:space="preserve"> </v>
      </c>
      <c r="AW23" s="45"/>
      <c r="AX23" s="175"/>
      <c r="AY23" s="176" t="str">
        <f t="shared" si="19"/>
        <v xml:space="preserve"> </v>
      </c>
      <c r="AZ23" s="177" t="str">
        <f t="shared" si="20"/>
        <v xml:space="preserve"> </v>
      </c>
      <c r="BA23" s="175"/>
      <c r="BB23" s="175"/>
      <c r="BC23" s="176" t="str">
        <f t="shared" si="21"/>
        <v xml:space="preserve"> </v>
      </c>
      <c r="BD23" s="177" t="str">
        <f t="shared" si="22"/>
        <v xml:space="preserve"> </v>
      </c>
      <c r="BE23" s="175"/>
      <c r="BF23" s="175"/>
      <c r="BG23" s="176" t="str">
        <f t="shared" si="23"/>
        <v xml:space="preserve"> </v>
      </c>
      <c r="BH23" s="177" t="str">
        <f t="shared" si="24"/>
        <v xml:space="preserve"> </v>
      </c>
      <c r="BI23" s="175"/>
      <c r="BJ23" s="175"/>
      <c r="BK23" s="176" t="str">
        <f t="shared" si="25"/>
        <v xml:space="preserve"> </v>
      </c>
      <c r="BL23" s="177" t="str">
        <f t="shared" si="26"/>
        <v xml:space="preserve"> </v>
      </c>
      <c r="BM23" s="175"/>
      <c r="BN23" s="175"/>
      <c r="BO23" s="176" t="str">
        <f t="shared" si="27"/>
        <v xml:space="preserve"> </v>
      </c>
      <c r="BP23" s="49" t="str">
        <f t="shared" si="69"/>
        <v xml:space="preserve"> </v>
      </c>
      <c r="BQ23" s="110"/>
      <c r="BR23" s="41" t="str">
        <f>IF(ISBLANK(Fran1!AU23)," ",Fran1!AU23)</f>
        <v xml:space="preserve"> </v>
      </c>
      <c r="BS23" s="42" t="str">
        <f>IF(ISBLANK(Fran1!AV23)," ",Fran1!AV23)</f>
        <v xml:space="preserve"> </v>
      </c>
      <c r="BT23" s="45"/>
      <c r="BU23" s="175"/>
      <c r="BV23" s="176" t="str">
        <f t="shared" si="28"/>
        <v xml:space="preserve"> </v>
      </c>
      <c r="BW23" s="177" t="str">
        <f t="shared" si="29"/>
        <v xml:space="preserve"> </v>
      </c>
      <c r="BX23" s="175"/>
      <c r="BY23" s="175"/>
      <c r="BZ23" s="176" t="str">
        <f t="shared" si="30"/>
        <v xml:space="preserve"> </v>
      </c>
      <c r="CA23" s="177" t="str">
        <f t="shared" si="31"/>
        <v xml:space="preserve"> </v>
      </c>
      <c r="CB23" s="175"/>
      <c r="CC23" s="175"/>
      <c r="CD23" s="176" t="str">
        <f t="shared" si="32"/>
        <v xml:space="preserve"> </v>
      </c>
      <c r="CE23" s="177" t="str">
        <f t="shared" si="33"/>
        <v xml:space="preserve"> </v>
      </c>
      <c r="CF23" s="175"/>
      <c r="CG23" s="175"/>
      <c r="CH23" s="176" t="str">
        <f t="shared" si="34"/>
        <v xml:space="preserve"> </v>
      </c>
      <c r="CI23" s="177" t="str">
        <f t="shared" si="35"/>
        <v xml:space="preserve"> </v>
      </c>
      <c r="CJ23" s="175"/>
      <c r="CK23" s="175"/>
      <c r="CL23" s="176" t="str">
        <f t="shared" si="36"/>
        <v xml:space="preserve"> </v>
      </c>
      <c r="CM23" s="49" t="str">
        <f t="shared" si="70"/>
        <v xml:space="preserve"> </v>
      </c>
      <c r="CN23" s="110"/>
      <c r="CO23" s="41" t="str">
        <f>IF(ISBLANK(Fran1!BR23)," ",Fran1!BR23)</f>
        <v xml:space="preserve"> </v>
      </c>
      <c r="CP23" s="42" t="str">
        <f>IF(ISBLANK(Fran1!BS23)," ",Fran1!BS23)</f>
        <v xml:space="preserve"> </v>
      </c>
      <c r="CQ23" s="45"/>
      <c r="CR23" s="175"/>
      <c r="CS23" s="176" t="str">
        <f t="shared" si="37"/>
        <v xml:space="preserve"> </v>
      </c>
      <c r="CT23" s="177" t="str">
        <f t="shared" si="38"/>
        <v xml:space="preserve"> </v>
      </c>
      <c r="CU23" s="175"/>
      <c r="CV23" s="175"/>
      <c r="CW23" s="176" t="str">
        <f t="shared" si="39"/>
        <v xml:space="preserve"> </v>
      </c>
      <c r="CX23" s="177" t="str">
        <f t="shared" si="40"/>
        <v xml:space="preserve"> </v>
      </c>
      <c r="CY23" s="175"/>
      <c r="CZ23" s="175"/>
      <c r="DA23" s="176" t="str">
        <f t="shared" si="41"/>
        <v xml:space="preserve"> </v>
      </c>
      <c r="DB23" s="177" t="str">
        <f t="shared" si="42"/>
        <v xml:space="preserve"> </v>
      </c>
      <c r="DC23" s="175"/>
      <c r="DD23" s="175"/>
      <c r="DE23" s="176" t="str">
        <f t="shared" si="43"/>
        <v xml:space="preserve"> </v>
      </c>
      <c r="DF23" s="177" t="str">
        <f t="shared" si="44"/>
        <v xml:space="preserve"> </v>
      </c>
      <c r="DG23" s="175"/>
      <c r="DH23" s="175"/>
      <c r="DI23" s="176" t="str">
        <f t="shared" si="45"/>
        <v xml:space="preserve"> </v>
      </c>
      <c r="DJ23" s="49" t="str">
        <f t="shared" si="71"/>
        <v xml:space="preserve"> </v>
      </c>
      <c r="DK23" s="110"/>
      <c r="DL23" s="41" t="str">
        <f>IF(ISBLANK(Fran1!$A23)," ",Fran1!$A23)</f>
        <v xml:space="preserve"> </v>
      </c>
      <c r="DM23" s="42" t="str">
        <f>IF(ISBLANK(Fran1!$B23)," ",Fran1!$B23)</f>
        <v xml:space="preserve"> </v>
      </c>
      <c r="DN23" s="45"/>
      <c r="DO23" s="175"/>
      <c r="DP23" s="176" t="str">
        <f t="shared" si="46"/>
        <v xml:space="preserve"> </v>
      </c>
      <c r="DQ23" s="177" t="str">
        <f t="shared" si="47"/>
        <v xml:space="preserve"> </v>
      </c>
      <c r="DR23" s="175"/>
      <c r="DS23" s="175"/>
      <c r="DT23" s="176" t="str">
        <f t="shared" si="48"/>
        <v xml:space="preserve"> </v>
      </c>
      <c r="DU23" s="177" t="str">
        <f t="shared" si="49"/>
        <v xml:space="preserve"> </v>
      </c>
      <c r="DV23" s="175"/>
      <c r="DW23" s="175"/>
      <c r="DX23" s="176" t="str">
        <f t="shared" si="50"/>
        <v xml:space="preserve"> </v>
      </c>
      <c r="DY23" s="177" t="str">
        <f t="shared" si="51"/>
        <v xml:space="preserve"> </v>
      </c>
      <c r="DZ23" s="175"/>
      <c r="EA23" s="175"/>
      <c r="EB23" s="176" t="str">
        <f t="shared" si="52"/>
        <v xml:space="preserve"> </v>
      </c>
      <c r="EC23" s="177" t="str">
        <f t="shared" si="53"/>
        <v xml:space="preserve"> </v>
      </c>
      <c r="ED23" s="175"/>
      <c r="EE23" s="175"/>
      <c r="EF23" s="176" t="str">
        <f t="shared" si="54"/>
        <v xml:space="preserve"> </v>
      </c>
      <c r="EG23" s="49" t="str">
        <f t="shared" si="55"/>
        <v xml:space="preserve"> </v>
      </c>
      <c r="EH23" s="110"/>
      <c r="EI23" s="41" t="str">
        <f>IF(ISBLANK(Fran1!$A23)," ",Fran1!$A23)</f>
        <v xml:space="preserve"> </v>
      </c>
      <c r="EJ23" s="42" t="str">
        <f>IF(ISBLANK(Fran1!$B23)," ",Fran1!$B23)</f>
        <v xml:space="preserve"> </v>
      </c>
      <c r="EK23" s="45"/>
      <c r="EL23" s="175"/>
      <c r="EM23" s="176" t="str">
        <f t="shared" si="56"/>
        <v xml:space="preserve"> </v>
      </c>
      <c r="EN23" s="177" t="str">
        <f t="shared" si="57"/>
        <v xml:space="preserve"> </v>
      </c>
      <c r="EO23" s="175"/>
      <c r="EP23" s="175"/>
      <c r="EQ23" s="176" t="str">
        <f t="shared" si="58"/>
        <v xml:space="preserve"> </v>
      </c>
      <c r="ER23" s="177" t="str">
        <f t="shared" si="59"/>
        <v xml:space="preserve"> </v>
      </c>
      <c r="ES23" s="175"/>
      <c r="ET23" s="175"/>
      <c r="EU23" s="176" t="str">
        <f t="shared" si="60"/>
        <v xml:space="preserve"> </v>
      </c>
      <c r="EV23" s="177" t="str">
        <f t="shared" si="61"/>
        <v xml:space="preserve"> </v>
      </c>
      <c r="EW23" s="175"/>
      <c r="EX23" s="175"/>
      <c r="EY23" s="176" t="str">
        <f t="shared" si="62"/>
        <v xml:space="preserve"> </v>
      </c>
      <c r="EZ23" s="177" t="str">
        <f t="shared" si="63"/>
        <v xml:space="preserve"> </v>
      </c>
      <c r="FB23" s="41" t="str">
        <f>IF(ISBLANK(Fran1!$A23)," ",Fran1!$A23)</f>
        <v xml:space="preserve"> </v>
      </c>
      <c r="FC23" s="42" t="str">
        <f>IF(ISBLANK(Fran1!$B23)," ",Fran1!$B23)</f>
        <v xml:space="preserve"> </v>
      </c>
      <c r="FD23" s="174"/>
      <c r="FE23" s="175"/>
      <c r="FF23" s="176" t="str">
        <f t="shared" si="64"/>
        <v xml:space="preserve"> </v>
      </c>
      <c r="FG23" s="177" t="str">
        <f t="shared" si="65"/>
        <v xml:space="preserve"> </v>
      </c>
      <c r="FH23" s="175"/>
      <c r="FI23" s="175"/>
      <c r="FJ23" s="176" t="str">
        <f t="shared" si="66"/>
        <v xml:space="preserve"> </v>
      </c>
      <c r="FK23" s="177" t="str">
        <f t="shared" si="67"/>
        <v xml:space="preserve"> </v>
      </c>
    </row>
    <row r="24" spans="1:167">
      <c r="A24" s="39" t="str">
        <f>IF(ISBLANK(Fran1!A24)," ",Fran1!A24)</f>
        <v xml:space="preserve"> </v>
      </c>
      <c r="B24" s="40" t="str">
        <f>IF(ISBLANK(Fran1!B24)," ",Fran1!B24)</f>
        <v xml:space="preserve"> </v>
      </c>
      <c r="C24" s="170"/>
      <c r="D24" s="171"/>
      <c r="E24" s="172" t="str">
        <f t="shared" si="0"/>
        <v xml:space="preserve"> </v>
      </c>
      <c r="F24" s="173" t="str">
        <f t="shared" si="1"/>
        <v xml:space="preserve"> </v>
      </c>
      <c r="G24" s="171"/>
      <c r="H24" s="171"/>
      <c r="I24" s="172" t="str">
        <f t="shared" si="2"/>
        <v xml:space="preserve"> </v>
      </c>
      <c r="J24" s="173" t="str">
        <f t="shared" si="3"/>
        <v xml:space="preserve"> </v>
      </c>
      <c r="K24" s="171"/>
      <c r="L24" s="171"/>
      <c r="M24" s="172" t="str">
        <f t="shared" si="4"/>
        <v xml:space="preserve"> </v>
      </c>
      <c r="N24" s="173" t="str">
        <f t="shared" si="5"/>
        <v xml:space="preserve"> </v>
      </c>
      <c r="O24" s="171"/>
      <c r="P24" s="171"/>
      <c r="Q24" s="172" t="str">
        <f t="shared" si="6"/>
        <v xml:space="preserve"> </v>
      </c>
      <c r="R24" s="173" t="str">
        <f t="shared" si="7"/>
        <v xml:space="preserve"> </v>
      </c>
      <c r="S24" s="171"/>
      <c r="T24" s="171"/>
      <c r="U24" s="172" t="str">
        <f t="shared" si="8"/>
        <v xml:space="preserve"> </v>
      </c>
      <c r="V24" s="173" t="str">
        <f t="shared" si="9"/>
        <v xml:space="preserve"> </v>
      </c>
      <c r="W24" s="110"/>
      <c r="X24" s="39" t="str">
        <f>IF(ISBLANK(Fran1!A24)," ",Fran1!A24)</f>
        <v xml:space="preserve"> </v>
      </c>
      <c r="Y24" s="40" t="str">
        <f>IF(ISBLANK(Fran1!B24)," ",Fran1!B24)</f>
        <v xml:space="preserve"> </v>
      </c>
      <c r="Z24" s="170"/>
      <c r="AA24" s="171"/>
      <c r="AB24" s="172" t="str">
        <f t="shared" si="10"/>
        <v xml:space="preserve"> </v>
      </c>
      <c r="AC24" s="173" t="str">
        <f t="shared" si="11"/>
        <v xml:space="preserve"> </v>
      </c>
      <c r="AD24" s="171"/>
      <c r="AE24" s="171"/>
      <c r="AF24" s="172" t="str">
        <f t="shared" si="12"/>
        <v xml:space="preserve"> </v>
      </c>
      <c r="AG24" s="173" t="str">
        <f t="shared" si="13"/>
        <v xml:space="preserve"> </v>
      </c>
      <c r="AH24" s="171"/>
      <c r="AI24" s="171"/>
      <c r="AJ24" s="172" t="str">
        <f t="shared" si="14"/>
        <v xml:space="preserve"> </v>
      </c>
      <c r="AK24" s="173" t="str">
        <f t="shared" si="15"/>
        <v xml:space="preserve"> </v>
      </c>
      <c r="AL24" s="171"/>
      <c r="AM24" s="171"/>
      <c r="AN24" s="172" t="str">
        <f t="shared" si="16"/>
        <v xml:space="preserve"> </v>
      </c>
      <c r="AO24" s="173" t="str">
        <f t="shared" si="17"/>
        <v xml:space="preserve"> </v>
      </c>
      <c r="AP24" s="171"/>
      <c r="AQ24" s="171"/>
      <c r="AR24" s="172" t="str">
        <f t="shared" si="18"/>
        <v xml:space="preserve"> </v>
      </c>
      <c r="AS24" s="48" t="str">
        <f t="shared" si="68"/>
        <v xml:space="preserve"> </v>
      </c>
      <c r="AT24" s="110"/>
      <c r="AU24" s="39" t="str">
        <f>IF(ISBLANK(Fran1!X24)," ",Fran1!X24)</f>
        <v xml:space="preserve"> </v>
      </c>
      <c r="AV24" s="40" t="str">
        <f>IF(ISBLANK(Fran1!Y24)," ",Fran1!Y24)</f>
        <v xml:space="preserve"> </v>
      </c>
      <c r="AW24" s="44"/>
      <c r="AX24" s="171"/>
      <c r="AY24" s="172" t="str">
        <f t="shared" si="19"/>
        <v xml:space="preserve"> </v>
      </c>
      <c r="AZ24" s="173" t="str">
        <f t="shared" si="20"/>
        <v xml:space="preserve"> </v>
      </c>
      <c r="BA24" s="171"/>
      <c r="BB24" s="171"/>
      <c r="BC24" s="172" t="str">
        <f t="shared" si="21"/>
        <v xml:space="preserve"> </v>
      </c>
      <c r="BD24" s="173" t="str">
        <f t="shared" si="22"/>
        <v xml:space="preserve"> </v>
      </c>
      <c r="BE24" s="171"/>
      <c r="BF24" s="171"/>
      <c r="BG24" s="172" t="str">
        <f t="shared" si="23"/>
        <v xml:space="preserve"> </v>
      </c>
      <c r="BH24" s="173" t="str">
        <f t="shared" si="24"/>
        <v xml:space="preserve"> </v>
      </c>
      <c r="BI24" s="171"/>
      <c r="BJ24" s="171"/>
      <c r="BK24" s="172" t="str">
        <f t="shared" si="25"/>
        <v xml:space="preserve"> </v>
      </c>
      <c r="BL24" s="173" t="str">
        <f t="shared" si="26"/>
        <v xml:space="preserve"> </v>
      </c>
      <c r="BM24" s="171"/>
      <c r="BN24" s="171"/>
      <c r="BO24" s="172" t="str">
        <f t="shared" si="27"/>
        <v xml:space="preserve"> </v>
      </c>
      <c r="BP24" s="48" t="str">
        <f t="shared" si="69"/>
        <v xml:space="preserve"> </v>
      </c>
      <c r="BQ24" s="110"/>
      <c r="BR24" s="39" t="str">
        <f>IF(ISBLANK(Fran1!AU24)," ",Fran1!AU24)</f>
        <v xml:space="preserve"> </v>
      </c>
      <c r="BS24" s="40" t="str">
        <f>IF(ISBLANK(Fran1!AV24)," ",Fran1!AV24)</f>
        <v xml:space="preserve"> </v>
      </c>
      <c r="BT24" s="44"/>
      <c r="BU24" s="171"/>
      <c r="BV24" s="172" t="str">
        <f t="shared" si="28"/>
        <v xml:space="preserve"> </v>
      </c>
      <c r="BW24" s="173" t="str">
        <f t="shared" si="29"/>
        <v xml:space="preserve"> </v>
      </c>
      <c r="BX24" s="171"/>
      <c r="BY24" s="171"/>
      <c r="BZ24" s="172" t="str">
        <f t="shared" si="30"/>
        <v xml:space="preserve"> </v>
      </c>
      <c r="CA24" s="173" t="str">
        <f t="shared" si="31"/>
        <v xml:space="preserve"> </v>
      </c>
      <c r="CB24" s="171"/>
      <c r="CC24" s="171"/>
      <c r="CD24" s="172" t="str">
        <f t="shared" si="32"/>
        <v xml:space="preserve"> </v>
      </c>
      <c r="CE24" s="173" t="str">
        <f t="shared" si="33"/>
        <v xml:space="preserve"> </v>
      </c>
      <c r="CF24" s="171"/>
      <c r="CG24" s="171"/>
      <c r="CH24" s="172" t="str">
        <f t="shared" si="34"/>
        <v xml:space="preserve"> </v>
      </c>
      <c r="CI24" s="173" t="str">
        <f t="shared" si="35"/>
        <v xml:space="preserve"> </v>
      </c>
      <c r="CJ24" s="171"/>
      <c r="CK24" s="171"/>
      <c r="CL24" s="172" t="str">
        <f t="shared" si="36"/>
        <v xml:space="preserve"> </v>
      </c>
      <c r="CM24" s="48" t="str">
        <f t="shared" si="70"/>
        <v xml:space="preserve"> </v>
      </c>
      <c r="CN24" s="110"/>
      <c r="CO24" s="39" t="str">
        <f>IF(ISBLANK(Fran1!BR24)," ",Fran1!BR24)</f>
        <v xml:space="preserve"> </v>
      </c>
      <c r="CP24" s="40" t="str">
        <f>IF(ISBLANK(Fran1!BS24)," ",Fran1!BS24)</f>
        <v xml:space="preserve"> </v>
      </c>
      <c r="CQ24" s="44"/>
      <c r="CR24" s="171"/>
      <c r="CS24" s="172" t="str">
        <f t="shared" si="37"/>
        <v xml:space="preserve"> </v>
      </c>
      <c r="CT24" s="173" t="str">
        <f t="shared" si="38"/>
        <v xml:space="preserve"> </v>
      </c>
      <c r="CU24" s="171"/>
      <c r="CV24" s="171"/>
      <c r="CW24" s="172" t="str">
        <f t="shared" si="39"/>
        <v xml:space="preserve"> </v>
      </c>
      <c r="CX24" s="173" t="str">
        <f t="shared" si="40"/>
        <v xml:space="preserve"> </v>
      </c>
      <c r="CY24" s="171"/>
      <c r="CZ24" s="171"/>
      <c r="DA24" s="172" t="str">
        <f t="shared" si="41"/>
        <v xml:space="preserve"> </v>
      </c>
      <c r="DB24" s="173" t="str">
        <f t="shared" si="42"/>
        <v xml:space="preserve"> </v>
      </c>
      <c r="DC24" s="171"/>
      <c r="DD24" s="171"/>
      <c r="DE24" s="172" t="str">
        <f t="shared" si="43"/>
        <v xml:space="preserve"> </v>
      </c>
      <c r="DF24" s="173" t="str">
        <f t="shared" si="44"/>
        <v xml:space="preserve"> </v>
      </c>
      <c r="DG24" s="171"/>
      <c r="DH24" s="171"/>
      <c r="DI24" s="172" t="str">
        <f t="shared" si="45"/>
        <v xml:space="preserve"> </v>
      </c>
      <c r="DJ24" s="48" t="str">
        <f t="shared" si="71"/>
        <v xml:space="preserve"> </v>
      </c>
      <c r="DK24" s="110"/>
      <c r="DL24" s="39" t="str">
        <f>IF(ISBLANK(Fran1!$A24)," ",Fran1!$A24)</f>
        <v xml:space="preserve"> </v>
      </c>
      <c r="DM24" s="40" t="str">
        <f>IF(ISBLANK(Fran1!$B24)," ",Fran1!$B24)</f>
        <v xml:space="preserve"> </v>
      </c>
      <c r="DN24" s="44"/>
      <c r="DO24" s="171"/>
      <c r="DP24" s="172" t="str">
        <f t="shared" si="46"/>
        <v xml:space="preserve"> </v>
      </c>
      <c r="DQ24" s="173" t="str">
        <f t="shared" si="47"/>
        <v xml:space="preserve"> </v>
      </c>
      <c r="DR24" s="171"/>
      <c r="DS24" s="171"/>
      <c r="DT24" s="172" t="str">
        <f t="shared" si="48"/>
        <v xml:space="preserve"> </v>
      </c>
      <c r="DU24" s="173" t="str">
        <f t="shared" si="49"/>
        <v xml:space="preserve"> </v>
      </c>
      <c r="DV24" s="171"/>
      <c r="DW24" s="171"/>
      <c r="DX24" s="172" t="str">
        <f t="shared" si="50"/>
        <v xml:space="preserve"> </v>
      </c>
      <c r="DY24" s="173" t="str">
        <f t="shared" si="51"/>
        <v xml:space="preserve"> </v>
      </c>
      <c r="DZ24" s="171"/>
      <c r="EA24" s="171"/>
      <c r="EB24" s="172" t="str">
        <f t="shared" si="52"/>
        <v xml:space="preserve"> </v>
      </c>
      <c r="EC24" s="173" t="str">
        <f t="shared" si="53"/>
        <v xml:space="preserve"> </v>
      </c>
      <c r="ED24" s="171"/>
      <c r="EE24" s="171"/>
      <c r="EF24" s="172" t="str">
        <f t="shared" si="54"/>
        <v xml:space="preserve"> </v>
      </c>
      <c r="EG24" s="48" t="str">
        <f t="shared" si="55"/>
        <v xml:space="preserve"> </v>
      </c>
      <c r="EH24" s="110"/>
      <c r="EI24" s="39" t="str">
        <f>IF(ISBLANK(Fran1!$A24)," ",Fran1!$A24)</f>
        <v xml:space="preserve"> </v>
      </c>
      <c r="EJ24" s="40" t="str">
        <f>IF(ISBLANK(Fran1!$B24)," ",Fran1!$B24)</f>
        <v xml:space="preserve"> </v>
      </c>
      <c r="EK24" s="44"/>
      <c r="EL24" s="171"/>
      <c r="EM24" s="172" t="str">
        <f t="shared" si="56"/>
        <v xml:space="preserve"> </v>
      </c>
      <c r="EN24" s="173" t="str">
        <f t="shared" si="57"/>
        <v xml:space="preserve"> </v>
      </c>
      <c r="EO24" s="171"/>
      <c r="EP24" s="171"/>
      <c r="EQ24" s="172" t="str">
        <f t="shared" si="58"/>
        <v xml:space="preserve"> </v>
      </c>
      <c r="ER24" s="173" t="str">
        <f t="shared" si="59"/>
        <v xml:space="preserve"> </v>
      </c>
      <c r="ES24" s="171"/>
      <c r="ET24" s="171"/>
      <c r="EU24" s="172" t="str">
        <f t="shared" si="60"/>
        <v xml:space="preserve"> </v>
      </c>
      <c r="EV24" s="173" t="str">
        <f t="shared" si="61"/>
        <v xml:space="preserve"> </v>
      </c>
      <c r="EW24" s="171"/>
      <c r="EX24" s="171"/>
      <c r="EY24" s="172" t="str">
        <f t="shared" si="62"/>
        <v xml:space="preserve"> </v>
      </c>
      <c r="EZ24" s="173" t="str">
        <f t="shared" si="63"/>
        <v xml:space="preserve"> </v>
      </c>
      <c r="FB24" s="39" t="str">
        <f>IF(ISBLANK(Fran1!$A24)," ",Fran1!$A24)</f>
        <v xml:space="preserve"> </v>
      </c>
      <c r="FC24" s="40" t="str">
        <f>IF(ISBLANK(Fran1!$B24)," ",Fran1!$B24)</f>
        <v xml:space="preserve"> </v>
      </c>
      <c r="FD24" s="170"/>
      <c r="FE24" s="171"/>
      <c r="FF24" s="172" t="str">
        <f t="shared" si="64"/>
        <v xml:space="preserve"> </v>
      </c>
      <c r="FG24" s="173" t="str">
        <f t="shared" si="65"/>
        <v xml:space="preserve"> </v>
      </c>
      <c r="FH24" s="171"/>
      <c r="FI24" s="171"/>
      <c r="FJ24" s="172" t="str">
        <f t="shared" si="66"/>
        <v xml:space="preserve"> </v>
      </c>
      <c r="FK24" s="173" t="str">
        <f t="shared" si="67"/>
        <v xml:space="preserve"> </v>
      </c>
    </row>
    <row r="25" spans="1:167">
      <c r="A25" s="41" t="str">
        <f>IF(ISBLANK(Fran1!A25)," ",Fran1!A25)</f>
        <v xml:space="preserve"> </v>
      </c>
      <c r="B25" s="42" t="str">
        <f>IF(ISBLANK(Fran1!B25)," ",Fran1!B25)</f>
        <v xml:space="preserve"> </v>
      </c>
      <c r="C25" s="174"/>
      <c r="D25" s="175"/>
      <c r="E25" s="176" t="str">
        <f t="shared" si="0"/>
        <v xml:space="preserve"> </v>
      </c>
      <c r="F25" s="177" t="str">
        <f t="shared" si="1"/>
        <v xml:space="preserve"> </v>
      </c>
      <c r="G25" s="175"/>
      <c r="H25" s="175"/>
      <c r="I25" s="176" t="str">
        <f t="shared" si="2"/>
        <v xml:space="preserve"> </v>
      </c>
      <c r="J25" s="177" t="str">
        <f t="shared" si="3"/>
        <v xml:space="preserve"> </v>
      </c>
      <c r="K25" s="175"/>
      <c r="L25" s="175"/>
      <c r="M25" s="176" t="str">
        <f t="shared" si="4"/>
        <v xml:space="preserve"> </v>
      </c>
      <c r="N25" s="177" t="str">
        <f t="shared" si="5"/>
        <v xml:space="preserve"> </v>
      </c>
      <c r="O25" s="175"/>
      <c r="P25" s="175"/>
      <c r="Q25" s="176" t="str">
        <f t="shared" si="6"/>
        <v xml:space="preserve"> </v>
      </c>
      <c r="R25" s="177" t="str">
        <f t="shared" si="7"/>
        <v xml:space="preserve"> </v>
      </c>
      <c r="S25" s="175"/>
      <c r="T25" s="175"/>
      <c r="U25" s="176" t="str">
        <f t="shared" si="8"/>
        <v xml:space="preserve"> </v>
      </c>
      <c r="V25" s="177" t="str">
        <f t="shared" si="9"/>
        <v xml:space="preserve"> </v>
      </c>
      <c r="W25" s="110"/>
      <c r="X25" s="41" t="str">
        <f>IF(ISBLANK(Fran1!A25)," ",Fran1!A25)</f>
        <v xml:space="preserve"> </v>
      </c>
      <c r="Y25" s="42" t="str">
        <f>IF(ISBLANK(Fran1!B25)," ",Fran1!B25)</f>
        <v xml:space="preserve"> </v>
      </c>
      <c r="Z25" s="174"/>
      <c r="AA25" s="175"/>
      <c r="AB25" s="176" t="str">
        <f t="shared" si="10"/>
        <v xml:space="preserve"> </v>
      </c>
      <c r="AC25" s="177" t="str">
        <f t="shared" si="11"/>
        <v xml:space="preserve"> </v>
      </c>
      <c r="AD25" s="175"/>
      <c r="AE25" s="175"/>
      <c r="AF25" s="176" t="str">
        <f t="shared" si="12"/>
        <v xml:space="preserve"> </v>
      </c>
      <c r="AG25" s="177" t="str">
        <f t="shared" si="13"/>
        <v xml:space="preserve"> </v>
      </c>
      <c r="AH25" s="175"/>
      <c r="AI25" s="175"/>
      <c r="AJ25" s="176" t="str">
        <f t="shared" si="14"/>
        <v xml:space="preserve"> </v>
      </c>
      <c r="AK25" s="177" t="str">
        <f t="shared" si="15"/>
        <v xml:space="preserve"> </v>
      </c>
      <c r="AL25" s="175"/>
      <c r="AM25" s="175"/>
      <c r="AN25" s="176" t="str">
        <f t="shared" si="16"/>
        <v xml:space="preserve"> </v>
      </c>
      <c r="AO25" s="177" t="str">
        <f t="shared" si="17"/>
        <v xml:space="preserve"> </v>
      </c>
      <c r="AP25" s="175"/>
      <c r="AQ25" s="175"/>
      <c r="AR25" s="176" t="str">
        <f t="shared" si="18"/>
        <v xml:space="preserve"> </v>
      </c>
      <c r="AS25" s="49" t="str">
        <f t="shared" si="68"/>
        <v xml:space="preserve"> </v>
      </c>
      <c r="AT25" s="110"/>
      <c r="AU25" s="41" t="str">
        <f>IF(ISBLANK(Fran1!X25)," ",Fran1!X25)</f>
        <v xml:space="preserve"> </v>
      </c>
      <c r="AV25" s="42" t="str">
        <f>IF(ISBLANK(Fran1!Y25)," ",Fran1!Y25)</f>
        <v xml:space="preserve"> </v>
      </c>
      <c r="AW25" s="45"/>
      <c r="AX25" s="175"/>
      <c r="AY25" s="176" t="str">
        <f t="shared" si="19"/>
        <v xml:space="preserve"> </v>
      </c>
      <c r="AZ25" s="177" t="str">
        <f t="shared" si="20"/>
        <v xml:space="preserve"> </v>
      </c>
      <c r="BA25" s="175"/>
      <c r="BB25" s="175"/>
      <c r="BC25" s="176" t="str">
        <f t="shared" si="21"/>
        <v xml:space="preserve"> </v>
      </c>
      <c r="BD25" s="177" t="str">
        <f t="shared" si="22"/>
        <v xml:space="preserve"> </v>
      </c>
      <c r="BE25" s="175"/>
      <c r="BF25" s="175"/>
      <c r="BG25" s="176" t="str">
        <f t="shared" si="23"/>
        <v xml:space="preserve"> </v>
      </c>
      <c r="BH25" s="177" t="str">
        <f t="shared" si="24"/>
        <v xml:space="preserve"> </v>
      </c>
      <c r="BI25" s="175"/>
      <c r="BJ25" s="175"/>
      <c r="BK25" s="176" t="str">
        <f t="shared" si="25"/>
        <v xml:space="preserve"> </v>
      </c>
      <c r="BL25" s="177" t="str">
        <f t="shared" si="26"/>
        <v xml:space="preserve"> </v>
      </c>
      <c r="BM25" s="175"/>
      <c r="BN25" s="175"/>
      <c r="BO25" s="176" t="str">
        <f t="shared" si="27"/>
        <v xml:space="preserve"> </v>
      </c>
      <c r="BP25" s="49" t="str">
        <f t="shared" si="69"/>
        <v xml:space="preserve"> </v>
      </c>
      <c r="BQ25" s="110"/>
      <c r="BR25" s="41" t="str">
        <f>IF(ISBLANK(Fran1!AU25)," ",Fran1!AU25)</f>
        <v xml:space="preserve"> </v>
      </c>
      <c r="BS25" s="42" t="str">
        <f>IF(ISBLANK(Fran1!AV25)," ",Fran1!AV25)</f>
        <v xml:space="preserve"> </v>
      </c>
      <c r="BT25" s="45"/>
      <c r="BU25" s="175"/>
      <c r="BV25" s="176" t="str">
        <f t="shared" si="28"/>
        <v xml:space="preserve"> </v>
      </c>
      <c r="BW25" s="177" t="str">
        <f t="shared" si="29"/>
        <v xml:space="preserve"> </v>
      </c>
      <c r="BX25" s="175"/>
      <c r="BY25" s="175"/>
      <c r="BZ25" s="176" t="str">
        <f t="shared" si="30"/>
        <v xml:space="preserve"> </v>
      </c>
      <c r="CA25" s="177" t="str">
        <f t="shared" si="31"/>
        <v xml:space="preserve"> </v>
      </c>
      <c r="CB25" s="175"/>
      <c r="CC25" s="175"/>
      <c r="CD25" s="176" t="str">
        <f t="shared" si="32"/>
        <v xml:space="preserve"> </v>
      </c>
      <c r="CE25" s="177" t="str">
        <f t="shared" si="33"/>
        <v xml:space="preserve"> </v>
      </c>
      <c r="CF25" s="175"/>
      <c r="CG25" s="175"/>
      <c r="CH25" s="176" t="str">
        <f t="shared" si="34"/>
        <v xml:space="preserve"> </v>
      </c>
      <c r="CI25" s="177" t="str">
        <f t="shared" si="35"/>
        <v xml:space="preserve"> </v>
      </c>
      <c r="CJ25" s="175"/>
      <c r="CK25" s="175"/>
      <c r="CL25" s="176" t="str">
        <f t="shared" si="36"/>
        <v xml:space="preserve"> </v>
      </c>
      <c r="CM25" s="49" t="str">
        <f t="shared" si="70"/>
        <v xml:space="preserve"> </v>
      </c>
      <c r="CN25" s="110"/>
      <c r="CO25" s="41" t="str">
        <f>IF(ISBLANK(Fran1!BR25)," ",Fran1!BR25)</f>
        <v xml:space="preserve"> </v>
      </c>
      <c r="CP25" s="42" t="str">
        <f>IF(ISBLANK(Fran1!BS25)," ",Fran1!BS25)</f>
        <v xml:space="preserve"> </v>
      </c>
      <c r="CQ25" s="45"/>
      <c r="CR25" s="175"/>
      <c r="CS25" s="176" t="str">
        <f t="shared" si="37"/>
        <v xml:space="preserve"> </v>
      </c>
      <c r="CT25" s="177" t="str">
        <f t="shared" si="38"/>
        <v xml:space="preserve"> </v>
      </c>
      <c r="CU25" s="175"/>
      <c r="CV25" s="175"/>
      <c r="CW25" s="176" t="str">
        <f t="shared" si="39"/>
        <v xml:space="preserve"> </v>
      </c>
      <c r="CX25" s="177" t="str">
        <f t="shared" si="40"/>
        <v xml:space="preserve"> </v>
      </c>
      <c r="CY25" s="175"/>
      <c r="CZ25" s="175"/>
      <c r="DA25" s="176" t="str">
        <f t="shared" si="41"/>
        <v xml:space="preserve"> </v>
      </c>
      <c r="DB25" s="177" t="str">
        <f t="shared" si="42"/>
        <v xml:space="preserve"> </v>
      </c>
      <c r="DC25" s="175"/>
      <c r="DD25" s="175"/>
      <c r="DE25" s="176" t="str">
        <f t="shared" si="43"/>
        <v xml:space="preserve"> </v>
      </c>
      <c r="DF25" s="177" t="str">
        <f t="shared" si="44"/>
        <v xml:space="preserve"> </v>
      </c>
      <c r="DG25" s="175"/>
      <c r="DH25" s="175"/>
      <c r="DI25" s="176" t="str">
        <f t="shared" si="45"/>
        <v xml:space="preserve"> </v>
      </c>
      <c r="DJ25" s="49" t="str">
        <f t="shared" si="71"/>
        <v xml:space="preserve"> </v>
      </c>
      <c r="DK25" s="110"/>
      <c r="DL25" s="41" t="str">
        <f>IF(ISBLANK(Fran1!$A25)," ",Fran1!$A25)</f>
        <v xml:space="preserve"> </v>
      </c>
      <c r="DM25" s="42" t="str">
        <f>IF(ISBLANK(Fran1!$B25)," ",Fran1!$B25)</f>
        <v xml:space="preserve"> </v>
      </c>
      <c r="DN25" s="45"/>
      <c r="DO25" s="175"/>
      <c r="DP25" s="176" t="str">
        <f t="shared" si="46"/>
        <v xml:space="preserve"> </v>
      </c>
      <c r="DQ25" s="177" t="str">
        <f t="shared" si="47"/>
        <v xml:space="preserve"> </v>
      </c>
      <c r="DR25" s="175"/>
      <c r="DS25" s="175"/>
      <c r="DT25" s="176" t="str">
        <f t="shared" si="48"/>
        <v xml:space="preserve"> </v>
      </c>
      <c r="DU25" s="177" t="str">
        <f t="shared" si="49"/>
        <v xml:space="preserve"> </v>
      </c>
      <c r="DV25" s="175"/>
      <c r="DW25" s="175"/>
      <c r="DX25" s="176" t="str">
        <f t="shared" si="50"/>
        <v xml:space="preserve"> </v>
      </c>
      <c r="DY25" s="177" t="str">
        <f t="shared" si="51"/>
        <v xml:space="preserve"> </v>
      </c>
      <c r="DZ25" s="175"/>
      <c r="EA25" s="175"/>
      <c r="EB25" s="176" t="str">
        <f t="shared" si="52"/>
        <v xml:space="preserve"> </v>
      </c>
      <c r="EC25" s="177" t="str">
        <f t="shared" si="53"/>
        <v xml:space="preserve"> </v>
      </c>
      <c r="ED25" s="175"/>
      <c r="EE25" s="175"/>
      <c r="EF25" s="176" t="str">
        <f t="shared" si="54"/>
        <v xml:space="preserve"> </v>
      </c>
      <c r="EG25" s="49" t="str">
        <f t="shared" si="55"/>
        <v xml:space="preserve"> </v>
      </c>
      <c r="EH25" s="110"/>
      <c r="EI25" s="41" t="str">
        <f>IF(ISBLANK(Fran1!$A25)," ",Fran1!$A25)</f>
        <v xml:space="preserve"> </v>
      </c>
      <c r="EJ25" s="42" t="str">
        <f>IF(ISBLANK(Fran1!$B25)," ",Fran1!$B25)</f>
        <v xml:space="preserve"> </v>
      </c>
      <c r="EK25" s="45"/>
      <c r="EL25" s="175"/>
      <c r="EM25" s="176" t="str">
        <f t="shared" si="56"/>
        <v xml:space="preserve"> </v>
      </c>
      <c r="EN25" s="177" t="str">
        <f t="shared" si="57"/>
        <v xml:space="preserve"> </v>
      </c>
      <c r="EO25" s="175"/>
      <c r="EP25" s="175"/>
      <c r="EQ25" s="176" t="str">
        <f t="shared" si="58"/>
        <v xml:space="preserve"> </v>
      </c>
      <c r="ER25" s="177" t="str">
        <f t="shared" si="59"/>
        <v xml:space="preserve"> </v>
      </c>
      <c r="ES25" s="175"/>
      <c r="ET25" s="175"/>
      <c r="EU25" s="176" t="str">
        <f t="shared" si="60"/>
        <v xml:space="preserve"> </v>
      </c>
      <c r="EV25" s="177" t="str">
        <f t="shared" si="61"/>
        <v xml:space="preserve"> </v>
      </c>
      <c r="EW25" s="175"/>
      <c r="EX25" s="175"/>
      <c r="EY25" s="176" t="str">
        <f t="shared" si="62"/>
        <v xml:space="preserve"> </v>
      </c>
      <c r="EZ25" s="177" t="str">
        <f t="shared" si="63"/>
        <v xml:space="preserve"> </v>
      </c>
      <c r="FB25" s="41" t="str">
        <f>IF(ISBLANK(Fran1!$A25)," ",Fran1!$A25)</f>
        <v xml:space="preserve"> </v>
      </c>
      <c r="FC25" s="42" t="str">
        <f>IF(ISBLANK(Fran1!$B25)," ",Fran1!$B25)</f>
        <v xml:space="preserve"> </v>
      </c>
      <c r="FD25" s="174"/>
      <c r="FE25" s="175"/>
      <c r="FF25" s="176" t="str">
        <f t="shared" si="64"/>
        <v xml:space="preserve"> </v>
      </c>
      <c r="FG25" s="177" t="str">
        <f t="shared" si="65"/>
        <v xml:space="preserve"> </v>
      </c>
      <c r="FH25" s="175"/>
      <c r="FI25" s="175"/>
      <c r="FJ25" s="176" t="str">
        <f t="shared" si="66"/>
        <v xml:space="preserve"> </v>
      </c>
      <c r="FK25" s="177" t="str">
        <f t="shared" si="67"/>
        <v xml:space="preserve"> </v>
      </c>
    </row>
    <row r="26" spans="1:167">
      <c r="A26" s="39" t="str">
        <f>IF(ISBLANK(Fran1!A26)," ",Fran1!A26)</f>
        <v xml:space="preserve"> </v>
      </c>
      <c r="B26" s="40" t="str">
        <f>IF(ISBLANK(Fran1!B26)," ",Fran1!B26)</f>
        <v xml:space="preserve"> </v>
      </c>
      <c r="C26" s="170"/>
      <c r="D26" s="171"/>
      <c r="E26" s="172" t="str">
        <f t="shared" si="0"/>
        <v xml:space="preserve"> </v>
      </c>
      <c r="F26" s="173" t="str">
        <f t="shared" si="1"/>
        <v xml:space="preserve"> </v>
      </c>
      <c r="G26" s="171"/>
      <c r="H26" s="171"/>
      <c r="I26" s="172" t="str">
        <f t="shared" si="2"/>
        <v xml:space="preserve"> </v>
      </c>
      <c r="J26" s="173" t="str">
        <f t="shared" si="3"/>
        <v xml:space="preserve"> </v>
      </c>
      <c r="K26" s="171"/>
      <c r="L26" s="171"/>
      <c r="M26" s="172" t="str">
        <f t="shared" si="4"/>
        <v xml:space="preserve"> </v>
      </c>
      <c r="N26" s="173" t="str">
        <f t="shared" si="5"/>
        <v xml:space="preserve"> </v>
      </c>
      <c r="O26" s="171"/>
      <c r="P26" s="171"/>
      <c r="Q26" s="172" t="str">
        <f t="shared" si="6"/>
        <v xml:space="preserve"> </v>
      </c>
      <c r="R26" s="173" t="str">
        <f t="shared" si="7"/>
        <v xml:space="preserve"> </v>
      </c>
      <c r="S26" s="171"/>
      <c r="T26" s="171"/>
      <c r="U26" s="172" t="str">
        <f t="shared" si="8"/>
        <v xml:space="preserve"> </v>
      </c>
      <c r="V26" s="173" t="str">
        <f t="shared" si="9"/>
        <v xml:space="preserve"> </v>
      </c>
      <c r="W26" s="110"/>
      <c r="X26" s="39" t="str">
        <f>IF(ISBLANK(Fran1!A26)," ",Fran1!A26)</f>
        <v xml:space="preserve"> </v>
      </c>
      <c r="Y26" s="40" t="str">
        <f>IF(ISBLANK(Fran1!B26)," ",Fran1!B26)</f>
        <v xml:space="preserve"> </v>
      </c>
      <c r="Z26" s="170"/>
      <c r="AA26" s="171"/>
      <c r="AB26" s="172" t="str">
        <f t="shared" si="10"/>
        <v xml:space="preserve"> </v>
      </c>
      <c r="AC26" s="173" t="str">
        <f t="shared" si="11"/>
        <v xml:space="preserve"> </v>
      </c>
      <c r="AD26" s="171"/>
      <c r="AE26" s="171"/>
      <c r="AF26" s="172" t="str">
        <f t="shared" si="12"/>
        <v xml:space="preserve"> </v>
      </c>
      <c r="AG26" s="173" t="str">
        <f t="shared" si="13"/>
        <v xml:space="preserve"> </v>
      </c>
      <c r="AH26" s="171"/>
      <c r="AI26" s="171"/>
      <c r="AJ26" s="172" t="str">
        <f t="shared" si="14"/>
        <v xml:space="preserve"> </v>
      </c>
      <c r="AK26" s="173" t="str">
        <f t="shared" si="15"/>
        <v xml:space="preserve"> </v>
      </c>
      <c r="AL26" s="171"/>
      <c r="AM26" s="171"/>
      <c r="AN26" s="172" t="str">
        <f t="shared" si="16"/>
        <v xml:space="preserve"> </v>
      </c>
      <c r="AO26" s="173" t="str">
        <f t="shared" si="17"/>
        <v xml:space="preserve"> </v>
      </c>
      <c r="AP26" s="171"/>
      <c r="AQ26" s="171"/>
      <c r="AR26" s="172" t="str">
        <f t="shared" si="18"/>
        <v xml:space="preserve"> </v>
      </c>
      <c r="AS26" s="48" t="str">
        <f t="shared" si="68"/>
        <v xml:space="preserve"> </v>
      </c>
      <c r="AT26" s="110"/>
      <c r="AU26" s="39" t="str">
        <f>IF(ISBLANK(Fran1!X26)," ",Fran1!X26)</f>
        <v xml:space="preserve"> </v>
      </c>
      <c r="AV26" s="40" t="str">
        <f>IF(ISBLANK(Fran1!Y26)," ",Fran1!Y26)</f>
        <v xml:space="preserve"> </v>
      </c>
      <c r="AW26" s="44"/>
      <c r="AX26" s="171"/>
      <c r="AY26" s="172" t="str">
        <f t="shared" si="19"/>
        <v xml:space="preserve"> </v>
      </c>
      <c r="AZ26" s="173" t="str">
        <f t="shared" si="20"/>
        <v xml:space="preserve"> </v>
      </c>
      <c r="BA26" s="171"/>
      <c r="BB26" s="171"/>
      <c r="BC26" s="172" t="str">
        <f t="shared" si="21"/>
        <v xml:space="preserve"> </v>
      </c>
      <c r="BD26" s="173" t="str">
        <f t="shared" si="22"/>
        <v xml:space="preserve"> </v>
      </c>
      <c r="BE26" s="171"/>
      <c r="BF26" s="171"/>
      <c r="BG26" s="172" t="str">
        <f t="shared" si="23"/>
        <v xml:space="preserve"> </v>
      </c>
      <c r="BH26" s="173" t="str">
        <f t="shared" si="24"/>
        <v xml:space="preserve"> </v>
      </c>
      <c r="BI26" s="171"/>
      <c r="BJ26" s="171"/>
      <c r="BK26" s="172" t="str">
        <f t="shared" si="25"/>
        <v xml:space="preserve"> </v>
      </c>
      <c r="BL26" s="173" t="str">
        <f t="shared" si="26"/>
        <v xml:space="preserve"> </v>
      </c>
      <c r="BM26" s="171"/>
      <c r="BN26" s="171"/>
      <c r="BO26" s="172" t="str">
        <f t="shared" si="27"/>
        <v xml:space="preserve"> </v>
      </c>
      <c r="BP26" s="48" t="str">
        <f t="shared" si="69"/>
        <v xml:space="preserve"> </v>
      </c>
      <c r="BQ26" s="110"/>
      <c r="BR26" s="39" t="str">
        <f>IF(ISBLANK(Fran1!AU26)," ",Fran1!AU26)</f>
        <v xml:space="preserve"> </v>
      </c>
      <c r="BS26" s="40" t="str">
        <f>IF(ISBLANK(Fran1!AV26)," ",Fran1!AV26)</f>
        <v xml:space="preserve"> </v>
      </c>
      <c r="BT26" s="44"/>
      <c r="BU26" s="171"/>
      <c r="BV26" s="172" t="str">
        <f t="shared" si="28"/>
        <v xml:space="preserve"> </v>
      </c>
      <c r="BW26" s="173" t="str">
        <f t="shared" si="29"/>
        <v xml:space="preserve"> </v>
      </c>
      <c r="BX26" s="171"/>
      <c r="BY26" s="171"/>
      <c r="BZ26" s="172" t="str">
        <f t="shared" si="30"/>
        <v xml:space="preserve"> </v>
      </c>
      <c r="CA26" s="173" t="str">
        <f t="shared" si="31"/>
        <v xml:space="preserve"> </v>
      </c>
      <c r="CB26" s="171"/>
      <c r="CC26" s="171"/>
      <c r="CD26" s="172" t="str">
        <f t="shared" si="32"/>
        <v xml:space="preserve"> </v>
      </c>
      <c r="CE26" s="173" t="str">
        <f t="shared" si="33"/>
        <v xml:space="preserve"> </v>
      </c>
      <c r="CF26" s="171"/>
      <c r="CG26" s="171"/>
      <c r="CH26" s="172" t="str">
        <f t="shared" si="34"/>
        <v xml:space="preserve"> </v>
      </c>
      <c r="CI26" s="173" t="str">
        <f t="shared" si="35"/>
        <v xml:space="preserve"> </v>
      </c>
      <c r="CJ26" s="171"/>
      <c r="CK26" s="171"/>
      <c r="CL26" s="172" t="str">
        <f t="shared" si="36"/>
        <v xml:space="preserve"> </v>
      </c>
      <c r="CM26" s="48" t="str">
        <f t="shared" si="70"/>
        <v xml:space="preserve"> </v>
      </c>
      <c r="CN26" s="110"/>
      <c r="CO26" s="39" t="str">
        <f>IF(ISBLANK(Fran1!BR26)," ",Fran1!BR26)</f>
        <v xml:space="preserve"> </v>
      </c>
      <c r="CP26" s="40" t="str">
        <f>IF(ISBLANK(Fran1!BS26)," ",Fran1!BS26)</f>
        <v xml:space="preserve"> </v>
      </c>
      <c r="CQ26" s="44"/>
      <c r="CR26" s="171"/>
      <c r="CS26" s="172" t="str">
        <f t="shared" si="37"/>
        <v xml:space="preserve"> </v>
      </c>
      <c r="CT26" s="173" t="str">
        <f t="shared" si="38"/>
        <v xml:space="preserve"> </v>
      </c>
      <c r="CU26" s="171"/>
      <c r="CV26" s="171"/>
      <c r="CW26" s="172" t="str">
        <f t="shared" si="39"/>
        <v xml:space="preserve"> </v>
      </c>
      <c r="CX26" s="173" t="str">
        <f t="shared" si="40"/>
        <v xml:space="preserve"> </v>
      </c>
      <c r="CY26" s="171"/>
      <c r="CZ26" s="171"/>
      <c r="DA26" s="172" t="str">
        <f t="shared" si="41"/>
        <v xml:space="preserve"> </v>
      </c>
      <c r="DB26" s="173" t="str">
        <f t="shared" si="42"/>
        <v xml:space="preserve"> </v>
      </c>
      <c r="DC26" s="171"/>
      <c r="DD26" s="171"/>
      <c r="DE26" s="172" t="str">
        <f t="shared" si="43"/>
        <v xml:space="preserve"> </v>
      </c>
      <c r="DF26" s="173" t="str">
        <f t="shared" si="44"/>
        <v xml:space="preserve"> </v>
      </c>
      <c r="DG26" s="171"/>
      <c r="DH26" s="171"/>
      <c r="DI26" s="172" t="str">
        <f t="shared" si="45"/>
        <v xml:space="preserve"> </v>
      </c>
      <c r="DJ26" s="48" t="str">
        <f t="shared" si="71"/>
        <v xml:space="preserve"> </v>
      </c>
      <c r="DK26" s="110"/>
      <c r="DL26" s="39" t="str">
        <f>IF(ISBLANK(Fran1!$A26)," ",Fran1!$A26)</f>
        <v xml:space="preserve"> </v>
      </c>
      <c r="DM26" s="40" t="str">
        <f>IF(ISBLANK(Fran1!$B26)," ",Fran1!$B26)</f>
        <v xml:space="preserve"> </v>
      </c>
      <c r="DN26" s="44"/>
      <c r="DO26" s="171"/>
      <c r="DP26" s="172" t="str">
        <f t="shared" si="46"/>
        <v xml:space="preserve"> </v>
      </c>
      <c r="DQ26" s="173" t="str">
        <f t="shared" si="47"/>
        <v xml:space="preserve"> </v>
      </c>
      <c r="DR26" s="171"/>
      <c r="DS26" s="171"/>
      <c r="DT26" s="172" t="str">
        <f t="shared" si="48"/>
        <v xml:space="preserve"> </v>
      </c>
      <c r="DU26" s="173" t="str">
        <f t="shared" si="49"/>
        <v xml:space="preserve"> </v>
      </c>
      <c r="DV26" s="171"/>
      <c r="DW26" s="171"/>
      <c r="DX26" s="172" t="str">
        <f t="shared" si="50"/>
        <v xml:space="preserve"> </v>
      </c>
      <c r="DY26" s="173" t="str">
        <f t="shared" si="51"/>
        <v xml:space="preserve"> </v>
      </c>
      <c r="DZ26" s="171"/>
      <c r="EA26" s="171"/>
      <c r="EB26" s="172" t="str">
        <f t="shared" si="52"/>
        <v xml:space="preserve"> </v>
      </c>
      <c r="EC26" s="173" t="str">
        <f t="shared" si="53"/>
        <v xml:space="preserve"> </v>
      </c>
      <c r="ED26" s="171"/>
      <c r="EE26" s="171"/>
      <c r="EF26" s="172" t="str">
        <f t="shared" si="54"/>
        <v xml:space="preserve"> </v>
      </c>
      <c r="EG26" s="48" t="str">
        <f t="shared" si="55"/>
        <v xml:space="preserve"> </v>
      </c>
      <c r="EH26" s="110"/>
      <c r="EI26" s="39" t="str">
        <f>IF(ISBLANK(Fran1!$A26)," ",Fran1!$A26)</f>
        <v xml:space="preserve"> </v>
      </c>
      <c r="EJ26" s="40" t="str">
        <f>IF(ISBLANK(Fran1!$B26)," ",Fran1!$B26)</f>
        <v xml:space="preserve"> </v>
      </c>
      <c r="EK26" s="44"/>
      <c r="EL26" s="171"/>
      <c r="EM26" s="172" t="str">
        <f t="shared" si="56"/>
        <v xml:space="preserve"> </v>
      </c>
      <c r="EN26" s="173" t="str">
        <f t="shared" si="57"/>
        <v xml:space="preserve"> </v>
      </c>
      <c r="EO26" s="171"/>
      <c r="EP26" s="171"/>
      <c r="EQ26" s="172" t="str">
        <f t="shared" si="58"/>
        <v xml:space="preserve"> </v>
      </c>
      <c r="ER26" s="173" t="str">
        <f t="shared" si="59"/>
        <v xml:space="preserve"> </v>
      </c>
      <c r="ES26" s="171"/>
      <c r="ET26" s="171"/>
      <c r="EU26" s="172" t="str">
        <f t="shared" si="60"/>
        <v xml:space="preserve"> </v>
      </c>
      <c r="EV26" s="173" t="str">
        <f t="shared" si="61"/>
        <v xml:space="preserve"> </v>
      </c>
      <c r="EW26" s="171"/>
      <c r="EX26" s="171"/>
      <c r="EY26" s="172" t="str">
        <f t="shared" si="62"/>
        <v xml:space="preserve"> </v>
      </c>
      <c r="EZ26" s="173" t="str">
        <f t="shared" si="63"/>
        <v xml:space="preserve"> </v>
      </c>
      <c r="FB26" s="39" t="str">
        <f>IF(ISBLANK(Fran1!$A26)," ",Fran1!$A26)</f>
        <v xml:space="preserve"> </v>
      </c>
      <c r="FC26" s="40" t="str">
        <f>IF(ISBLANK(Fran1!$B26)," ",Fran1!$B26)</f>
        <v xml:space="preserve"> </v>
      </c>
      <c r="FD26" s="170"/>
      <c r="FE26" s="171"/>
      <c r="FF26" s="172" t="str">
        <f t="shared" si="64"/>
        <v xml:space="preserve"> </v>
      </c>
      <c r="FG26" s="173" t="str">
        <f t="shared" si="65"/>
        <v xml:space="preserve"> </v>
      </c>
      <c r="FH26" s="171"/>
      <c r="FI26" s="171"/>
      <c r="FJ26" s="172" t="str">
        <f t="shared" si="66"/>
        <v xml:space="preserve"> </v>
      </c>
      <c r="FK26" s="173" t="str">
        <f t="shared" si="67"/>
        <v xml:space="preserve"> </v>
      </c>
    </row>
    <row r="27" spans="1:167">
      <c r="A27" s="41" t="str">
        <f>IF(ISBLANK(Fran1!A27)," ",Fran1!A27)</f>
        <v xml:space="preserve"> </v>
      </c>
      <c r="B27" s="42" t="str">
        <f>IF(ISBLANK(Fran1!B27)," ",Fran1!B27)</f>
        <v xml:space="preserve"> </v>
      </c>
      <c r="C27" s="174"/>
      <c r="D27" s="175"/>
      <c r="E27" s="176" t="str">
        <f t="shared" si="0"/>
        <v xml:space="preserve"> </v>
      </c>
      <c r="F27" s="177" t="str">
        <f t="shared" si="1"/>
        <v xml:space="preserve"> </v>
      </c>
      <c r="G27" s="175"/>
      <c r="H27" s="175"/>
      <c r="I27" s="176" t="str">
        <f t="shared" si="2"/>
        <v xml:space="preserve"> </v>
      </c>
      <c r="J27" s="177" t="str">
        <f t="shared" si="3"/>
        <v xml:space="preserve"> </v>
      </c>
      <c r="K27" s="175"/>
      <c r="L27" s="175"/>
      <c r="M27" s="176" t="str">
        <f t="shared" si="4"/>
        <v xml:space="preserve"> </v>
      </c>
      <c r="N27" s="177" t="str">
        <f t="shared" si="5"/>
        <v xml:space="preserve"> </v>
      </c>
      <c r="O27" s="175"/>
      <c r="P27" s="175"/>
      <c r="Q27" s="176" t="str">
        <f t="shared" si="6"/>
        <v xml:space="preserve"> </v>
      </c>
      <c r="R27" s="177" t="str">
        <f t="shared" si="7"/>
        <v xml:space="preserve"> </v>
      </c>
      <c r="S27" s="175"/>
      <c r="T27" s="175"/>
      <c r="U27" s="176" t="str">
        <f t="shared" si="8"/>
        <v xml:space="preserve"> </v>
      </c>
      <c r="V27" s="177" t="str">
        <f t="shared" si="9"/>
        <v xml:space="preserve"> </v>
      </c>
      <c r="W27" s="110"/>
      <c r="X27" s="41" t="str">
        <f>IF(ISBLANK(Fran1!A27)," ",Fran1!A27)</f>
        <v xml:space="preserve"> </v>
      </c>
      <c r="Y27" s="42" t="str">
        <f>IF(ISBLANK(Fran1!B27)," ",Fran1!B27)</f>
        <v xml:space="preserve"> </v>
      </c>
      <c r="Z27" s="174"/>
      <c r="AA27" s="175"/>
      <c r="AB27" s="176" t="str">
        <f t="shared" si="10"/>
        <v xml:space="preserve"> </v>
      </c>
      <c r="AC27" s="177" t="str">
        <f t="shared" si="11"/>
        <v xml:space="preserve"> </v>
      </c>
      <c r="AD27" s="175"/>
      <c r="AE27" s="175"/>
      <c r="AF27" s="176" t="str">
        <f t="shared" si="12"/>
        <v xml:space="preserve"> </v>
      </c>
      <c r="AG27" s="177" t="str">
        <f t="shared" si="13"/>
        <v xml:space="preserve"> </v>
      </c>
      <c r="AH27" s="175"/>
      <c r="AI27" s="175"/>
      <c r="AJ27" s="176" t="str">
        <f t="shared" si="14"/>
        <v xml:space="preserve"> </v>
      </c>
      <c r="AK27" s="177" t="str">
        <f t="shared" si="15"/>
        <v xml:space="preserve"> </v>
      </c>
      <c r="AL27" s="175"/>
      <c r="AM27" s="175"/>
      <c r="AN27" s="176" t="str">
        <f t="shared" si="16"/>
        <v xml:space="preserve"> </v>
      </c>
      <c r="AO27" s="177" t="str">
        <f t="shared" si="17"/>
        <v xml:space="preserve"> </v>
      </c>
      <c r="AP27" s="175"/>
      <c r="AQ27" s="175"/>
      <c r="AR27" s="176" t="str">
        <f t="shared" si="18"/>
        <v xml:space="preserve"> </v>
      </c>
      <c r="AS27" s="49" t="str">
        <f t="shared" si="68"/>
        <v xml:space="preserve"> </v>
      </c>
      <c r="AT27" s="110"/>
      <c r="AU27" s="41" t="str">
        <f>IF(ISBLANK(Fran1!X27)," ",Fran1!X27)</f>
        <v xml:space="preserve"> </v>
      </c>
      <c r="AV27" s="42" t="str">
        <f>IF(ISBLANK(Fran1!Y27)," ",Fran1!Y27)</f>
        <v xml:space="preserve"> </v>
      </c>
      <c r="AW27" s="45"/>
      <c r="AX27" s="175"/>
      <c r="AY27" s="176" t="str">
        <f t="shared" si="19"/>
        <v xml:space="preserve"> </v>
      </c>
      <c r="AZ27" s="177" t="str">
        <f t="shared" si="20"/>
        <v xml:space="preserve"> </v>
      </c>
      <c r="BA27" s="175"/>
      <c r="BB27" s="175"/>
      <c r="BC27" s="176" t="str">
        <f t="shared" si="21"/>
        <v xml:space="preserve"> </v>
      </c>
      <c r="BD27" s="177" t="str">
        <f t="shared" si="22"/>
        <v xml:space="preserve"> </v>
      </c>
      <c r="BE27" s="175"/>
      <c r="BF27" s="175"/>
      <c r="BG27" s="176" t="str">
        <f t="shared" si="23"/>
        <v xml:space="preserve"> </v>
      </c>
      <c r="BH27" s="177" t="str">
        <f t="shared" si="24"/>
        <v xml:space="preserve"> </v>
      </c>
      <c r="BI27" s="175"/>
      <c r="BJ27" s="175"/>
      <c r="BK27" s="176" t="str">
        <f t="shared" si="25"/>
        <v xml:space="preserve"> </v>
      </c>
      <c r="BL27" s="177" t="str">
        <f t="shared" si="26"/>
        <v xml:space="preserve"> </v>
      </c>
      <c r="BM27" s="175"/>
      <c r="BN27" s="175"/>
      <c r="BO27" s="176" t="str">
        <f t="shared" si="27"/>
        <v xml:space="preserve"> </v>
      </c>
      <c r="BP27" s="49" t="str">
        <f t="shared" si="69"/>
        <v xml:space="preserve"> </v>
      </c>
      <c r="BQ27" s="110"/>
      <c r="BR27" s="41" t="str">
        <f>IF(ISBLANK(Fran1!AU27)," ",Fran1!AU27)</f>
        <v xml:space="preserve"> </v>
      </c>
      <c r="BS27" s="42" t="str">
        <f>IF(ISBLANK(Fran1!AV27)," ",Fran1!AV27)</f>
        <v xml:space="preserve"> </v>
      </c>
      <c r="BT27" s="45"/>
      <c r="BU27" s="175"/>
      <c r="BV27" s="176" t="str">
        <f t="shared" si="28"/>
        <v xml:space="preserve"> </v>
      </c>
      <c r="BW27" s="177" t="str">
        <f t="shared" si="29"/>
        <v xml:space="preserve"> </v>
      </c>
      <c r="BX27" s="175"/>
      <c r="BY27" s="175"/>
      <c r="BZ27" s="176" t="str">
        <f t="shared" si="30"/>
        <v xml:space="preserve"> </v>
      </c>
      <c r="CA27" s="177" t="str">
        <f t="shared" si="31"/>
        <v xml:space="preserve"> </v>
      </c>
      <c r="CB27" s="175"/>
      <c r="CC27" s="175"/>
      <c r="CD27" s="176" t="str">
        <f t="shared" si="32"/>
        <v xml:space="preserve"> </v>
      </c>
      <c r="CE27" s="177" t="str">
        <f t="shared" si="33"/>
        <v xml:space="preserve"> </v>
      </c>
      <c r="CF27" s="175"/>
      <c r="CG27" s="175"/>
      <c r="CH27" s="176" t="str">
        <f t="shared" si="34"/>
        <v xml:space="preserve"> </v>
      </c>
      <c r="CI27" s="177" t="str">
        <f t="shared" si="35"/>
        <v xml:space="preserve"> </v>
      </c>
      <c r="CJ27" s="175"/>
      <c r="CK27" s="175"/>
      <c r="CL27" s="176" t="str">
        <f t="shared" si="36"/>
        <v xml:space="preserve"> </v>
      </c>
      <c r="CM27" s="49" t="str">
        <f t="shared" si="70"/>
        <v xml:space="preserve"> </v>
      </c>
      <c r="CN27" s="110"/>
      <c r="CO27" s="41" t="str">
        <f>IF(ISBLANK(Fran1!BR27)," ",Fran1!BR27)</f>
        <v xml:space="preserve"> </v>
      </c>
      <c r="CP27" s="42" t="str">
        <f>IF(ISBLANK(Fran1!BS27)," ",Fran1!BS27)</f>
        <v xml:space="preserve"> </v>
      </c>
      <c r="CQ27" s="45"/>
      <c r="CR27" s="175"/>
      <c r="CS27" s="176" t="str">
        <f t="shared" si="37"/>
        <v xml:space="preserve"> </v>
      </c>
      <c r="CT27" s="177" t="str">
        <f t="shared" si="38"/>
        <v xml:space="preserve"> </v>
      </c>
      <c r="CU27" s="175"/>
      <c r="CV27" s="175"/>
      <c r="CW27" s="176" t="str">
        <f t="shared" si="39"/>
        <v xml:space="preserve"> </v>
      </c>
      <c r="CX27" s="177" t="str">
        <f t="shared" si="40"/>
        <v xml:space="preserve"> </v>
      </c>
      <c r="CY27" s="175"/>
      <c r="CZ27" s="175"/>
      <c r="DA27" s="176" t="str">
        <f t="shared" si="41"/>
        <v xml:space="preserve"> </v>
      </c>
      <c r="DB27" s="177" t="str">
        <f t="shared" si="42"/>
        <v xml:space="preserve"> </v>
      </c>
      <c r="DC27" s="175"/>
      <c r="DD27" s="175"/>
      <c r="DE27" s="176" t="str">
        <f t="shared" si="43"/>
        <v xml:space="preserve"> </v>
      </c>
      <c r="DF27" s="177" t="str">
        <f t="shared" si="44"/>
        <v xml:space="preserve"> </v>
      </c>
      <c r="DG27" s="175"/>
      <c r="DH27" s="175"/>
      <c r="DI27" s="176" t="str">
        <f t="shared" si="45"/>
        <v xml:space="preserve"> </v>
      </c>
      <c r="DJ27" s="49" t="str">
        <f t="shared" si="71"/>
        <v xml:space="preserve"> </v>
      </c>
      <c r="DK27" s="110"/>
      <c r="DL27" s="41" t="str">
        <f>IF(ISBLANK(Fran1!$A27)," ",Fran1!$A27)</f>
        <v xml:space="preserve"> </v>
      </c>
      <c r="DM27" s="42" t="str">
        <f>IF(ISBLANK(Fran1!$B27)," ",Fran1!$B27)</f>
        <v xml:space="preserve"> </v>
      </c>
      <c r="DN27" s="45"/>
      <c r="DO27" s="175"/>
      <c r="DP27" s="176" t="str">
        <f t="shared" si="46"/>
        <v xml:space="preserve"> </v>
      </c>
      <c r="DQ27" s="177" t="str">
        <f t="shared" si="47"/>
        <v xml:space="preserve"> </v>
      </c>
      <c r="DR27" s="175"/>
      <c r="DS27" s="175"/>
      <c r="DT27" s="176" t="str">
        <f t="shared" si="48"/>
        <v xml:space="preserve"> </v>
      </c>
      <c r="DU27" s="177" t="str">
        <f t="shared" si="49"/>
        <v xml:space="preserve"> </v>
      </c>
      <c r="DV27" s="175"/>
      <c r="DW27" s="175"/>
      <c r="DX27" s="176" t="str">
        <f t="shared" si="50"/>
        <v xml:space="preserve"> </v>
      </c>
      <c r="DY27" s="177" t="str">
        <f t="shared" si="51"/>
        <v xml:space="preserve"> </v>
      </c>
      <c r="DZ27" s="175"/>
      <c r="EA27" s="175"/>
      <c r="EB27" s="176" t="str">
        <f t="shared" si="52"/>
        <v xml:space="preserve"> </v>
      </c>
      <c r="EC27" s="177" t="str">
        <f t="shared" si="53"/>
        <v xml:space="preserve"> </v>
      </c>
      <c r="ED27" s="175"/>
      <c r="EE27" s="175"/>
      <c r="EF27" s="176" t="str">
        <f t="shared" si="54"/>
        <v xml:space="preserve"> </v>
      </c>
      <c r="EG27" s="49" t="str">
        <f t="shared" si="55"/>
        <v xml:space="preserve"> </v>
      </c>
      <c r="EH27" s="110"/>
      <c r="EI27" s="41" t="str">
        <f>IF(ISBLANK(Fran1!$A27)," ",Fran1!$A27)</f>
        <v xml:space="preserve"> </v>
      </c>
      <c r="EJ27" s="42" t="str">
        <f>IF(ISBLANK(Fran1!$B27)," ",Fran1!$B27)</f>
        <v xml:space="preserve"> </v>
      </c>
      <c r="EK27" s="45"/>
      <c r="EL27" s="175"/>
      <c r="EM27" s="176" t="str">
        <f t="shared" si="56"/>
        <v xml:space="preserve"> </v>
      </c>
      <c r="EN27" s="177" t="str">
        <f t="shared" si="57"/>
        <v xml:space="preserve"> </v>
      </c>
      <c r="EO27" s="175"/>
      <c r="EP27" s="175"/>
      <c r="EQ27" s="176" t="str">
        <f t="shared" si="58"/>
        <v xml:space="preserve"> </v>
      </c>
      <c r="ER27" s="177" t="str">
        <f t="shared" si="59"/>
        <v xml:space="preserve"> </v>
      </c>
      <c r="ES27" s="175"/>
      <c r="ET27" s="175"/>
      <c r="EU27" s="176" t="str">
        <f t="shared" si="60"/>
        <v xml:space="preserve"> </v>
      </c>
      <c r="EV27" s="177" t="str">
        <f t="shared" si="61"/>
        <v xml:space="preserve"> </v>
      </c>
      <c r="EW27" s="175"/>
      <c r="EX27" s="175"/>
      <c r="EY27" s="176" t="str">
        <f t="shared" si="62"/>
        <v xml:space="preserve"> </v>
      </c>
      <c r="EZ27" s="177" t="str">
        <f t="shared" si="63"/>
        <v xml:space="preserve"> </v>
      </c>
      <c r="FB27" s="41" t="str">
        <f>IF(ISBLANK(Fran1!$A27)," ",Fran1!$A27)</f>
        <v xml:space="preserve"> </v>
      </c>
      <c r="FC27" s="42" t="str">
        <f>IF(ISBLANK(Fran1!$B27)," ",Fran1!$B27)</f>
        <v xml:space="preserve"> </v>
      </c>
      <c r="FD27" s="174"/>
      <c r="FE27" s="175"/>
      <c r="FF27" s="176" t="str">
        <f t="shared" si="64"/>
        <v xml:space="preserve"> </v>
      </c>
      <c r="FG27" s="177" t="str">
        <f t="shared" si="65"/>
        <v xml:space="preserve"> </v>
      </c>
      <c r="FH27" s="175"/>
      <c r="FI27" s="175"/>
      <c r="FJ27" s="176" t="str">
        <f t="shared" si="66"/>
        <v xml:space="preserve"> </v>
      </c>
      <c r="FK27" s="177" t="str">
        <f t="shared" si="67"/>
        <v xml:space="preserve"> </v>
      </c>
    </row>
    <row r="28" spans="1:167">
      <c r="A28" s="39" t="str">
        <f>IF(ISBLANK(Fran1!A28)," ",Fran1!A28)</f>
        <v xml:space="preserve"> </v>
      </c>
      <c r="B28" s="40" t="str">
        <f>IF(ISBLANK(Fran1!B28)," ",Fran1!B28)</f>
        <v xml:space="preserve"> </v>
      </c>
      <c r="C28" s="170"/>
      <c r="D28" s="171"/>
      <c r="E28" s="172" t="str">
        <f t="shared" si="0"/>
        <v xml:space="preserve"> </v>
      </c>
      <c r="F28" s="173" t="str">
        <f t="shared" si="1"/>
        <v xml:space="preserve"> </v>
      </c>
      <c r="G28" s="171"/>
      <c r="H28" s="171"/>
      <c r="I28" s="172" t="str">
        <f t="shared" si="2"/>
        <v xml:space="preserve"> </v>
      </c>
      <c r="J28" s="173" t="str">
        <f t="shared" si="3"/>
        <v xml:space="preserve"> </v>
      </c>
      <c r="K28" s="171"/>
      <c r="L28" s="171"/>
      <c r="M28" s="172" t="str">
        <f t="shared" si="4"/>
        <v xml:space="preserve"> </v>
      </c>
      <c r="N28" s="173" t="str">
        <f t="shared" si="5"/>
        <v xml:space="preserve"> </v>
      </c>
      <c r="O28" s="171"/>
      <c r="P28" s="171"/>
      <c r="Q28" s="172" t="str">
        <f t="shared" si="6"/>
        <v xml:space="preserve"> </v>
      </c>
      <c r="R28" s="173" t="str">
        <f t="shared" si="7"/>
        <v xml:space="preserve"> </v>
      </c>
      <c r="S28" s="171"/>
      <c r="T28" s="171"/>
      <c r="U28" s="172" t="str">
        <f t="shared" si="8"/>
        <v xml:space="preserve"> </v>
      </c>
      <c r="V28" s="173" t="str">
        <f t="shared" si="9"/>
        <v xml:space="preserve"> </v>
      </c>
      <c r="W28" s="110"/>
      <c r="X28" s="39" t="str">
        <f>IF(ISBLANK(Fran1!A28)," ",Fran1!A28)</f>
        <v xml:space="preserve"> </v>
      </c>
      <c r="Y28" s="40" t="str">
        <f>IF(ISBLANK(Fran1!B28)," ",Fran1!B28)</f>
        <v xml:space="preserve"> </v>
      </c>
      <c r="Z28" s="170"/>
      <c r="AA28" s="171"/>
      <c r="AB28" s="172" t="str">
        <f t="shared" si="10"/>
        <v xml:space="preserve"> </v>
      </c>
      <c r="AC28" s="173" t="str">
        <f t="shared" si="11"/>
        <v xml:space="preserve"> </v>
      </c>
      <c r="AD28" s="171"/>
      <c r="AE28" s="171"/>
      <c r="AF28" s="172" t="str">
        <f t="shared" si="12"/>
        <v xml:space="preserve"> </v>
      </c>
      <c r="AG28" s="173" t="str">
        <f t="shared" si="13"/>
        <v xml:space="preserve"> </v>
      </c>
      <c r="AH28" s="171"/>
      <c r="AI28" s="171"/>
      <c r="AJ28" s="172" t="str">
        <f t="shared" si="14"/>
        <v xml:space="preserve"> </v>
      </c>
      <c r="AK28" s="173" t="str">
        <f t="shared" si="15"/>
        <v xml:space="preserve"> </v>
      </c>
      <c r="AL28" s="171"/>
      <c r="AM28" s="171"/>
      <c r="AN28" s="172" t="str">
        <f t="shared" si="16"/>
        <v xml:space="preserve"> </v>
      </c>
      <c r="AO28" s="173" t="str">
        <f t="shared" si="17"/>
        <v xml:space="preserve"> </v>
      </c>
      <c r="AP28" s="171"/>
      <c r="AQ28" s="171"/>
      <c r="AR28" s="172" t="str">
        <f t="shared" si="18"/>
        <v xml:space="preserve"> </v>
      </c>
      <c r="AS28" s="48" t="str">
        <f t="shared" si="68"/>
        <v xml:space="preserve"> </v>
      </c>
      <c r="AT28" s="110"/>
      <c r="AU28" s="39" t="str">
        <f>IF(ISBLANK(Fran1!X28)," ",Fran1!X28)</f>
        <v xml:space="preserve"> </v>
      </c>
      <c r="AV28" s="40" t="str">
        <f>IF(ISBLANK(Fran1!Y28)," ",Fran1!Y28)</f>
        <v xml:space="preserve"> </v>
      </c>
      <c r="AW28" s="44"/>
      <c r="AX28" s="171"/>
      <c r="AY28" s="172" t="str">
        <f t="shared" si="19"/>
        <v xml:space="preserve"> </v>
      </c>
      <c r="AZ28" s="173" t="str">
        <f t="shared" si="20"/>
        <v xml:space="preserve"> </v>
      </c>
      <c r="BA28" s="171"/>
      <c r="BB28" s="171"/>
      <c r="BC28" s="172" t="str">
        <f t="shared" si="21"/>
        <v xml:space="preserve"> </v>
      </c>
      <c r="BD28" s="173" t="str">
        <f t="shared" si="22"/>
        <v xml:space="preserve"> </v>
      </c>
      <c r="BE28" s="171"/>
      <c r="BF28" s="171"/>
      <c r="BG28" s="172" t="str">
        <f t="shared" si="23"/>
        <v xml:space="preserve"> </v>
      </c>
      <c r="BH28" s="173" t="str">
        <f t="shared" si="24"/>
        <v xml:space="preserve"> </v>
      </c>
      <c r="BI28" s="171"/>
      <c r="BJ28" s="171"/>
      <c r="BK28" s="172" t="str">
        <f t="shared" si="25"/>
        <v xml:space="preserve"> </v>
      </c>
      <c r="BL28" s="173" t="str">
        <f t="shared" si="26"/>
        <v xml:space="preserve"> </v>
      </c>
      <c r="BM28" s="171"/>
      <c r="BN28" s="171"/>
      <c r="BO28" s="172" t="str">
        <f t="shared" si="27"/>
        <v xml:space="preserve"> </v>
      </c>
      <c r="BP28" s="48" t="str">
        <f t="shared" si="69"/>
        <v xml:space="preserve"> </v>
      </c>
      <c r="BQ28" s="110"/>
      <c r="BR28" s="39" t="str">
        <f>IF(ISBLANK(Fran1!AU28)," ",Fran1!AU28)</f>
        <v xml:space="preserve"> </v>
      </c>
      <c r="BS28" s="40" t="str">
        <f>IF(ISBLANK(Fran1!AV28)," ",Fran1!AV28)</f>
        <v xml:space="preserve"> </v>
      </c>
      <c r="BT28" s="44"/>
      <c r="BU28" s="171"/>
      <c r="BV28" s="172" t="str">
        <f t="shared" si="28"/>
        <v xml:space="preserve"> </v>
      </c>
      <c r="BW28" s="173" t="str">
        <f t="shared" si="29"/>
        <v xml:space="preserve"> </v>
      </c>
      <c r="BX28" s="171"/>
      <c r="BY28" s="171"/>
      <c r="BZ28" s="172" t="str">
        <f t="shared" si="30"/>
        <v xml:space="preserve"> </v>
      </c>
      <c r="CA28" s="173" t="str">
        <f t="shared" si="31"/>
        <v xml:space="preserve"> </v>
      </c>
      <c r="CB28" s="171"/>
      <c r="CC28" s="171"/>
      <c r="CD28" s="172" t="str">
        <f t="shared" si="32"/>
        <v xml:space="preserve"> </v>
      </c>
      <c r="CE28" s="173" t="str">
        <f t="shared" si="33"/>
        <v xml:space="preserve"> </v>
      </c>
      <c r="CF28" s="171"/>
      <c r="CG28" s="171"/>
      <c r="CH28" s="172" t="str">
        <f t="shared" si="34"/>
        <v xml:space="preserve"> </v>
      </c>
      <c r="CI28" s="173" t="str">
        <f t="shared" si="35"/>
        <v xml:space="preserve"> </v>
      </c>
      <c r="CJ28" s="171"/>
      <c r="CK28" s="171"/>
      <c r="CL28" s="172" t="str">
        <f t="shared" si="36"/>
        <v xml:space="preserve"> </v>
      </c>
      <c r="CM28" s="48" t="str">
        <f t="shared" si="70"/>
        <v xml:space="preserve"> </v>
      </c>
      <c r="CN28" s="110"/>
      <c r="CO28" s="39" t="str">
        <f>IF(ISBLANK(Fran1!BR28)," ",Fran1!BR28)</f>
        <v xml:space="preserve"> </v>
      </c>
      <c r="CP28" s="40" t="str">
        <f>IF(ISBLANK(Fran1!BS28)," ",Fran1!BS28)</f>
        <v xml:space="preserve"> </v>
      </c>
      <c r="CQ28" s="44"/>
      <c r="CR28" s="171"/>
      <c r="CS28" s="172" t="str">
        <f t="shared" si="37"/>
        <v xml:space="preserve"> </v>
      </c>
      <c r="CT28" s="173" t="str">
        <f t="shared" si="38"/>
        <v xml:space="preserve"> </v>
      </c>
      <c r="CU28" s="171"/>
      <c r="CV28" s="171"/>
      <c r="CW28" s="172" t="str">
        <f t="shared" si="39"/>
        <v xml:space="preserve"> </v>
      </c>
      <c r="CX28" s="173" t="str">
        <f t="shared" si="40"/>
        <v xml:space="preserve"> </v>
      </c>
      <c r="CY28" s="171"/>
      <c r="CZ28" s="171"/>
      <c r="DA28" s="172" t="str">
        <f t="shared" si="41"/>
        <v xml:space="preserve"> </v>
      </c>
      <c r="DB28" s="173" t="str">
        <f t="shared" si="42"/>
        <v xml:space="preserve"> </v>
      </c>
      <c r="DC28" s="171"/>
      <c r="DD28" s="171"/>
      <c r="DE28" s="172" t="str">
        <f t="shared" si="43"/>
        <v xml:space="preserve"> </v>
      </c>
      <c r="DF28" s="173" t="str">
        <f t="shared" si="44"/>
        <v xml:space="preserve"> </v>
      </c>
      <c r="DG28" s="171"/>
      <c r="DH28" s="171"/>
      <c r="DI28" s="172" t="str">
        <f t="shared" si="45"/>
        <v xml:space="preserve"> </v>
      </c>
      <c r="DJ28" s="48" t="str">
        <f t="shared" si="71"/>
        <v xml:space="preserve"> </v>
      </c>
      <c r="DK28" s="110"/>
      <c r="DL28" s="39" t="str">
        <f>IF(ISBLANK(Fran1!$A28)," ",Fran1!$A28)</f>
        <v xml:space="preserve"> </v>
      </c>
      <c r="DM28" s="40" t="str">
        <f>IF(ISBLANK(Fran1!$B28)," ",Fran1!$B28)</f>
        <v xml:space="preserve"> </v>
      </c>
      <c r="DN28" s="44"/>
      <c r="DO28" s="171"/>
      <c r="DP28" s="172" t="str">
        <f t="shared" si="46"/>
        <v xml:space="preserve"> </v>
      </c>
      <c r="DQ28" s="173" t="str">
        <f t="shared" si="47"/>
        <v xml:space="preserve"> </v>
      </c>
      <c r="DR28" s="171"/>
      <c r="DS28" s="171"/>
      <c r="DT28" s="172" t="str">
        <f t="shared" si="48"/>
        <v xml:space="preserve"> </v>
      </c>
      <c r="DU28" s="173" t="str">
        <f t="shared" si="49"/>
        <v xml:space="preserve"> </v>
      </c>
      <c r="DV28" s="171"/>
      <c r="DW28" s="171"/>
      <c r="DX28" s="172" t="str">
        <f t="shared" si="50"/>
        <v xml:space="preserve"> </v>
      </c>
      <c r="DY28" s="173" t="str">
        <f t="shared" si="51"/>
        <v xml:space="preserve"> </v>
      </c>
      <c r="DZ28" s="171"/>
      <c r="EA28" s="171"/>
      <c r="EB28" s="172" t="str">
        <f t="shared" si="52"/>
        <v xml:space="preserve"> </v>
      </c>
      <c r="EC28" s="173" t="str">
        <f t="shared" si="53"/>
        <v xml:space="preserve"> </v>
      </c>
      <c r="ED28" s="171"/>
      <c r="EE28" s="171"/>
      <c r="EF28" s="172" t="str">
        <f t="shared" si="54"/>
        <v xml:space="preserve"> </v>
      </c>
      <c r="EG28" s="48" t="str">
        <f t="shared" si="55"/>
        <v xml:space="preserve"> </v>
      </c>
      <c r="EH28" s="110"/>
      <c r="EI28" s="39" t="str">
        <f>IF(ISBLANK(Fran1!$A28)," ",Fran1!$A28)</f>
        <v xml:space="preserve"> </v>
      </c>
      <c r="EJ28" s="40" t="str">
        <f>IF(ISBLANK(Fran1!$B28)," ",Fran1!$B28)</f>
        <v xml:space="preserve"> </v>
      </c>
      <c r="EK28" s="44"/>
      <c r="EL28" s="171"/>
      <c r="EM28" s="172" t="str">
        <f t="shared" si="56"/>
        <v xml:space="preserve"> </v>
      </c>
      <c r="EN28" s="173" t="str">
        <f t="shared" si="57"/>
        <v xml:space="preserve"> </v>
      </c>
      <c r="EO28" s="171"/>
      <c r="EP28" s="171"/>
      <c r="EQ28" s="172" t="str">
        <f t="shared" si="58"/>
        <v xml:space="preserve"> </v>
      </c>
      <c r="ER28" s="173" t="str">
        <f t="shared" si="59"/>
        <v xml:space="preserve"> </v>
      </c>
      <c r="ES28" s="171"/>
      <c r="ET28" s="171"/>
      <c r="EU28" s="172" t="str">
        <f t="shared" si="60"/>
        <v xml:space="preserve"> </v>
      </c>
      <c r="EV28" s="173" t="str">
        <f t="shared" si="61"/>
        <v xml:space="preserve"> </v>
      </c>
      <c r="EW28" s="171"/>
      <c r="EX28" s="171"/>
      <c r="EY28" s="172" t="str">
        <f t="shared" si="62"/>
        <v xml:space="preserve"> </v>
      </c>
      <c r="EZ28" s="173" t="str">
        <f t="shared" si="63"/>
        <v xml:space="preserve"> </v>
      </c>
      <c r="FB28" s="39" t="str">
        <f>IF(ISBLANK(Fran1!$A28)," ",Fran1!$A28)</f>
        <v xml:space="preserve"> </v>
      </c>
      <c r="FC28" s="40" t="str">
        <f>IF(ISBLANK(Fran1!$B28)," ",Fran1!$B28)</f>
        <v xml:space="preserve"> </v>
      </c>
      <c r="FD28" s="170"/>
      <c r="FE28" s="171"/>
      <c r="FF28" s="172" t="str">
        <f t="shared" si="64"/>
        <v xml:space="preserve"> </v>
      </c>
      <c r="FG28" s="173" t="str">
        <f t="shared" si="65"/>
        <v xml:space="preserve"> </v>
      </c>
      <c r="FH28" s="171"/>
      <c r="FI28" s="171"/>
      <c r="FJ28" s="172" t="str">
        <f t="shared" si="66"/>
        <v xml:space="preserve"> </v>
      </c>
      <c r="FK28" s="173" t="str">
        <f t="shared" si="67"/>
        <v xml:space="preserve"> </v>
      </c>
    </row>
    <row r="29" spans="1:167">
      <c r="A29" s="41" t="str">
        <f>IF(ISBLANK(Fran1!A29)," ",Fran1!A29)</f>
        <v xml:space="preserve"> </v>
      </c>
      <c r="B29" s="42" t="str">
        <f>IF(ISBLANK(Fran1!B29)," ",Fran1!B29)</f>
        <v xml:space="preserve"> </v>
      </c>
      <c r="C29" s="174"/>
      <c r="D29" s="175"/>
      <c r="E29" s="176" t="str">
        <f t="shared" si="0"/>
        <v xml:space="preserve"> </v>
      </c>
      <c r="F29" s="177" t="str">
        <f t="shared" si="1"/>
        <v xml:space="preserve"> </v>
      </c>
      <c r="G29" s="175"/>
      <c r="H29" s="175"/>
      <c r="I29" s="176" t="str">
        <f t="shared" si="2"/>
        <v xml:space="preserve"> </v>
      </c>
      <c r="J29" s="177" t="str">
        <f t="shared" si="3"/>
        <v xml:space="preserve"> </v>
      </c>
      <c r="K29" s="175"/>
      <c r="L29" s="175"/>
      <c r="M29" s="176" t="str">
        <f t="shared" si="4"/>
        <v xml:space="preserve"> </v>
      </c>
      <c r="N29" s="177" t="str">
        <f t="shared" si="5"/>
        <v xml:space="preserve"> </v>
      </c>
      <c r="O29" s="175"/>
      <c r="P29" s="175"/>
      <c r="Q29" s="176" t="str">
        <f t="shared" si="6"/>
        <v xml:space="preserve"> </v>
      </c>
      <c r="R29" s="177" t="str">
        <f t="shared" si="7"/>
        <v xml:space="preserve"> </v>
      </c>
      <c r="S29" s="175"/>
      <c r="T29" s="175"/>
      <c r="U29" s="176" t="str">
        <f t="shared" si="8"/>
        <v xml:space="preserve"> </v>
      </c>
      <c r="V29" s="177" t="str">
        <f t="shared" si="9"/>
        <v xml:space="preserve"> </v>
      </c>
      <c r="W29" s="110"/>
      <c r="X29" s="41" t="str">
        <f>IF(ISBLANK(Fran1!A29)," ",Fran1!A29)</f>
        <v xml:space="preserve"> </v>
      </c>
      <c r="Y29" s="42" t="str">
        <f>IF(ISBLANK(Fran1!B29)," ",Fran1!B29)</f>
        <v xml:space="preserve"> </v>
      </c>
      <c r="Z29" s="174"/>
      <c r="AA29" s="175"/>
      <c r="AB29" s="176" t="str">
        <f t="shared" si="10"/>
        <v xml:space="preserve"> </v>
      </c>
      <c r="AC29" s="177" t="str">
        <f t="shared" si="11"/>
        <v xml:space="preserve"> </v>
      </c>
      <c r="AD29" s="175"/>
      <c r="AE29" s="175"/>
      <c r="AF29" s="176" t="str">
        <f t="shared" si="12"/>
        <v xml:space="preserve"> </v>
      </c>
      <c r="AG29" s="177" t="str">
        <f t="shared" si="13"/>
        <v xml:space="preserve"> </v>
      </c>
      <c r="AH29" s="175"/>
      <c r="AI29" s="175"/>
      <c r="AJ29" s="176" t="str">
        <f t="shared" si="14"/>
        <v xml:space="preserve"> </v>
      </c>
      <c r="AK29" s="177" t="str">
        <f t="shared" si="15"/>
        <v xml:space="preserve"> </v>
      </c>
      <c r="AL29" s="175"/>
      <c r="AM29" s="175"/>
      <c r="AN29" s="176" t="str">
        <f t="shared" si="16"/>
        <v xml:space="preserve"> </v>
      </c>
      <c r="AO29" s="177" t="str">
        <f t="shared" si="17"/>
        <v xml:space="preserve"> </v>
      </c>
      <c r="AP29" s="175"/>
      <c r="AQ29" s="175"/>
      <c r="AR29" s="176" t="str">
        <f t="shared" si="18"/>
        <v xml:space="preserve"> </v>
      </c>
      <c r="AS29" s="49" t="str">
        <f t="shared" si="68"/>
        <v xml:space="preserve"> </v>
      </c>
      <c r="AT29" s="110"/>
      <c r="AU29" s="41" t="str">
        <f>IF(ISBLANK(Fran1!X29)," ",Fran1!X29)</f>
        <v xml:space="preserve"> </v>
      </c>
      <c r="AV29" s="42" t="str">
        <f>IF(ISBLANK(Fran1!Y29)," ",Fran1!Y29)</f>
        <v xml:space="preserve"> </v>
      </c>
      <c r="AW29" s="45"/>
      <c r="AX29" s="175"/>
      <c r="AY29" s="176" t="str">
        <f t="shared" si="19"/>
        <v xml:space="preserve"> </v>
      </c>
      <c r="AZ29" s="177" t="str">
        <f t="shared" si="20"/>
        <v xml:space="preserve"> </v>
      </c>
      <c r="BA29" s="175"/>
      <c r="BB29" s="175"/>
      <c r="BC29" s="176" t="str">
        <f t="shared" si="21"/>
        <v xml:space="preserve"> </v>
      </c>
      <c r="BD29" s="177" t="str">
        <f t="shared" si="22"/>
        <v xml:space="preserve"> </v>
      </c>
      <c r="BE29" s="175"/>
      <c r="BF29" s="175"/>
      <c r="BG29" s="176" t="str">
        <f t="shared" si="23"/>
        <v xml:space="preserve"> </v>
      </c>
      <c r="BH29" s="177" t="str">
        <f t="shared" si="24"/>
        <v xml:space="preserve"> </v>
      </c>
      <c r="BI29" s="175"/>
      <c r="BJ29" s="175"/>
      <c r="BK29" s="176" t="str">
        <f t="shared" si="25"/>
        <v xml:space="preserve"> </v>
      </c>
      <c r="BL29" s="177" t="str">
        <f t="shared" si="26"/>
        <v xml:space="preserve"> </v>
      </c>
      <c r="BM29" s="175"/>
      <c r="BN29" s="175"/>
      <c r="BO29" s="176" t="str">
        <f t="shared" si="27"/>
        <v xml:space="preserve"> </v>
      </c>
      <c r="BP29" s="49" t="str">
        <f t="shared" si="69"/>
        <v xml:space="preserve"> </v>
      </c>
      <c r="BQ29" s="110"/>
      <c r="BR29" s="41" t="str">
        <f>IF(ISBLANK(Fran1!AU29)," ",Fran1!AU29)</f>
        <v xml:space="preserve"> </v>
      </c>
      <c r="BS29" s="42" t="str">
        <f>IF(ISBLANK(Fran1!AV29)," ",Fran1!AV29)</f>
        <v xml:space="preserve"> </v>
      </c>
      <c r="BT29" s="45"/>
      <c r="BU29" s="175"/>
      <c r="BV29" s="176" t="str">
        <f t="shared" si="28"/>
        <v xml:space="preserve"> </v>
      </c>
      <c r="BW29" s="177" t="str">
        <f t="shared" si="29"/>
        <v xml:space="preserve"> </v>
      </c>
      <c r="BX29" s="175"/>
      <c r="BY29" s="175"/>
      <c r="BZ29" s="176" t="str">
        <f t="shared" si="30"/>
        <v xml:space="preserve"> </v>
      </c>
      <c r="CA29" s="177" t="str">
        <f t="shared" si="31"/>
        <v xml:space="preserve"> </v>
      </c>
      <c r="CB29" s="175"/>
      <c r="CC29" s="175"/>
      <c r="CD29" s="176" t="str">
        <f t="shared" si="32"/>
        <v xml:space="preserve"> </v>
      </c>
      <c r="CE29" s="177" t="str">
        <f t="shared" si="33"/>
        <v xml:space="preserve"> </v>
      </c>
      <c r="CF29" s="175"/>
      <c r="CG29" s="175"/>
      <c r="CH29" s="176" t="str">
        <f t="shared" si="34"/>
        <v xml:space="preserve"> </v>
      </c>
      <c r="CI29" s="177" t="str">
        <f t="shared" si="35"/>
        <v xml:space="preserve"> </v>
      </c>
      <c r="CJ29" s="175"/>
      <c r="CK29" s="175"/>
      <c r="CL29" s="176" t="str">
        <f t="shared" si="36"/>
        <v xml:space="preserve"> </v>
      </c>
      <c r="CM29" s="49" t="str">
        <f t="shared" si="70"/>
        <v xml:space="preserve"> </v>
      </c>
      <c r="CN29" s="110"/>
      <c r="CO29" s="41" t="str">
        <f>IF(ISBLANK(Fran1!BR29)," ",Fran1!BR29)</f>
        <v xml:space="preserve"> </v>
      </c>
      <c r="CP29" s="42" t="str">
        <f>IF(ISBLANK(Fran1!BS29)," ",Fran1!BS29)</f>
        <v xml:space="preserve"> </v>
      </c>
      <c r="CQ29" s="45"/>
      <c r="CR29" s="175"/>
      <c r="CS29" s="176" t="str">
        <f t="shared" si="37"/>
        <v xml:space="preserve"> </v>
      </c>
      <c r="CT29" s="177" t="str">
        <f t="shared" si="38"/>
        <v xml:space="preserve"> </v>
      </c>
      <c r="CU29" s="175"/>
      <c r="CV29" s="175"/>
      <c r="CW29" s="176" t="str">
        <f t="shared" si="39"/>
        <v xml:space="preserve"> </v>
      </c>
      <c r="CX29" s="177" t="str">
        <f t="shared" si="40"/>
        <v xml:space="preserve"> </v>
      </c>
      <c r="CY29" s="175"/>
      <c r="CZ29" s="175"/>
      <c r="DA29" s="176" t="str">
        <f t="shared" si="41"/>
        <v xml:space="preserve"> </v>
      </c>
      <c r="DB29" s="177" t="str">
        <f t="shared" si="42"/>
        <v xml:space="preserve"> </v>
      </c>
      <c r="DC29" s="175"/>
      <c r="DD29" s="175"/>
      <c r="DE29" s="176" t="str">
        <f t="shared" si="43"/>
        <v xml:space="preserve"> </v>
      </c>
      <c r="DF29" s="177" t="str">
        <f t="shared" si="44"/>
        <v xml:space="preserve"> </v>
      </c>
      <c r="DG29" s="175"/>
      <c r="DH29" s="175"/>
      <c r="DI29" s="176" t="str">
        <f t="shared" si="45"/>
        <v xml:space="preserve"> </v>
      </c>
      <c r="DJ29" s="49" t="str">
        <f t="shared" si="71"/>
        <v xml:space="preserve"> </v>
      </c>
      <c r="DK29" s="110"/>
      <c r="DL29" s="41" t="str">
        <f>IF(ISBLANK(Fran1!$A29)," ",Fran1!$A29)</f>
        <v xml:space="preserve"> </v>
      </c>
      <c r="DM29" s="42" t="str">
        <f>IF(ISBLANK(Fran1!$B29)," ",Fran1!$B29)</f>
        <v xml:space="preserve"> </v>
      </c>
      <c r="DN29" s="45"/>
      <c r="DO29" s="175"/>
      <c r="DP29" s="176" t="str">
        <f t="shared" si="46"/>
        <v xml:space="preserve"> </v>
      </c>
      <c r="DQ29" s="177" t="str">
        <f t="shared" si="47"/>
        <v xml:space="preserve"> </v>
      </c>
      <c r="DR29" s="175"/>
      <c r="DS29" s="175"/>
      <c r="DT29" s="176" t="str">
        <f t="shared" si="48"/>
        <v xml:space="preserve"> </v>
      </c>
      <c r="DU29" s="177" t="str">
        <f t="shared" si="49"/>
        <v xml:space="preserve"> </v>
      </c>
      <c r="DV29" s="175"/>
      <c r="DW29" s="175"/>
      <c r="DX29" s="176" t="str">
        <f t="shared" si="50"/>
        <v xml:space="preserve"> </v>
      </c>
      <c r="DY29" s="177" t="str">
        <f t="shared" si="51"/>
        <v xml:space="preserve"> </v>
      </c>
      <c r="DZ29" s="175"/>
      <c r="EA29" s="175"/>
      <c r="EB29" s="176" t="str">
        <f t="shared" si="52"/>
        <v xml:space="preserve"> </v>
      </c>
      <c r="EC29" s="177" t="str">
        <f t="shared" si="53"/>
        <v xml:space="preserve"> </v>
      </c>
      <c r="ED29" s="175"/>
      <c r="EE29" s="175"/>
      <c r="EF29" s="176" t="str">
        <f t="shared" si="54"/>
        <v xml:space="preserve"> </v>
      </c>
      <c r="EG29" s="49" t="str">
        <f t="shared" si="55"/>
        <v xml:space="preserve"> </v>
      </c>
      <c r="EH29" s="110"/>
      <c r="EI29" s="41" t="str">
        <f>IF(ISBLANK(Fran1!$A29)," ",Fran1!$A29)</f>
        <v xml:space="preserve"> </v>
      </c>
      <c r="EJ29" s="42" t="str">
        <f>IF(ISBLANK(Fran1!$B29)," ",Fran1!$B29)</f>
        <v xml:space="preserve"> </v>
      </c>
      <c r="EK29" s="45"/>
      <c r="EL29" s="175"/>
      <c r="EM29" s="176" t="str">
        <f t="shared" si="56"/>
        <v xml:space="preserve"> </v>
      </c>
      <c r="EN29" s="177" t="str">
        <f t="shared" si="57"/>
        <v xml:space="preserve"> </v>
      </c>
      <c r="EO29" s="175"/>
      <c r="EP29" s="175"/>
      <c r="EQ29" s="176" t="str">
        <f t="shared" si="58"/>
        <v xml:space="preserve"> </v>
      </c>
      <c r="ER29" s="177" t="str">
        <f t="shared" si="59"/>
        <v xml:space="preserve"> </v>
      </c>
      <c r="ES29" s="175"/>
      <c r="ET29" s="175"/>
      <c r="EU29" s="176" t="str">
        <f t="shared" si="60"/>
        <v xml:space="preserve"> </v>
      </c>
      <c r="EV29" s="177" t="str">
        <f t="shared" si="61"/>
        <v xml:space="preserve"> </v>
      </c>
      <c r="EW29" s="175"/>
      <c r="EX29" s="175"/>
      <c r="EY29" s="176" t="str">
        <f t="shared" si="62"/>
        <v xml:space="preserve"> </v>
      </c>
      <c r="EZ29" s="177" t="str">
        <f t="shared" si="63"/>
        <v xml:space="preserve"> </v>
      </c>
      <c r="FB29" s="41" t="str">
        <f>IF(ISBLANK(Fran1!$A29)," ",Fran1!$A29)</f>
        <v xml:space="preserve"> </v>
      </c>
      <c r="FC29" s="42" t="str">
        <f>IF(ISBLANK(Fran1!$B29)," ",Fran1!$B29)</f>
        <v xml:space="preserve"> </v>
      </c>
      <c r="FD29" s="174"/>
      <c r="FE29" s="175"/>
      <c r="FF29" s="176" t="str">
        <f t="shared" si="64"/>
        <v xml:space="preserve"> </v>
      </c>
      <c r="FG29" s="177" t="str">
        <f t="shared" si="65"/>
        <v xml:space="preserve"> </v>
      </c>
      <c r="FH29" s="175"/>
      <c r="FI29" s="175"/>
      <c r="FJ29" s="176" t="str">
        <f t="shared" si="66"/>
        <v xml:space="preserve"> </v>
      </c>
      <c r="FK29" s="177" t="str">
        <f t="shared" si="67"/>
        <v xml:space="preserve"> </v>
      </c>
    </row>
    <row r="30" spans="1:167">
      <c r="A30" s="39" t="str">
        <f>IF(ISBLANK(Fran1!A30)," ",Fran1!A30)</f>
        <v xml:space="preserve"> </v>
      </c>
      <c r="B30" s="40" t="str">
        <f>IF(ISBLANK(Fran1!B30)," ",Fran1!B30)</f>
        <v xml:space="preserve"> </v>
      </c>
      <c r="C30" s="170"/>
      <c r="D30" s="171"/>
      <c r="E30" s="172" t="str">
        <f t="shared" si="0"/>
        <v xml:space="preserve"> </v>
      </c>
      <c r="F30" s="173" t="str">
        <f t="shared" ref="F30:F35" si="72">IF(E30=" "," ",IF(E30="E"," ",IF(E30="abs"," ",IF(E30&gt;=75,"X",IF(E30&gt;=50,"/",".")))))</f>
        <v xml:space="preserve"> </v>
      </c>
      <c r="G30" s="171"/>
      <c r="H30" s="171"/>
      <c r="I30" s="172" t="str">
        <f t="shared" si="2"/>
        <v xml:space="preserve"> </v>
      </c>
      <c r="J30" s="173" t="str">
        <f t="shared" ref="J30:J35" si="73">IF(I30=" "," ",IF(I30="E"," ",IF(I30="abs"," ",IF(I30&gt;=75,"X",IF(I30&gt;=50,"/",".")))))</f>
        <v xml:space="preserve"> </v>
      </c>
      <c r="K30" s="171"/>
      <c r="L30" s="171"/>
      <c r="M30" s="172" t="str">
        <f t="shared" si="4"/>
        <v xml:space="preserve"> </v>
      </c>
      <c r="N30" s="173" t="str">
        <f t="shared" ref="N30:N35" si="74">IF(M30=" "," ",IF(M30="E"," ",IF(M30="abs"," ",IF(M30&gt;=75,"X",IF(M30&gt;=50,"/",".")))))</f>
        <v xml:space="preserve"> </v>
      </c>
      <c r="O30" s="171"/>
      <c r="P30" s="171"/>
      <c r="Q30" s="172" t="str">
        <f t="shared" si="6"/>
        <v xml:space="preserve"> </v>
      </c>
      <c r="R30" s="173" t="str">
        <f t="shared" si="7"/>
        <v xml:space="preserve"> </v>
      </c>
      <c r="S30" s="171"/>
      <c r="T30" s="171"/>
      <c r="U30" s="172" t="str">
        <f t="shared" si="8"/>
        <v xml:space="preserve"> </v>
      </c>
      <c r="V30" s="173" t="str">
        <f t="shared" ref="V30:V35" si="75">IF(U30=" "," ",IF(U30="E"," ",IF(U30="abs"," ",IF(U30&gt;=75,"X",IF(U30&gt;=50,"/",".")))))</f>
        <v xml:space="preserve"> </v>
      </c>
      <c r="W30" s="110"/>
      <c r="X30" s="39" t="str">
        <f>IF(ISBLANK(Fran1!A30)," ",Fran1!A30)</f>
        <v xml:space="preserve"> </v>
      </c>
      <c r="Y30" s="40" t="str">
        <f>IF(ISBLANK(Fran1!B30)," ",Fran1!B30)</f>
        <v xml:space="preserve"> </v>
      </c>
      <c r="Z30" s="170"/>
      <c r="AA30" s="171"/>
      <c r="AB30" s="172" t="str">
        <f t="shared" si="10"/>
        <v xml:space="preserve"> </v>
      </c>
      <c r="AC30" s="173" t="str">
        <f t="shared" si="11"/>
        <v xml:space="preserve"> </v>
      </c>
      <c r="AD30" s="171"/>
      <c r="AE30" s="171"/>
      <c r="AF30" s="172" t="str">
        <f t="shared" si="12"/>
        <v xml:space="preserve"> </v>
      </c>
      <c r="AG30" s="173" t="str">
        <f t="shared" si="13"/>
        <v xml:space="preserve"> </v>
      </c>
      <c r="AH30" s="171"/>
      <c r="AI30" s="171"/>
      <c r="AJ30" s="172" t="str">
        <f t="shared" si="14"/>
        <v xml:space="preserve"> </v>
      </c>
      <c r="AK30" s="173" t="str">
        <f t="shared" si="15"/>
        <v xml:space="preserve"> </v>
      </c>
      <c r="AL30" s="171"/>
      <c r="AM30" s="171"/>
      <c r="AN30" s="172" t="str">
        <f t="shared" si="16"/>
        <v xml:space="preserve"> </v>
      </c>
      <c r="AO30" s="173" t="str">
        <f t="shared" si="17"/>
        <v xml:space="preserve"> </v>
      </c>
      <c r="AP30" s="171"/>
      <c r="AQ30" s="171"/>
      <c r="AR30" s="172" t="str">
        <f t="shared" si="18"/>
        <v xml:space="preserve"> </v>
      </c>
      <c r="AS30" s="48" t="str">
        <f t="shared" ref="AS30:AS35" si="76">IF(AR30=" "," ",IF(AR30="E"," ",IF(AR30="abs"," ",IF(AR30&gt;=75,"X",IF(AR30&gt;=50,"/",".")))))</f>
        <v xml:space="preserve"> </v>
      </c>
      <c r="AT30" s="110"/>
      <c r="AU30" s="39" t="str">
        <f>IF(ISBLANK(Fran1!X30)," ",Fran1!X30)</f>
        <v xml:space="preserve"> </v>
      </c>
      <c r="AV30" s="40" t="str">
        <f>IF(ISBLANK(Fran1!Y30)," ",Fran1!Y30)</f>
        <v xml:space="preserve"> </v>
      </c>
      <c r="AW30" s="44"/>
      <c r="AX30" s="171"/>
      <c r="AY30" s="172" t="str">
        <f t="shared" si="19"/>
        <v xml:space="preserve"> </v>
      </c>
      <c r="AZ30" s="173" t="str">
        <f t="shared" si="20"/>
        <v xml:space="preserve"> </v>
      </c>
      <c r="BA30" s="171"/>
      <c r="BB30" s="171"/>
      <c r="BC30" s="172" t="str">
        <f t="shared" si="21"/>
        <v xml:space="preserve"> </v>
      </c>
      <c r="BD30" s="173" t="str">
        <f t="shared" si="22"/>
        <v xml:space="preserve"> </v>
      </c>
      <c r="BE30" s="171"/>
      <c r="BF30" s="171"/>
      <c r="BG30" s="172" t="str">
        <f t="shared" si="23"/>
        <v xml:space="preserve"> </v>
      </c>
      <c r="BH30" s="173" t="str">
        <f t="shared" si="24"/>
        <v xml:space="preserve"> </v>
      </c>
      <c r="BI30" s="171"/>
      <c r="BJ30" s="171"/>
      <c r="BK30" s="172" t="str">
        <f t="shared" si="25"/>
        <v xml:space="preserve"> </v>
      </c>
      <c r="BL30" s="173" t="str">
        <f t="shared" si="26"/>
        <v xml:space="preserve"> </v>
      </c>
      <c r="BM30" s="171"/>
      <c r="BN30" s="171"/>
      <c r="BO30" s="172" t="str">
        <f t="shared" si="27"/>
        <v xml:space="preserve"> </v>
      </c>
      <c r="BP30" s="48" t="str">
        <f t="shared" si="69"/>
        <v xml:space="preserve"> </v>
      </c>
      <c r="BQ30" s="110"/>
      <c r="BR30" s="39" t="str">
        <f>IF(ISBLANK(Fran1!AU30)," ",Fran1!AU30)</f>
        <v xml:space="preserve"> </v>
      </c>
      <c r="BS30" s="40" t="str">
        <f>IF(ISBLANK(Fran1!AV30)," ",Fran1!AV30)</f>
        <v xml:space="preserve"> </v>
      </c>
      <c r="BT30" s="44"/>
      <c r="BU30" s="171"/>
      <c r="BV30" s="172" t="str">
        <f t="shared" si="28"/>
        <v xml:space="preserve"> </v>
      </c>
      <c r="BW30" s="173" t="str">
        <f t="shared" si="29"/>
        <v xml:space="preserve"> </v>
      </c>
      <c r="BX30" s="171"/>
      <c r="BY30" s="171"/>
      <c r="BZ30" s="172" t="str">
        <f t="shared" si="30"/>
        <v xml:space="preserve"> </v>
      </c>
      <c r="CA30" s="173" t="str">
        <f t="shared" si="31"/>
        <v xml:space="preserve"> </v>
      </c>
      <c r="CB30" s="171"/>
      <c r="CC30" s="171"/>
      <c r="CD30" s="172" t="str">
        <f t="shared" si="32"/>
        <v xml:space="preserve"> </v>
      </c>
      <c r="CE30" s="173" t="str">
        <f t="shared" si="33"/>
        <v xml:space="preserve"> </v>
      </c>
      <c r="CF30" s="171"/>
      <c r="CG30" s="171"/>
      <c r="CH30" s="172" t="str">
        <f t="shared" si="34"/>
        <v xml:space="preserve"> </v>
      </c>
      <c r="CI30" s="173" t="str">
        <f t="shared" si="35"/>
        <v xml:space="preserve"> </v>
      </c>
      <c r="CJ30" s="171"/>
      <c r="CK30" s="171"/>
      <c r="CL30" s="172" t="str">
        <f t="shared" si="36"/>
        <v xml:space="preserve"> </v>
      </c>
      <c r="CM30" s="48" t="str">
        <f t="shared" si="70"/>
        <v xml:space="preserve"> </v>
      </c>
      <c r="CN30" s="110"/>
      <c r="CO30" s="39" t="str">
        <f>IF(ISBLANK(Fran1!BR30)," ",Fran1!BR30)</f>
        <v xml:space="preserve"> </v>
      </c>
      <c r="CP30" s="40" t="str">
        <f>IF(ISBLANK(Fran1!BS30)," ",Fran1!BS30)</f>
        <v xml:space="preserve"> </v>
      </c>
      <c r="CQ30" s="44"/>
      <c r="CR30" s="171"/>
      <c r="CS30" s="172" t="str">
        <f t="shared" si="37"/>
        <v xml:space="preserve"> </v>
      </c>
      <c r="CT30" s="173" t="str">
        <f t="shared" si="38"/>
        <v xml:space="preserve"> </v>
      </c>
      <c r="CU30" s="171"/>
      <c r="CV30" s="171"/>
      <c r="CW30" s="172" t="str">
        <f t="shared" si="39"/>
        <v xml:space="preserve"> </v>
      </c>
      <c r="CX30" s="173" t="str">
        <f t="shared" si="40"/>
        <v xml:space="preserve"> </v>
      </c>
      <c r="CY30" s="171"/>
      <c r="CZ30" s="171"/>
      <c r="DA30" s="172" t="str">
        <f t="shared" si="41"/>
        <v xml:space="preserve"> </v>
      </c>
      <c r="DB30" s="173" t="str">
        <f t="shared" si="42"/>
        <v xml:space="preserve"> </v>
      </c>
      <c r="DC30" s="171"/>
      <c r="DD30" s="171"/>
      <c r="DE30" s="172" t="str">
        <f t="shared" si="43"/>
        <v xml:space="preserve"> </v>
      </c>
      <c r="DF30" s="173" t="str">
        <f t="shared" si="44"/>
        <v xml:space="preserve"> </v>
      </c>
      <c r="DG30" s="171"/>
      <c r="DH30" s="171"/>
      <c r="DI30" s="172" t="str">
        <f t="shared" si="45"/>
        <v xml:space="preserve"> </v>
      </c>
      <c r="DJ30" s="48" t="str">
        <f t="shared" si="71"/>
        <v xml:space="preserve"> </v>
      </c>
      <c r="DK30" s="110"/>
      <c r="DL30" s="39" t="str">
        <f>IF(ISBLANK(Fran1!$A30)," ",Fran1!$A30)</f>
        <v xml:space="preserve"> </v>
      </c>
      <c r="DM30" s="40" t="str">
        <f>IF(ISBLANK(Fran1!$B30)," ",Fran1!$B30)</f>
        <v xml:space="preserve"> </v>
      </c>
      <c r="DN30" s="44"/>
      <c r="DO30" s="171"/>
      <c r="DP30" s="172" t="str">
        <f t="shared" si="46"/>
        <v xml:space="preserve"> </v>
      </c>
      <c r="DQ30" s="173" t="str">
        <f t="shared" si="47"/>
        <v xml:space="preserve"> </v>
      </c>
      <c r="DR30" s="171"/>
      <c r="DS30" s="171"/>
      <c r="DT30" s="172" t="str">
        <f t="shared" si="48"/>
        <v xml:space="preserve"> </v>
      </c>
      <c r="DU30" s="173" t="str">
        <f t="shared" si="49"/>
        <v xml:space="preserve"> </v>
      </c>
      <c r="DV30" s="171"/>
      <c r="DW30" s="171"/>
      <c r="DX30" s="172" t="str">
        <f t="shared" si="50"/>
        <v xml:space="preserve"> </v>
      </c>
      <c r="DY30" s="173" t="str">
        <f t="shared" si="51"/>
        <v xml:space="preserve"> </v>
      </c>
      <c r="DZ30" s="171"/>
      <c r="EA30" s="171"/>
      <c r="EB30" s="172" t="str">
        <f t="shared" si="52"/>
        <v xml:space="preserve"> </v>
      </c>
      <c r="EC30" s="173" t="str">
        <f t="shared" si="53"/>
        <v xml:space="preserve"> </v>
      </c>
      <c r="ED30" s="171"/>
      <c r="EE30" s="171"/>
      <c r="EF30" s="172" t="str">
        <f t="shared" si="54"/>
        <v xml:space="preserve"> </v>
      </c>
      <c r="EG30" s="48" t="str">
        <f t="shared" si="55"/>
        <v xml:space="preserve"> </v>
      </c>
      <c r="EH30" s="110"/>
      <c r="EI30" s="39" t="str">
        <f>IF(ISBLANK(Fran1!$A30)," ",Fran1!$A30)</f>
        <v xml:space="preserve"> </v>
      </c>
      <c r="EJ30" s="40" t="str">
        <f>IF(ISBLANK(Fran1!$B30)," ",Fran1!$B30)</f>
        <v xml:space="preserve"> </v>
      </c>
      <c r="EK30" s="44"/>
      <c r="EL30" s="171"/>
      <c r="EM30" s="172" t="str">
        <f t="shared" si="56"/>
        <v xml:space="preserve"> </v>
      </c>
      <c r="EN30" s="173" t="str">
        <f t="shared" si="57"/>
        <v xml:space="preserve"> </v>
      </c>
      <c r="EO30" s="171"/>
      <c r="EP30" s="171"/>
      <c r="EQ30" s="172" t="str">
        <f t="shared" si="58"/>
        <v xml:space="preserve"> </v>
      </c>
      <c r="ER30" s="173" t="str">
        <f t="shared" si="59"/>
        <v xml:space="preserve"> </v>
      </c>
      <c r="ES30" s="171"/>
      <c r="ET30" s="171"/>
      <c r="EU30" s="172" t="str">
        <f t="shared" si="60"/>
        <v xml:space="preserve"> </v>
      </c>
      <c r="EV30" s="173" t="str">
        <f t="shared" si="61"/>
        <v xml:space="preserve"> </v>
      </c>
      <c r="EW30" s="171"/>
      <c r="EX30" s="171"/>
      <c r="EY30" s="172" t="str">
        <f t="shared" si="62"/>
        <v xml:space="preserve"> </v>
      </c>
      <c r="EZ30" s="173" t="str">
        <f t="shared" si="63"/>
        <v xml:space="preserve"> </v>
      </c>
      <c r="FB30" s="39" t="str">
        <f>IF(ISBLANK(Fran1!$A30)," ",Fran1!$A30)</f>
        <v xml:space="preserve"> </v>
      </c>
      <c r="FC30" s="40" t="str">
        <f>IF(ISBLANK(Fran1!$B30)," ",Fran1!$B30)</f>
        <v xml:space="preserve"> </v>
      </c>
      <c r="FD30" s="170"/>
      <c r="FE30" s="171"/>
      <c r="FF30" s="172" t="str">
        <f t="shared" si="64"/>
        <v xml:space="preserve"> </v>
      </c>
      <c r="FG30" s="173" t="str">
        <f t="shared" si="65"/>
        <v xml:space="preserve"> </v>
      </c>
      <c r="FH30" s="171"/>
      <c r="FI30" s="171"/>
      <c r="FJ30" s="172" t="str">
        <f t="shared" si="66"/>
        <v xml:space="preserve"> </v>
      </c>
      <c r="FK30" s="173" t="str">
        <f t="shared" si="67"/>
        <v xml:space="preserve"> </v>
      </c>
    </row>
    <row r="31" spans="1:167">
      <c r="A31" s="41" t="str">
        <f>IF(ISBLANK(Fran1!A31)," ",Fran1!A31)</f>
        <v xml:space="preserve"> </v>
      </c>
      <c r="B31" s="42" t="str">
        <f>IF(ISBLANK(Fran1!B31)," ",Fran1!B31)</f>
        <v xml:space="preserve"> </v>
      </c>
      <c r="C31" s="174"/>
      <c r="D31" s="175"/>
      <c r="E31" s="176" t="str">
        <f t="shared" si="0"/>
        <v xml:space="preserve"> </v>
      </c>
      <c r="F31" s="177" t="str">
        <f t="shared" si="72"/>
        <v xml:space="preserve"> </v>
      </c>
      <c r="G31" s="175"/>
      <c r="H31" s="175"/>
      <c r="I31" s="176" t="str">
        <f t="shared" si="2"/>
        <v xml:space="preserve"> </v>
      </c>
      <c r="J31" s="177" t="str">
        <f t="shared" si="73"/>
        <v xml:space="preserve"> </v>
      </c>
      <c r="K31" s="175"/>
      <c r="L31" s="175"/>
      <c r="M31" s="176" t="str">
        <f t="shared" si="4"/>
        <v xml:space="preserve"> </v>
      </c>
      <c r="N31" s="177" t="str">
        <f t="shared" si="74"/>
        <v xml:space="preserve"> </v>
      </c>
      <c r="O31" s="175"/>
      <c r="P31" s="175"/>
      <c r="Q31" s="176" t="str">
        <f t="shared" si="6"/>
        <v xml:space="preserve"> </v>
      </c>
      <c r="R31" s="177" t="str">
        <f t="shared" si="7"/>
        <v xml:space="preserve"> </v>
      </c>
      <c r="S31" s="175"/>
      <c r="T31" s="175"/>
      <c r="U31" s="176" t="str">
        <f t="shared" si="8"/>
        <v xml:space="preserve"> </v>
      </c>
      <c r="V31" s="177" t="str">
        <f t="shared" si="75"/>
        <v xml:space="preserve"> </v>
      </c>
      <c r="W31" s="110"/>
      <c r="X31" s="41" t="str">
        <f>IF(ISBLANK(Fran1!A31)," ",Fran1!A31)</f>
        <v xml:space="preserve"> </v>
      </c>
      <c r="Y31" s="42" t="str">
        <f>IF(ISBLANK(Fran1!B31)," ",Fran1!B31)</f>
        <v xml:space="preserve"> </v>
      </c>
      <c r="Z31" s="174"/>
      <c r="AA31" s="175"/>
      <c r="AB31" s="176" t="str">
        <f t="shared" si="10"/>
        <v xml:space="preserve"> </v>
      </c>
      <c r="AC31" s="177" t="str">
        <f t="shared" si="11"/>
        <v xml:space="preserve"> </v>
      </c>
      <c r="AD31" s="175"/>
      <c r="AE31" s="175"/>
      <c r="AF31" s="176" t="str">
        <f t="shared" si="12"/>
        <v xml:space="preserve"> </v>
      </c>
      <c r="AG31" s="177" t="str">
        <f t="shared" si="13"/>
        <v xml:space="preserve"> </v>
      </c>
      <c r="AH31" s="175"/>
      <c r="AI31" s="175"/>
      <c r="AJ31" s="176" t="str">
        <f t="shared" si="14"/>
        <v xml:space="preserve"> </v>
      </c>
      <c r="AK31" s="177" t="str">
        <f t="shared" si="15"/>
        <v xml:space="preserve"> </v>
      </c>
      <c r="AL31" s="175"/>
      <c r="AM31" s="175"/>
      <c r="AN31" s="176" t="str">
        <f t="shared" si="16"/>
        <v xml:space="preserve"> </v>
      </c>
      <c r="AO31" s="177" t="str">
        <f t="shared" si="17"/>
        <v xml:space="preserve"> </v>
      </c>
      <c r="AP31" s="175"/>
      <c r="AQ31" s="175"/>
      <c r="AR31" s="176" t="str">
        <f t="shared" si="18"/>
        <v xml:space="preserve"> </v>
      </c>
      <c r="AS31" s="49" t="str">
        <f t="shared" si="76"/>
        <v xml:space="preserve"> </v>
      </c>
      <c r="AT31" s="110"/>
      <c r="AU31" s="41" t="str">
        <f>IF(ISBLANK(Fran1!X31)," ",Fran1!X31)</f>
        <v xml:space="preserve"> </v>
      </c>
      <c r="AV31" s="42" t="str">
        <f>IF(ISBLANK(Fran1!Y31)," ",Fran1!Y31)</f>
        <v xml:space="preserve"> </v>
      </c>
      <c r="AW31" s="45"/>
      <c r="AX31" s="175"/>
      <c r="AY31" s="176" t="str">
        <f t="shared" si="19"/>
        <v xml:space="preserve"> </v>
      </c>
      <c r="AZ31" s="177" t="str">
        <f t="shared" si="20"/>
        <v xml:space="preserve"> </v>
      </c>
      <c r="BA31" s="175"/>
      <c r="BB31" s="175"/>
      <c r="BC31" s="176" t="str">
        <f t="shared" si="21"/>
        <v xml:space="preserve"> </v>
      </c>
      <c r="BD31" s="177" t="str">
        <f t="shared" si="22"/>
        <v xml:space="preserve"> </v>
      </c>
      <c r="BE31" s="175"/>
      <c r="BF31" s="175"/>
      <c r="BG31" s="176" t="str">
        <f t="shared" si="23"/>
        <v xml:space="preserve"> </v>
      </c>
      <c r="BH31" s="177" t="str">
        <f t="shared" si="24"/>
        <v xml:space="preserve"> </v>
      </c>
      <c r="BI31" s="175"/>
      <c r="BJ31" s="175"/>
      <c r="BK31" s="176" t="str">
        <f t="shared" si="25"/>
        <v xml:space="preserve"> </v>
      </c>
      <c r="BL31" s="177" t="str">
        <f t="shared" si="26"/>
        <v xml:space="preserve"> </v>
      </c>
      <c r="BM31" s="175"/>
      <c r="BN31" s="175"/>
      <c r="BO31" s="176" t="str">
        <f t="shared" si="27"/>
        <v xml:space="preserve"> </v>
      </c>
      <c r="BP31" s="49" t="str">
        <f t="shared" si="69"/>
        <v xml:space="preserve"> </v>
      </c>
      <c r="BQ31" s="110"/>
      <c r="BR31" s="41" t="str">
        <f>IF(ISBLANK(Fran1!AU31)," ",Fran1!AU31)</f>
        <v xml:space="preserve"> </v>
      </c>
      <c r="BS31" s="42" t="str">
        <f>IF(ISBLANK(Fran1!AV31)," ",Fran1!AV31)</f>
        <v xml:space="preserve"> </v>
      </c>
      <c r="BT31" s="45"/>
      <c r="BU31" s="175"/>
      <c r="BV31" s="176" t="str">
        <f t="shared" si="28"/>
        <v xml:space="preserve"> </v>
      </c>
      <c r="BW31" s="177" t="str">
        <f t="shared" si="29"/>
        <v xml:space="preserve"> </v>
      </c>
      <c r="BX31" s="175"/>
      <c r="BY31" s="175"/>
      <c r="BZ31" s="176" t="str">
        <f t="shared" si="30"/>
        <v xml:space="preserve"> </v>
      </c>
      <c r="CA31" s="177" t="str">
        <f t="shared" si="31"/>
        <v xml:space="preserve"> </v>
      </c>
      <c r="CB31" s="175"/>
      <c r="CC31" s="175"/>
      <c r="CD31" s="176" t="str">
        <f t="shared" si="32"/>
        <v xml:space="preserve"> </v>
      </c>
      <c r="CE31" s="177" t="str">
        <f t="shared" si="33"/>
        <v xml:space="preserve"> </v>
      </c>
      <c r="CF31" s="175"/>
      <c r="CG31" s="175"/>
      <c r="CH31" s="176" t="str">
        <f t="shared" si="34"/>
        <v xml:space="preserve"> </v>
      </c>
      <c r="CI31" s="177" t="str">
        <f t="shared" si="35"/>
        <v xml:space="preserve"> </v>
      </c>
      <c r="CJ31" s="175"/>
      <c r="CK31" s="175"/>
      <c r="CL31" s="176" t="str">
        <f t="shared" si="36"/>
        <v xml:space="preserve"> </v>
      </c>
      <c r="CM31" s="49" t="str">
        <f t="shared" si="70"/>
        <v xml:space="preserve"> </v>
      </c>
      <c r="CN31" s="110"/>
      <c r="CO31" s="41" t="str">
        <f>IF(ISBLANK(Fran1!BR31)," ",Fran1!BR31)</f>
        <v xml:space="preserve"> </v>
      </c>
      <c r="CP31" s="42" t="str">
        <f>IF(ISBLANK(Fran1!BS31)," ",Fran1!BS31)</f>
        <v xml:space="preserve"> </v>
      </c>
      <c r="CQ31" s="45"/>
      <c r="CR31" s="175"/>
      <c r="CS31" s="176" t="str">
        <f t="shared" si="37"/>
        <v xml:space="preserve"> </v>
      </c>
      <c r="CT31" s="177" t="str">
        <f t="shared" si="38"/>
        <v xml:space="preserve"> </v>
      </c>
      <c r="CU31" s="175"/>
      <c r="CV31" s="175"/>
      <c r="CW31" s="176" t="str">
        <f t="shared" si="39"/>
        <v xml:space="preserve"> </v>
      </c>
      <c r="CX31" s="177" t="str">
        <f t="shared" si="40"/>
        <v xml:space="preserve"> </v>
      </c>
      <c r="CY31" s="175"/>
      <c r="CZ31" s="175"/>
      <c r="DA31" s="176" t="str">
        <f t="shared" si="41"/>
        <v xml:space="preserve"> </v>
      </c>
      <c r="DB31" s="177" t="str">
        <f t="shared" si="42"/>
        <v xml:space="preserve"> </v>
      </c>
      <c r="DC31" s="175"/>
      <c r="DD31" s="175"/>
      <c r="DE31" s="176" t="str">
        <f t="shared" si="43"/>
        <v xml:space="preserve"> </v>
      </c>
      <c r="DF31" s="177" t="str">
        <f t="shared" si="44"/>
        <v xml:space="preserve"> </v>
      </c>
      <c r="DG31" s="175"/>
      <c r="DH31" s="175"/>
      <c r="DI31" s="176" t="str">
        <f t="shared" si="45"/>
        <v xml:space="preserve"> </v>
      </c>
      <c r="DJ31" s="49" t="str">
        <f t="shared" si="71"/>
        <v xml:space="preserve"> </v>
      </c>
      <c r="DK31" s="110"/>
      <c r="DL31" s="41" t="str">
        <f>IF(ISBLANK(Fran1!$A31)," ",Fran1!$A31)</f>
        <v xml:space="preserve"> </v>
      </c>
      <c r="DM31" s="42" t="str">
        <f>IF(ISBLANK(Fran1!$B31)," ",Fran1!$B31)</f>
        <v xml:space="preserve"> </v>
      </c>
      <c r="DN31" s="45"/>
      <c r="DO31" s="175"/>
      <c r="DP31" s="176" t="str">
        <f t="shared" si="46"/>
        <v xml:space="preserve"> </v>
      </c>
      <c r="DQ31" s="177" t="str">
        <f t="shared" si="47"/>
        <v xml:space="preserve"> </v>
      </c>
      <c r="DR31" s="175"/>
      <c r="DS31" s="175"/>
      <c r="DT31" s="176" t="str">
        <f t="shared" si="48"/>
        <v xml:space="preserve"> </v>
      </c>
      <c r="DU31" s="177" t="str">
        <f t="shared" si="49"/>
        <v xml:space="preserve"> </v>
      </c>
      <c r="DV31" s="175"/>
      <c r="DW31" s="175"/>
      <c r="DX31" s="176" t="str">
        <f t="shared" si="50"/>
        <v xml:space="preserve"> </v>
      </c>
      <c r="DY31" s="177" t="str">
        <f t="shared" si="51"/>
        <v xml:space="preserve"> </v>
      </c>
      <c r="DZ31" s="175"/>
      <c r="EA31" s="175"/>
      <c r="EB31" s="176" t="str">
        <f t="shared" si="52"/>
        <v xml:space="preserve"> </v>
      </c>
      <c r="EC31" s="177" t="str">
        <f t="shared" si="53"/>
        <v xml:space="preserve"> </v>
      </c>
      <c r="ED31" s="175"/>
      <c r="EE31" s="175"/>
      <c r="EF31" s="176" t="str">
        <f t="shared" si="54"/>
        <v xml:space="preserve"> </v>
      </c>
      <c r="EG31" s="49" t="str">
        <f t="shared" si="55"/>
        <v xml:space="preserve"> </v>
      </c>
      <c r="EH31" s="110"/>
      <c r="EI31" s="41" t="str">
        <f>IF(ISBLANK(Fran1!$A31)," ",Fran1!$A31)</f>
        <v xml:space="preserve"> </v>
      </c>
      <c r="EJ31" s="42" t="str">
        <f>IF(ISBLANK(Fran1!$B31)," ",Fran1!$B31)</f>
        <v xml:space="preserve"> </v>
      </c>
      <c r="EK31" s="45"/>
      <c r="EL31" s="175"/>
      <c r="EM31" s="176" t="str">
        <f t="shared" si="56"/>
        <v xml:space="preserve"> </v>
      </c>
      <c r="EN31" s="177" t="str">
        <f t="shared" si="57"/>
        <v xml:space="preserve"> </v>
      </c>
      <c r="EO31" s="175"/>
      <c r="EP31" s="175"/>
      <c r="EQ31" s="176" t="str">
        <f t="shared" si="58"/>
        <v xml:space="preserve"> </v>
      </c>
      <c r="ER31" s="177" t="str">
        <f t="shared" si="59"/>
        <v xml:space="preserve"> </v>
      </c>
      <c r="ES31" s="175"/>
      <c r="ET31" s="175"/>
      <c r="EU31" s="176" t="str">
        <f t="shared" si="60"/>
        <v xml:space="preserve"> </v>
      </c>
      <c r="EV31" s="177" t="str">
        <f t="shared" si="61"/>
        <v xml:space="preserve"> </v>
      </c>
      <c r="EW31" s="175"/>
      <c r="EX31" s="175"/>
      <c r="EY31" s="176" t="str">
        <f t="shared" si="62"/>
        <v xml:space="preserve"> </v>
      </c>
      <c r="EZ31" s="177" t="str">
        <f t="shared" si="63"/>
        <v xml:space="preserve"> </v>
      </c>
      <c r="FB31" s="41" t="str">
        <f>IF(ISBLANK(Fran1!$A31)," ",Fran1!$A31)</f>
        <v xml:space="preserve"> </v>
      </c>
      <c r="FC31" s="42" t="str">
        <f>IF(ISBLANK(Fran1!$B31)," ",Fran1!$B31)</f>
        <v xml:space="preserve"> </v>
      </c>
      <c r="FD31" s="174"/>
      <c r="FE31" s="175"/>
      <c r="FF31" s="176" t="str">
        <f t="shared" si="64"/>
        <v xml:space="preserve"> </v>
      </c>
      <c r="FG31" s="177" t="str">
        <f t="shared" si="65"/>
        <v xml:space="preserve"> </v>
      </c>
      <c r="FH31" s="175"/>
      <c r="FI31" s="175"/>
      <c r="FJ31" s="176" t="str">
        <f t="shared" si="66"/>
        <v xml:space="preserve"> </v>
      </c>
      <c r="FK31" s="177" t="str">
        <f t="shared" si="67"/>
        <v xml:space="preserve"> </v>
      </c>
    </row>
    <row r="32" spans="1:167">
      <c r="A32" s="39" t="str">
        <f>IF(ISBLANK(Fran1!A32)," ",Fran1!A32)</f>
        <v xml:space="preserve"> </v>
      </c>
      <c r="B32" s="40" t="str">
        <f>IF(ISBLANK(Fran1!B32)," ",Fran1!B32)</f>
        <v xml:space="preserve"> </v>
      </c>
      <c r="C32" s="170"/>
      <c r="D32" s="171"/>
      <c r="E32" s="172" t="str">
        <f t="shared" si="0"/>
        <v xml:space="preserve"> </v>
      </c>
      <c r="F32" s="173" t="str">
        <f t="shared" si="72"/>
        <v xml:space="preserve"> </v>
      </c>
      <c r="G32" s="171"/>
      <c r="H32" s="171"/>
      <c r="I32" s="172" t="str">
        <f t="shared" si="2"/>
        <v xml:space="preserve"> </v>
      </c>
      <c r="J32" s="173" t="str">
        <f t="shared" si="73"/>
        <v xml:space="preserve"> </v>
      </c>
      <c r="K32" s="171"/>
      <c r="L32" s="171"/>
      <c r="M32" s="172" t="str">
        <f t="shared" si="4"/>
        <v xml:space="preserve"> </v>
      </c>
      <c r="N32" s="173" t="str">
        <f t="shared" si="74"/>
        <v xml:space="preserve"> </v>
      </c>
      <c r="O32" s="171"/>
      <c r="P32" s="171"/>
      <c r="Q32" s="172" t="str">
        <f t="shared" si="6"/>
        <v xml:space="preserve"> </v>
      </c>
      <c r="R32" s="173" t="str">
        <f t="shared" si="7"/>
        <v xml:space="preserve"> </v>
      </c>
      <c r="S32" s="171"/>
      <c r="T32" s="171"/>
      <c r="U32" s="172" t="str">
        <f t="shared" si="8"/>
        <v xml:space="preserve"> </v>
      </c>
      <c r="V32" s="173" t="str">
        <f t="shared" si="75"/>
        <v xml:space="preserve"> </v>
      </c>
      <c r="W32" s="110"/>
      <c r="X32" s="39" t="str">
        <f>IF(ISBLANK(Fran1!A32)," ",Fran1!A32)</f>
        <v xml:space="preserve"> </v>
      </c>
      <c r="Y32" s="40" t="str">
        <f>IF(ISBLANK(Fran1!B32)," ",Fran1!B32)</f>
        <v xml:space="preserve"> </v>
      </c>
      <c r="Z32" s="170"/>
      <c r="AA32" s="171"/>
      <c r="AB32" s="172" t="str">
        <f t="shared" si="10"/>
        <v xml:space="preserve"> </v>
      </c>
      <c r="AC32" s="173" t="str">
        <f t="shared" si="11"/>
        <v xml:space="preserve"> </v>
      </c>
      <c r="AD32" s="171"/>
      <c r="AE32" s="171"/>
      <c r="AF32" s="172" t="str">
        <f t="shared" si="12"/>
        <v xml:space="preserve"> </v>
      </c>
      <c r="AG32" s="173" t="str">
        <f t="shared" si="13"/>
        <v xml:space="preserve"> </v>
      </c>
      <c r="AH32" s="171"/>
      <c r="AI32" s="171"/>
      <c r="AJ32" s="172" t="str">
        <f t="shared" si="14"/>
        <v xml:space="preserve"> </v>
      </c>
      <c r="AK32" s="173" t="str">
        <f t="shared" si="15"/>
        <v xml:space="preserve"> </v>
      </c>
      <c r="AL32" s="171"/>
      <c r="AM32" s="171"/>
      <c r="AN32" s="172" t="str">
        <f t="shared" si="16"/>
        <v xml:space="preserve"> </v>
      </c>
      <c r="AO32" s="173" t="str">
        <f t="shared" si="17"/>
        <v xml:space="preserve"> </v>
      </c>
      <c r="AP32" s="171"/>
      <c r="AQ32" s="171"/>
      <c r="AR32" s="172" t="str">
        <f t="shared" si="18"/>
        <v xml:space="preserve"> </v>
      </c>
      <c r="AS32" s="48" t="str">
        <f t="shared" si="76"/>
        <v xml:space="preserve"> </v>
      </c>
      <c r="AT32" s="110"/>
      <c r="AU32" s="39" t="str">
        <f>IF(ISBLANK(Fran1!X32)," ",Fran1!X32)</f>
        <v xml:space="preserve"> </v>
      </c>
      <c r="AV32" s="40" t="str">
        <f>IF(ISBLANK(Fran1!Y32)," ",Fran1!Y32)</f>
        <v xml:space="preserve"> </v>
      </c>
      <c r="AW32" s="44"/>
      <c r="AX32" s="171"/>
      <c r="AY32" s="172" t="str">
        <f t="shared" si="19"/>
        <v xml:space="preserve"> </v>
      </c>
      <c r="AZ32" s="173" t="str">
        <f t="shared" si="20"/>
        <v xml:space="preserve"> </v>
      </c>
      <c r="BA32" s="171"/>
      <c r="BB32" s="171"/>
      <c r="BC32" s="172" t="str">
        <f t="shared" si="21"/>
        <v xml:space="preserve"> </v>
      </c>
      <c r="BD32" s="173" t="str">
        <f t="shared" si="22"/>
        <v xml:space="preserve"> </v>
      </c>
      <c r="BE32" s="171"/>
      <c r="BF32" s="171"/>
      <c r="BG32" s="172" t="str">
        <f t="shared" si="23"/>
        <v xml:space="preserve"> </v>
      </c>
      <c r="BH32" s="173" t="str">
        <f t="shared" si="24"/>
        <v xml:space="preserve"> </v>
      </c>
      <c r="BI32" s="171"/>
      <c r="BJ32" s="171"/>
      <c r="BK32" s="172" t="str">
        <f t="shared" si="25"/>
        <v xml:space="preserve"> </v>
      </c>
      <c r="BL32" s="173" t="str">
        <f t="shared" si="26"/>
        <v xml:space="preserve"> </v>
      </c>
      <c r="BM32" s="171"/>
      <c r="BN32" s="171"/>
      <c r="BO32" s="172" t="str">
        <f t="shared" si="27"/>
        <v xml:space="preserve"> </v>
      </c>
      <c r="BP32" s="48" t="str">
        <f t="shared" si="69"/>
        <v xml:space="preserve"> </v>
      </c>
      <c r="BQ32" s="110"/>
      <c r="BR32" s="39" t="str">
        <f>IF(ISBLANK(Fran1!AU32)," ",Fran1!AU32)</f>
        <v xml:space="preserve"> </v>
      </c>
      <c r="BS32" s="40" t="str">
        <f>IF(ISBLANK(Fran1!AV32)," ",Fran1!AV32)</f>
        <v xml:space="preserve"> </v>
      </c>
      <c r="BT32" s="44"/>
      <c r="BU32" s="171"/>
      <c r="BV32" s="172" t="str">
        <f t="shared" si="28"/>
        <v xml:space="preserve"> </v>
      </c>
      <c r="BW32" s="173" t="str">
        <f t="shared" si="29"/>
        <v xml:space="preserve"> </v>
      </c>
      <c r="BX32" s="171"/>
      <c r="BY32" s="171"/>
      <c r="BZ32" s="172" t="str">
        <f t="shared" si="30"/>
        <v xml:space="preserve"> </v>
      </c>
      <c r="CA32" s="173" t="str">
        <f t="shared" si="31"/>
        <v xml:space="preserve"> </v>
      </c>
      <c r="CB32" s="171"/>
      <c r="CC32" s="171"/>
      <c r="CD32" s="172" t="str">
        <f t="shared" si="32"/>
        <v xml:space="preserve"> </v>
      </c>
      <c r="CE32" s="173" t="str">
        <f t="shared" si="33"/>
        <v xml:space="preserve"> </v>
      </c>
      <c r="CF32" s="171"/>
      <c r="CG32" s="171"/>
      <c r="CH32" s="172" t="str">
        <f t="shared" si="34"/>
        <v xml:space="preserve"> </v>
      </c>
      <c r="CI32" s="173" t="str">
        <f t="shared" si="35"/>
        <v xml:space="preserve"> </v>
      </c>
      <c r="CJ32" s="171"/>
      <c r="CK32" s="171"/>
      <c r="CL32" s="172" t="str">
        <f t="shared" si="36"/>
        <v xml:space="preserve"> </v>
      </c>
      <c r="CM32" s="48" t="str">
        <f t="shared" si="70"/>
        <v xml:space="preserve"> </v>
      </c>
      <c r="CN32" s="110"/>
      <c r="CO32" s="39" t="str">
        <f>IF(ISBLANK(Fran1!BR32)," ",Fran1!BR32)</f>
        <v xml:space="preserve"> </v>
      </c>
      <c r="CP32" s="40" t="str">
        <f>IF(ISBLANK(Fran1!BS32)," ",Fran1!BS32)</f>
        <v xml:space="preserve"> </v>
      </c>
      <c r="CQ32" s="44"/>
      <c r="CR32" s="171"/>
      <c r="CS32" s="172" t="str">
        <f t="shared" si="37"/>
        <v xml:space="preserve"> </v>
      </c>
      <c r="CT32" s="173" t="str">
        <f t="shared" si="38"/>
        <v xml:space="preserve"> </v>
      </c>
      <c r="CU32" s="171"/>
      <c r="CV32" s="171"/>
      <c r="CW32" s="172" t="str">
        <f t="shared" si="39"/>
        <v xml:space="preserve"> </v>
      </c>
      <c r="CX32" s="173" t="str">
        <f t="shared" si="40"/>
        <v xml:space="preserve"> </v>
      </c>
      <c r="CY32" s="171"/>
      <c r="CZ32" s="171"/>
      <c r="DA32" s="172" t="str">
        <f t="shared" si="41"/>
        <v xml:space="preserve"> </v>
      </c>
      <c r="DB32" s="173" t="str">
        <f t="shared" si="42"/>
        <v xml:space="preserve"> </v>
      </c>
      <c r="DC32" s="171"/>
      <c r="DD32" s="171"/>
      <c r="DE32" s="172" t="str">
        <f t="shared" si="43"/>
        <v xml:space="preserve"> </v>
      </c>
      <c r="DF32" s="173" t="str">
        <f t="shared" si="44"/>
        <v xml:space="preserve"> </v>
      </c>
      <c r="DG32" s="171"/>
      <c r="DH32" s="171"/>
      <c r="DI32" s="172" t="str">
        <f t="shared" si="45"/>
        <v xml:space="preserve"> </v>
      </c>
      <c r="DJ32" s="48" t="str">
        <f t="shared" si="71"/>
        <v xml:space="preserve"> </v>
      </c>
      <c r="DK32" s="110"/>
      <c r="DL32" s="39" t="str">
        <f>IF(ISBLANK(Fran1!$A32)," ",Fran1!$A32)</f>
        <v xml:space="preserve"> </v>
      </c>
      <c r="DM32" s="40" t="str">
        <f>IF(ISBLANK(Fran1!$B32)," ",Fran1!$B32)</f>
        <v xml:space="preserve"> </v>
      </c>
      <c r="DN32" s="44"/>
      <c r="DO32" s="171"/>
      <c r="DP32" s="172" t="str">
        <f t="shared" si="46"/>
        <v xml:space="preserve"> </v>
      </c>
      <c r="DQ32" s="173" t="str">
        <f t="shared" si="47"/>
        <v xml:space="preserve"> </v>
      </c>
      <c r="DR32" s="171"/>
      <c r="DS32" s="171"/>
      <c r="DT32" s="172" t="str">
        <f t="shared" si="48"/>
        <v xml:space="preserve"> </v>
      </c>
      <c r="DU32" s="173" t="str">
        <f t="shared" si="49"/>
        <v xml:space="preserve"> </v>
      </c>
      <c r="DV32" s="171"/>
      <c r="DW32" s="171"/>
      <c r="DX32" s="172" t="str">
        <f t="shared" si="50"/>
        <v xml:space="preserve"> </v>
      </c>
      <c r="DY32" s="173" t="str">
        <f t="shared" si="51"/>
        <v xml:space="preserve"> </v>
      </c>
      <c r="DZ32" s="171"/>
      <c r="EA32" s="171"/>
      <c r="EB32" s="172" t="str">
        <f t="shared" si="52"/>
        <v xml:space="preserve"> </v>
      </c>
      <c r="EC32" s="173" t="str">
        <f t="shared" si="53"/>
        <v xml:space="preserve"> </v>
      </c>
      <c r="ED32" s="171"/>
      <c r="EE32" s="171"/>
      <c r="EF32" s="172" t="str">
        <f t="shared" si="54"/>
        <v xml:space="preserve"> </v>
      </c>
      <c r="EG32" s="48" t="str">
        <f t="shared" si="55"/>
        <v xml:space="preserve"> </v>
      </c>
      <c r="EH32" s="110"/>
      <c r="EI32" s="39" t="str">
        <f>IF(ISBLANK(Fran1!$A32)," ",Fran1!$A32)</f>
        <v xml:space="preserve"> </v>
      </c>
      <c r="EJ32" s="40" t="str">
        <f>IF(ISBLANK(Fran1!$B32)," ",Fran1!$B32)</f>
        <v xml:space="preserve"> </v>
      </c>
      <c r="EK32" s="44"/>
      <c r="EL32" s="171"/>
      <c r="EM32" s="172" t="str">
        <f t="shared" si="56"/>
        <v xml:space="preserve"> </v>
      </c>
      <c r="EN32" s="173" t="str">
        <f t="shared" si="57"/>
        <v xml:space="preserve"> </v>
      </c>
      <c r="EO32" s="171"/>
      <c r="EP32" s="171"/>
      <c r="EQ32" s="172" t="str">
        <f t="shared" si="58"/>
        <v xml:space="preserve"> </v>
      </c>
      <c r="ER32" s="173" t="str">
        <f t="shared" si="59"/>
        <v xml:space="preserve"> </v>
      </c>
      <c r="ES32" s="171"/>
      <c r="ET32" s="171"/>
      <c r="EU32" s="172" t="str">
        <f t="shared" si="60"/>
        <v xml:space="preserve"> </v>
      </c>
      <c r="EV32" s="173" t="str">
        <f t="shared" si="61"/>
        <v xml:space="preserve"> </v>
      </c>
      <c r="EW32" s="171"/>
      <c r="EX32" s="171"/>
      <c r="EY32" s="172" t="str">
        <f t="shared" si="62"/>
        <v xml:space="preserve"> </v>
      </c>
      <c r="EZ32" s="173" t="str">
        <f t="shared" si="63"/>
        <v xml:space="preserve"> </v>
      </c>
      <c r="FB32" s="39" t="str">
        <f>IF(ISBLANK(Fran1!$A32)," ",Fran1!$A32)</f>
        <v xml:space="preserve"> </v>
      </c>
      <c r="FC32" s="40" t="str">
        <f>IF(ISBLANK(Fran1!$B32)," ",Fran1!$B32)</f>
        <v xml:space="preserve"> </v>
      </c>
      <c r="FD32" s="170"/>
      <c r="FE32" s="171"/>
      <c r="FF32" s="172" t="str">
        <f t="shared" si="64"/>
        <v xml:space="preserve"> </v>
      </c>
      <c r="FG32" s="173" t="str">
        <f t="shared" si="65"/>
        <v xml:space="preserve"> </v>
      </c>
      <c r="FH32" s="171"/>
      <c r="FI32" s="171"/>
      <c r="FJ32" s="172" t="str">
        <f t="shared" si="66"/>
        <v xml:space="preserve"> </v>
      </c>
      <c r="FK32" s="173" t="str">
        <f t="shared" si="67"/>
        <v xml:space="preserve"> </v>
      </c>
    </row>
    <row r="33" spans="1:167">
      <c r="A33" s="41" t="str">
        <f>IF(ISBLANK(Fran1!A33)," ",Fran1!A33)</f>
        <v xml:space="preserve"> </v>
      </c>
      <c r="B33" s="42" t="str">
        <f>IF(ISBLANK(Fran1!B33)," ",Fran1!B33)</f>
        <v xml:space="preserve"> </v>
      </c>
      <c r="C33" s="174"/>
      <c r="D33" s="175"/>
      <c r="E33" s="176" t="str">
        <f t="shared" si="0"/>
        <v xml:space="preserve"> </v>
      </c>
      <c r="F33" s="177" t="str">
        <f t="shared" si="72"/>
        <v xml:space="preserve"> </v>
      </c>
      <c r="G33" s="175"/>
      <c r="H33" s="175"/>
      <c r="I33" s="176" t="str">
        <f t="shared" si="2"/>
        <v xml:space="preserve"> </v>
      </c>
      <c r="J33" s="177" t="str">
        <f t="shared" si="73"/>
        <v xml:space="preserve"> </v>
      </c>
      <c r="K33" s="175"/>
      <c r="L33" s="175"/>
      <c r="M33" s="176" t="str">
        <f t="shared" si="4"/>
        <v xml:space="preserve"> </v>
      </c>
      <c r="N33" s="177" t="str">
        <f t="shared" si="74"/>
        <v xml:space="preserve"> </v>
      </c>
      <c r="O33" s="175"/>
      <c r="P33" s="175"/>
      <c r="Q33" s="176" t="str">
        <f t="shared" si="6"/>
        <v xml:space="preserve"> </v>
      </c>
      <c r="R33" s="177" t="str">
        <f t="shared" si="7"/>
        <v xml:space="preserve"> </v>
      </c>
      <c r="S33" s="175"/>
      <c r="T33" s="175"/>
      <c r="U33" s="176" t="str">
        <f t="shared" si="8"/>
        <v xml:space="preserve"> </v>
      </c>
      <c r="V33" s="177" t="str">
        <f t="shared" si="75"/>
        <v xml:space="preserve"> </v>
      </c>
      <c r="W33" s="110"/>
      <c r="X33" s="41" t="str">
        <f>IF(ISBLANK(Fran1!A33)," ",Fran1!A33)</f>
        <v xml:space="preserve"> </v>
      </c>
      <c r="Y33" s="42" t="str">
        <f>IF(ISBLANK(Fran1!B33)," ",Fran1!B33)</f>
        <v xml:space="preserve"> </v>
      </c>
      <c r="Z33" s="174"/>
      <c r="AA33" s="175"/>
      <c r="AB33" s="176" t="str">
        <f t="shared" si="10"/>
        <v xml:space="preserve"> </v>
      </c>
      <c r="AC33" s="177" t="str">
        <f t="shared" si="11"/>
        <v xml:space="preserve"> </v>
      </c>
      <c r="AD33" s="175"/>
      <c r="AE33" s="175"/>
      <c r="AF33" s="176" t="str">
        <f t="shared" si="12"/>
        <v xml:space="preserve"> </v>
      </c>
      <c r="AG33" s="177" t="str">
        <f t="shared" si="13"/>
        <v xml:space="preserve"> </v>
      </c>
      <c r="AH33" s="175"/>
      <c r="AI33" s="175"/>
      <c r="AJ33" s="176" t="str">
        <f t="shared" si="14"/>
        <v xml:space="preserve"> </v>
      </c>
      <c r="AK33" s="177" t="str">
        <f t="shared" si="15"/>
        <v xml:space="preserve"> </v>
      </c>
      <c r="AL33" s="175"/>
      <c r="AM33" s="175"/>
      <c r="AN33" s="176" t="str">
        <f t="shared" si="16"/>
        <v xml:space="preserve"> </v>
      </c>
      <c r="AO33" s="177" t="str">
        <f t="shared" si="17"/>
        <v xml:space="preserve"> </v>
      </c>
      <c r="AP33" s="175"/>
      <c r="AQ33" s="175"/>
      <c r="AR33" s="176" t="str">
        <f t="shared" si="18"/>
        <v xml:space="preserve"> </v>
      </c>
      <c r="AS33" s="49" t="str">
        <f t="shared" si="76"/>
        <v xml:space="preserve"> </v>
      </c>
      <c r="AT33" s="110"/>
      <c r="AU33" s="41" t="str">
        <f>IF(ISBLANK(Fran1!X33)," ",Fran1!X33)</f>
        <v xml:space="preserve"> </v>
      </c>
      <c r="AV33" s="42" t="str">
        <f>IF(ISBLANK(Fran1!Y33)," ",Fran1!Y33)</f>
        <v xml:space="preserve"> </v>
      </c>
      <c r="AW33" s="45"/>
      <c r="AX33" s="175"/>
      <c r="AY33" s="176" t="str">
        <f t="shared" si="19"/>
        <v xml:space="preserve"> </v>
      </c>
      <c r="AZ33" s="177" t="str">
        <f t="shared" si="20"/>
        <v xml:space="preserve"> </v>
      </c>
      <c r="BA33" s="175"/>
      <c r="BB33" s="175"/>
      <c r="BC33" s="176" t="str">
        <f t="shared" si="21"/>
        <v xml:space="preserve"> </v>
      </c>
      <c r="BD33" s="177" t="str">
        <f t="shared" si="22"/>
        <v xml:space="preserve"> </v>
      </c>
      <c r="BE33" s="175"/>
      <c r="BF33" s="175"/>
      <c r="BG33" s="176" t="str">
        <f t="shared" si="23"/>
        <v xml:space="preserve"> </v>
      </c>
      <c r="BH33" s="177" t="str">
        <f t="shared" si="24"/>
        <v xml:space="preserve"> </v>
      </c>
      <c r="BI33" s="175"/>
      <c r="BJ33" s="175"/>
      <c r="BK33" s="176" t="str">
        <f t="shared" si="25"/>
        <v xml:space="preserve"> </v>
      </c>
      <c r="BL33" s="177" t="str">
        <f t="shared" si="26"/>
        <v xml:space="preserve"> </v>
      </c>
      <c r="BM33" s="175"/>
      <c r="BN33" s="175"/>
      <c r="BO33" s="176" t="str">
        <f t="shared" si="27"/>
        <v xml:space="preserve"> </v>
      </c>
      <c r="BP33" s="49" t="str">
        <f t="shared" si="69"/>
        <v xml:space="preserve"> </v>
      </c>
      <c r="BQ33" s="110"/>
      <c r="BR33" s="41" t="str">
        <f>IF(ISBLANK(Fran1!AU33)," ",Fran1!AU33)</f>
        <v xml:space="preserve"> </v>
      </c>
      <c r="BS33" s="42" t="str">
        <f>IF(ISBLANK(Fran1!AV33)," ",Fran1!AV33)</f>
        <v xml:space="preserve"> </v>
      </c>
      <c r="BT33" s="45"/>
      <c r="BU33" s="175"/>
      <c r="BV33" s="176" t="str">
        <f t="shared" si="28"/>
        <v xml:space="preserve"> </v>
      </c>
      <c r="BW33" s="177" t="str">
        <f t="shared" si="29"/>
        <v xml:space="preserve"> </v>
      </c>
      <c r="BX33" s="175"/>
      <c r="BY33" s="175"/>
      <c r="BZ33" s="176" t="str">
        <f t="shared" si="30"/>
        <v xml:space="preserve"> </v>
      </c>
      <c r="CA33" s="177" t="str">
        <f t="shared" si="31"/>
        <v xml:space="preserve"> </v>
      </c>
      <c r="CB33" s="175"/>
      <c r="CC33" s="175"/>
      <c r="CD33" s="176" t="str">
        <f t="shared" si="32"/>
        <v xml:space="preserve"> </v>
      </c>
      <c r="CE33" s="177" t="str">
        <f t="shared" si="33"/>
        <v xml:space="preserve"> </v>
      </c>
      <c r="CF33" s="175"/>
      <c r="CG33" s="175"/>
      <c r="CH33" s="176" t="str">
        <f t="shared" si="34"/>
        <v xml:space="preserve"> </v>
      </c>
      <c r="CI33" s="177" t="str">
        <f t="shared" si="35"/>
        <v xml:space="preserve"> </v>
      </c>
      <c r="CJ33" s="175"/>
      <c r="CK33" s="175"/>
      <c r="CL33" s="176" t="str">
        <f t="shared" si="36"/>
        <v xml:space="preserve"> </v>
      </c>
      <c r="CM33" s="49" t="str">
        <f t="shared" si="70"/>
        <v xml:space="preserve"> </v>
      </c>
      <c r="CN33" s="110"/>
      <c r="CO33" s="41" t="str">
        <f>IF(ISBLANK(Fran1!BR33)," ",Fran1!BR33)</f>
        <v xml:space="preserve"> </v>
      </c>
      <c r="CP33" s="42" t="str">
        <f>IF(ISBLANK(Fran1!BS33)," ",Fran1!BS33)</f>
        <v xml:space="preserve"> </v>
      </c>
      <c r="CQ33" s="45"/>
      <c r="CR33" s="175"/>
      <c r="CS33" s="176" t="str">
        <f t="shared" si="37"/>
        <v xml:space="preserve"> </v>
      </c>
      <c r="CT33" s="177" t="str">
        <f t="shared" si="38"/>
        <v xml:space="preserve"> </v>
      </c>
      <c r="CU33" s="175"/>
      <c r="CV33" s="175"/>
      <c r="CW33" s="176" t="str">
        <f t="shared" si="39"/>
        <v xml:space="preserve"> </v>
      </c>
      <c r="CX33" s="177" t="str">
        <f t="shared" si="40"/>
        <v xml:space="preserve"> </v>
      </c>
      <c r="CY33" s="175"/>
      <c r="CZ33" s="175"/>
      <c r="DA33" s="176" t="str">
        <f t="shared" si="41"/>
        <v xml:space="preserve"> </v>
      </c>
      <c r="DB33" s="177" t="str">
        <f t="shared" si="42"/>
        <v xml:space="preserve"> </v>
      </c>
      <c r="DC33" s="175"/>
      <c r="DD33" s="175"/>
      <c r="DE33" s="176" t="str">
        <f t="shared" si="43"/>
        <v xml:space="preserve"> </v>
      </c>
      <c r="DF33" s="177" t="str">
        <f t="shared" si="44"/>
        <v xml:space="preserve"> </v>
      </c>
      <c r="DG33" s="175"/>
      <c r="DH33" s="175"/>
      <c r="DI33" s="176" t="str">
        <f t="shared" si="45"/>
        <v xml:space="preserve"> </v>
      </c>
      <c r="DJ33" s="49" t="str">
        <f t="shared" si="71"/>
        <v xml:space="preserve"> </v>
      </c>
      <c r="DK33" s="110"/>
      <c r="DL33" s="41" t="str">
        <f>IF(ISBLANK(Fran1!$A33)," ",Fran1!$A33)</f>
        <v xml:space="preserve"> </v>
      </c>
      <c r="DM33" s="42" t="str">
        <f>IF(ISBLANK(Fran1!$B33)," ",Fran1!$B33)</f>
        <v xml:space="preserve"> </v>
      </c>
      <c r="DN33" s="45"/>
      <c r="DO33" s="175"/>
      <c r="DP33" s="176" t="str">
        <f t="shared" si="46"/>
        <v xml:space="preserve"> </v>
      </c>
      <c r="DQ33" s="177" t="str">
        <f t="shared" si="47"/>
        <v xml:space="preserve"> </v>
      </c>
      <c r="DR33" s="175"/>
      <c r="DS33" s="175"/>
      <c r="DT33" s="176" t="str">
        <f t="shared" si="48"/>
        <v xml:space="preserve"> </v>
      </c>
      <c r="DU33" s="177" t="str">
        <f t="shared" si="49"/>
        <v xml:space="preserve"> </v>
      </c>
      <c r="DV33" s="175"/>
      <c r="DW33" s="175"/>
      <c r="DX33" s="176" t="str">
        <f t="shared" si="50"/>
        <v xml:space="preserve"> </v>
      </c>
      <c r="DY33" s="177" t="str">
        <f t="shared" si="51"/>
        <v xml:space="preserve"> </v>
      </c>
      <c r="DZ33" s="175"/>
      <c r="EA33" s="175"/>
      <c r="EB33" s="176" t="str">
        <f t="shared" si="52"/>
        <v xml:space="preserve"> </v>
      </c>
      <c r="EC33" s="177" t="str">
        <f t="shared" si="53"/>
        <v xml:space="preserve"> </v>
      </c>
      <c r="ED33" s="175"/>
      <c r="EE33" s="175"/>
      <c r="EF33" s="176" t="str">
        <f t="shared" si="54"/>
        <v xml:space="preserve"> </v>
      </c>
      <c r="EG33" s="49" t="str">
        <f t="shared" si="55"/>
        <v xml:space="preserve"> </v>
      </c>
      <c r="EH33" s="110"/>
      <c r="EI33" s="41" t="str">
        <f>IF(ISBLANK(Fran1!$A33)," ",Fran1!$A33)</f>
        <v xml:space="preserve"> </v>
      </c>
      <c r="EJ33" s="42" t="str">
        <f>IF(ISBLANK(Fran1!$B33)," ",Fran1!$B33)</f>
        <v xml:space="preserve"> </v>
      </c>
      <c r="EK33" s="45"/>
      <c r="EL33" s="175"/>
      <c r="EM33" s="176" t="str">
        <f t="shared" si="56"/>
        <v xml:space="preserve"> </v>
      </c>
      <c r="EN33" s="177" t="str">
        <f t="shared" si="57"/>
        <v xml:space="preserve"> </v>
      </c>
      <c r="EO33" s="175"/>
      <c r="EP33" s="175"/>
      <c r="EQ33" s="176" t="str">
        <f t="shared" si="58"/>
        <v xml:space="preserve"> </v>
      </c>
      <c r="ER33" s="177" t="str">
        <f t="shared" si="59"/>
        <v xml:space="preserve"> </v>
      </c>
      <c r="ES33" s="175"/>
      <c r="ET33" s="175"/>
      <c r="EU33" s="176" t="str">
        <f t="shared" si="60"/>
        <v xml:space="preserve"> </v>
      </c>
      <c r="EV33" s="177" t="str">
        <f t="shared" si="61"/>
        <v xml:space="preserve"> </v>
      </c>
      <c r="EW33" s="175"/>
      <c r="EX33" s="175"/>
      <c r="EY33" s="176" t="str">
        <f t="shared" si="62"/>
        <v xml:space="preserve"> </v>
      </c>
      <c r="EZ33" s="177" t="str">
        <f t="shared" si="63"/>
        <v xml:space="preserve"> </v>
      </c>
      <c r="FB33" s="41" t="str">
        <f>IF(ISBLANK(Fran1!$A33)," ",Fran1!$A33)</f>
        <v xml:space="preserve"> </v>
      </c>
      <c r="FC33" s="42" t="str">
        <f>IF(ISBLANK(Fran1!$B33)," ",Fran1!$B33)</f>
        <v xml:space="preserve"> </v>
      </c>
      <c r="FD33" s="174"/>
      <c r="FE33" s="175"/>
      <c r="FF33" s="176" t="str">
        <f t="shared" si="64"/>
        <v xml:space="preserve"> </v>
      </c>
      <c r="FG33" s="177" t="str">
        <f t="shared" si="65"/>
        <v xml:space="preserve"> </v>
      </c>
      <c r="FH33" s="175"/>
      <c r="FI33" s="175"/>
      <c r="FJ33" s="176" t="str">
        <f t="shared" si="66"/>
        <v xml:space="preserve"> </v>
      </c>
      <c r="FK33" s="177" t="str">
        <f t="shared" si="67"/>
        <v xml:space="preserve"> </v>
      </c>
    </row>
    <row r="34" spans="1:167">
      <c r="A34" s="39" t="str">
        <f>IF(ISBLANK(Fran1!A34)," ",Fran1!A34)</f>
        <v xml:space="preserve"> </v>
      </c>
      <c r="B34" s="40" t="str">
        <f>IF(ISBLANK(Fran1!B34)," ",Fran1!B34)</f>
        <v xml:space="preserve"> </v>
      </c>
      <c r="C34" s="170"/>
      <c r="D34" s="171"/>
      <c r="E34" s="172" t="str">
        <f t="shared" si="0"/>
        <v xml:space="preserve"> </v>
      </c>
      <c r="F34" s="173" t="str">
        <f t="shared" si="72"/>
        <v xml:space="preserve"> </v>
      </c>
      <c r="G34" s="171"/>
      <c r="H34" s="171"/>
      <c r="I34" s="172" t="str">
        <f t="shared" si="2"/>
        <v xml:space="preserve"> </v>
      </c>
      <c r="J34" s="173" t="str">
        <f t="shared" si="73"/>
        <v xml:space="preserve"> </v>
      </c>
      <c r="K34" s="171"/>
      <c r="L34" s="171"/>
      <c r="M34" s="172" t="str">
        <f t="shared" si="4"/>
        <v xml:space="preserve"> </v>
      </c>
      <c r="N34" s="173" t="str">
        <f t="shared" si="74"/>
        <v xml:space="preserve"> </v>
      </c>
      <c r="O34" s="171"/>
      <c r="P34" s="171"/>
      <c r="Q34" s="172" t="str">
        <f t="shared" si="6"/>
        <v xml:space="preserve"> </v>
      </c>
      <c r="R34" s="173" t="str">
        <f t="shared" si="7"/>
        <v xml:space="preserve"> </v>
      </c>
      <c r="S34" s="171"/>
      <c r="T34" s="171"/>
      <c r="U34" s="172" t="str">
        <f t="shared" si="8"/>
        <v xml:space="preserve"> </v>
      </c>
      <c r="V34" s="173" t="str">
        <f t="shared" si="75"/>
        <v xml:space="preserve"> </v>
      </c>
      <c r="W34" s="110"/>
      <c r="X34" s="39" t="str">
        <f>IF(ISBLANK(Fran1!A34)," ",Fran1!A34)</f>
        <v xml:space="preserve"> </v>
      </c>
      <c r="Y34" s="40" t="str">
        <f>IF(ISBLANK(Fran1!B34)," ",Fran1!B34)</f>
        <v xml:space="preserve"> </v>
      </c>
      <c r="Z34" s="170"/>
      <c r="AA34" s="171"/>
      <c r="AB34" s="172" t="str">
        <f t="shared" si="10"/>
        <v xml:space="preserve"> </v>
      </c>
      <c r="AC34" s="173" t="str">
        <f t="shared" si="11"/>
        <v xml:space="preserve"> </v>
      </c>
      <c r="AD34" s="171"/>
      <c r="AE34" s="171"/>
      <c r="AF34" s="172" t="str">
        <f t="shared" si="12"/>
        <v xml:space="preserve"> </v>
      </c>
      <c r="AG34" s="173" t="str">
        <f t="shared" si="13"/>
        <v xml:space="preserve"> </v>
      </c>
      <c r="AH34" s="171"/>
      <c r="AI34" s="171"/>
      <c r="AJ34" s="172" t="str">
        <f t="shared" si="14"/>
        <v xml:space="preserve"> </v>
      </c>
      <c r="AK34" s="173" t="str">
        <f t="shared" si="15"/>
        <v xml:space="preserve"> </v>
      </c>
      <c r="AL34" s="171"/>
      <c r="AM34" s="171"/>
      <c r="AN34" s="172" t="str">
        <f t="shared" si="16"/>
        <v xml:space="preserve"> </v>
      </c>
      <c r="AO34" s="173" t="str">
        <f t="shared" si="17"/>
        <v xml:space="preserve"> </v>
      </c>
      <c r="AP34" s="171"/>
      <c r="AQ34" s="171"/>
      <c r="AR34" s="172" t="str">
        <f t="shared" si="18"/>
        <v xml:space="preserve"> </v>
      </c>
      <c r="AS34" s="48" t="str">
        <f t="shared" si="76"/>
        <v xml:space="preserve"> </v>
      </c>
      <c r="AT34" s="110"/>
      <c r="AU34" s="39" t="str">
        <f>IF(ISBLANK(Fran1!X34)," ",Fran1!X34)</f>
        <v xml:space="preserve"> </v>
      </c>
      <c r="AV34" s="40" t="str">
        <f>IF(ISBLANK(Fran1!Y34)," ",Fran1!Y34)</f>
        <v xml:space="preserve"> </v>
      </c>
      <c r="AW34" s="44"/>
      <c r="AX34" s="171"/>
      <c r="AY34" s="172" t="str">
        <f t="shared" si="19"/>
        <v xml:space="preserve"> </v>
      </c>
      <c r="AZ34" s="173" t="str">
        <f t="shared" si="20"/>
        <v xml:space="preserve"> </v>
      </c>
      <c r="BA34" s="171"/>
      <c r="BB34" s="171"/>
      <c r="BC34" s="172" t="str">
        <f t="shared" si="21"/>
        <v xml:space="preserve"> </v>
      </c>
      <c r="BD34" s="173" t="str">
        <f t="shared" si="22"/>
        <v xml:space="preserve"> </v>
      </c>
      <c r="BE34" s="171"/>
      <c r="BF34" s="171"/>
      <c r="BG34" s="172" t="str">
        <f t="shared" si="23"/>
        <v xml:space="preserve"> </v>
      </c>
      <c r="BH34" s="173" t="str">
        <f t="shared" si="24"/>
        <v xml:space="preserve"> </v>
      </c>
      <c r="BI34" s="171"/>
      <c r="BJ34" s="171"/>
      <c r="BK34" s="172" t="str">
        <f t="shared" si="25"/>
        <v xml:space="preserve"> </v>
      </c>
      <c r="BL34" s="173" t="str">
        <f t="shared" si="26"/>
        <v xml:space="preserve"> </v>
      </c>
      <c r="BM34" s="171"/>
      <c r="BN34" s="171"/>
      <c r="BO34" s="172" t="str">
        <f t="shared" si="27"/>
        <v xml:space="preserve"> </v>
      </c>
      <c r="BP34" s="48" t="str">
        <f>IF(BO34=" "," ",IF(BO34="E"," ",IF(BO34="abs"," ",IF(BO34&gt;=75,"X",IF(BO34&gt;=50,"/",".")))))</f>
        <v xml:space="preserve"> </v>
      </c>
      <c r="BQ34" s="110"/>
      <c r="BR34" s="39" t="str">
        <f>IF(ISBLANK(Fran1!AU34)," ",Fran1!AU34)</f>
        <v xml:space="preserve"> </v>
      </c>
      <c r="BS34" s="40" t="str">
        <f>IF(ISBLANK(Fran1!AV34)," ",Fran1!AV34)</f>
        <v xml:space="preserve"> </v>
      </c>
      <c r="BT34" s="44"/>
      <c r="BU34" s="171"/>
      <c r="BV34" s="172" t="str">
        <f t="shared" si="28"/>
        <v xml:space="preserve"> </v>
      </c>
      <c r="BW34" s="173" t="str">
        <f t="shared" si="29"/>
        <v xml:space="preserve"> </v>
      </c>
      <c r="BX34" s="171"/>
      <c r="BY34" s="171"/>
      <c r="BZ34" s="172" t="str">
        <f t="shared" si="30"/>
        <v xml:space="preserve"> </v>
      </c>
      <c r="CA34" s="173" t="str">
        <f t="shared" si="31"/>
        <v xml:space="preserve"> </v>
      </c>
      <c r="CB34" s="171"/>
      <c r="CC34" s="171"/>
      <c r="CD34" s="172" t="str">
        <f t="shared" si="32"/>
        <v xml:space="preserve"> </v>
      </c>
      <c r="CE34" s="173" t="str">
        <f t="shared" si="33"/>
        <v xml:space="preserve"> </v>
      </c>
      <c r="CF34" s="171"/>
      <c r="CG34" s="171"/>
      <c r="CH34" s="172" t="str">
        <f t="shared" si="34"/>
        <v xml:space="preserve"> </v>
      </c>
      <c r="CI34" s="173" t="str">
        <f t="shared" si="35"/>
        <v xml:space="preserve"> </v>
      </c>
      <c r="CJ34" s="171"/>
      <c r="CK34" s="171"/>
      <c r="CL34" s="172" t="str">
        <f t="shared" si="36"/>
        <v xml:space="preserve"> </v>
      </c>
      <c r="CM34" s="48" t="str">
        <f>IF(CL34=" "," ",IF(CL34="E"," ",IF(CL34="abs"," ",IF(CL34&gt;=75,"X",IF(CL34&gt;=50,"/",".")))))</f>
        <v xml:space="preserve"> </v>
      </c>
      <c r="CN34" s="110"/>
      <c r="CO34" s="39" t="str">
        <f>IF(ISBLANK(Fran1!BR34)," ",Fran1!BR34)</f>
        <v xml:space="preserve"> </v>
      </c>
      <c r="CP34" s="40" t="str">
        <f>IF(ISBLANK(Fran1!BS34)," ",Fran1!BS34)</f>
        <v xml:space="preserve"> </v>
      </c>
      <c r="CQ34" s="44"/>
      <c r="CR34" s="171"/>
      <c r="CS34" s="172" t="str">
        <f t="shared" si="37"/>
        <v xml:space="preserve"> </v>
      </c>
      <c r="CT34" s="173" t="str">
        <f t="shared" si="38"/>
        <v xml:space="preserve"> </v>
      </c>
      <c r="CU34" s="171"/>
      <c r="CV34" s="171"/>
      <c r="CW34" s="172" t="str">
        <f t="shared" si="39"/>
        <v xml:space="preserve"> </v>
      </c>
      <c r="CX34" s="173" t="str">
        <f t="shared" si="40"/>
        <v xml:space="preserve"> </v>
      </c>
      <c r="CY34" s="171"/>
      <c r="CZ34" s="171"/>
      <c r="DA34" s="172" t="str">
        <f t="shared" si="41"/>
        <v xml:space="preserve"> </v>
      </c>
      <c r="DB34" s="173" t="str">
        <f t="shared" si="42"/>
        <v xml:space="preserve"> </v>
      </c>
      <c r="DC34" s="171"/>
      <c r="DD34" s="171"/>
      <c r="DE34" s="172" t="str">
        <f t="shared" si="43"/>
        <v xml:space="preserve"> </v>
      </c>
      <c r="DF34" s="173" t="str">
        <f t="shared" si="44"/>
        <v xml:space="preserve"> </v>
      </c>
      <c r="DG34" s="171"/>
      <c r="DH34" s="171"/>
      <c r="DI34" s="172" t="str">
        <f t="shared" si="45"/>
        <v xml:space="preserve"> </v>
      </c>
      <c r="DJ34" s="48" t="str">
        <f>IF(DI34=" "," ",IF(DI34="E"," ",IF(DI34="abs"," ",IF(DI34&gt;=75,"X",IF(DI34&gt;=50,"/",".")))))</f>
        <v xml:space="preserve"> </v>
      </c>
      <c r="DK34" s="110"/>
      <c r="DL34" s="39" t="str">
        <f>IF(ISBLANK(Fran1!$A34)," ",Fran1!$A34)</f>
        <v xml:space="preserve"> </v>
      </c>
      <c r="DM34" s="40" t="str">
        <f>IF(ISBLANK(Fran1!$B34)," ",Fran1!$B34)</f>
        <v xml:space="preserve"> </v>
      </c>
      <c r="DN34" s="44"/>
      <c r="DO34" s="171"/>
      <c r="DP34" s="172" t="str">
        <f t="shared" si="46"/>
        <v xml:space="preserve"> </v>
      </c>
      <c r="DQ34" s="173" t="str">
        <f t="shared" si="47"/>
        <v xml:space="preserve"> </v>
      </c>
      <c r="DR34" s="171"/>
      <c r="DS34" s="171"/>
      <c r="DT34" s="172" t="str">
        <f t="shared" si="48"/>
        <v xml:space="preserve"> </v>
      </c>
      <c r="DU34" s="173" t="str">
        <f t="shared" si="49"/>
        <v xml:space="preserve"> </v>
      </c>
      <c r="DV34" s="171"/>
      <c r="DW34" s="171"/>
      <c r="DX34" s="172" t="str">
        <f t="shared" si="50"/>
        <v xml:space="preserve"> </v>
      </c>
      <c r="DY34" s="173" t="str">
        <f t="shared" si="51"/>
        <v xml:space="preserve"> </v>
      </c>
      <c r="DZ34" s="171"/>
      <c r="EA34" s="171"/>
      <c r="EB34" s="172" t="str">
        <f t="shared" si="52"/>
        <v xml:space="preserve"> </v>
      </c>
      <c r="EC34" s="173" t="str">
        <f t="shared" si="53"/>
        <v xml:space="preserve"> </v>
      </c>
      <c r="ED34" s="171"/>
      <c r="EE34" s="171"/>
      <c r="EF34" s="172" t="str">
        <f t="shared" si="54"/>
        <v xml:space="preserve"> </v>
      </c>
      <c r="EG34" s="48" t="str">
        <f>IF(EF34=" "," ",IF(EF34="E"," ",IF(EF34="abs"," ",IF(EF34&gt;=75,"X",IF(EF34&gt;=50,"/",".")))))</f>
        <v xml:space="preserve"> </v>
      </c>
      <c r="EH34" s="110"/>
      <c r="EI34" s="39" t="str">
        <f>IF(ISBLANK(Fran1!$A34)," ",Fran1!$A34)</f>
        <v xml:space="preserve"> </v>
      </c>
      <c r="EJ34" s="40" t="str">
        <f>IF(ISBLANK(Fran1!$B34)," ",Fran1!$B34)</f>
        <v xml:space="preserve"> </v>
      </c>
      <c r="EK34" s="44"/>
      <c r="EL34" s="171"/>
      <c r="EM34" s="172" t="str">
        <f t="shared" si="56"/>
        <v xml:space="preserve"> </v>
      </c>
      <c r="EN34" s="173" t="str">
        <f t="shared" si="57"/>
        <v xml:space="preserve"> </v>
      </c>
      <c r="EO34" s="171"/>
      <c r="EP34" s="171"/>
      <c r="EQ34" s="172" t="str">
        <f t="shared" si="58"/>
        <v xml:space="preserve"> </v>
      </c>
      <c r="ER34" s="173" t="str">
        <f t="shared" si="59"/>
        <v xml:space="preserve"> </v>
      </c>
      <c r="ES34" s="171"/>
      <c r="ET34" s="171"/>
      <c r="EU34" s="172" t="str">
        <f t="shared" si="60"/>
        <v xml:space="preserve"> </v>
      </c>
      <c r="EV34" s="173" t="str">
        <f t="shared" si="61"/>
        <v xml:space="preserve"> </v>
      </c>
      <c r="EW34" s="171"/>
      <c r="EX34" s="171"/>
      <c r="EY34" s="172" t="str">
        <f t="shared" si="62"/>
        <v xml:space="preserve"> </v>
      </c>
      <c r="EZ34" s="173" t="str">
        <f t="shared" si="63"/>
        <v xml:space="preserve"> </v>
      </c>
      <c r="FB34" s="39" t="str">
        <f>IF(ISBLANK(Fran1!$A34)," ",Fran1!$A34)</f>
        <v xml:space="preserve"> </v>
      </c>
      <c r="FC34" s="40" t="str">
        <f>IF(ISBLANK(Fran1!$B34)," ",Fran1!$B34)</f>
        <v xml:space="preserve"> </v>
      </c>
      <c r="FD34" s="170"/>
      <c r="FE34" s="171"/>
      <c r="FF34" s="172" t="str">
        <f t="shared" si="64"/>
        <v xml:space="preserve"> </v>
      </c>
      <c r="FG34" s="173" t="str">
        <f t="shared" si="65"/>
        <v xml:space="preserve"> </v>
      </c>
      <c r="FH34" s="171"/>
      <c r="FI34" s="171"/>
      <c r="FJ34" s="172" t="str">
        <f t="shared" si="66"/>
        <v xml:space="preserve"> </v>
      </c>
      <c r="FK34" s="173" t="str">
        <f t="shared" si="67"/>
        <v xml:space="preserve"> </v>
      </c>
    </row>
    <row r="35" spans="1:167">
      <c r="A35" s="41" t="str">
        <f>IF(ISBLANK(Fran1!A35)," ",Fran1!A35)</f>
        <v xml:space="preserve"> </v>
      </c>
      <c r="B35" s="42" t="str">
        <f>IF(ISBLANK(Fran1!B35)," ",Fran1!B35)</f>
        <v xml:space="preserve"> </v>
      </c>
      <c r="C35" s="174"/>
      <c r="D35" s="175"/>
      <c r="E35" s="176" t="str">
        <f t="shared" si="0"/>
        <v xml:space="preserve"> </v>
      </c>
      <c r="F35" s="177" t="str">
        <f t="shared" si="72"/>
        <v xml:space="preserve"> </v>
      </c>
      <c r="G35" s="175"/>
      <c r="H35" s="175"/>
      <c r="I35" s="176" t="str">
        <f t="shared" si="2"/>
        <v xml:space="preserve"> </v>
      </c>
      <c r="J35" s="177" t="str">
        <f t="shared" si="73"/>
        <v xml:space="preserve"> </v>
      </c>
      <c r="K35" s="175"/>
      <c r="L35" s="175"/>
      <c r="M35" s="176" t="str">
        <f t="shared" si="4"/>
        <v xml:space="preserve"> </v>
      </c>
      <c r="N35" s="177" t="str">
        <f t="shared" si="74"/>
        <v xml:space="preserve"> </v>
      </c>
      <c r="O35" s="175"/>
      <c r="P35" s="175"/>
      <c r="Q35" s="176" t="str">
        <f t="shared" si="6"/>
        <v xml:space="preserve"> </v>
      </c>
      <c r="R35" s="177" t="str">
        <f t="shared" si="7"/>
        <v xml:space="preserve"> </v>
      </c>
      <c r="S35" s="175"/>
      <c r="T35" s="175"/>
      <c r="U35" s="176" t="str">
        <f t="shared" si="8"/>
        <v xml:space="preserve"> </v>
      </c>
      <c r="V35" s="177" t="str">
        <f t="shared" si="75"/>
        <v xml:space="preserve"> </v>
      </c>
      <c r="W35" s="110"/>
      <c r="X35" s="41" t="str">
        <f>IF(ISBLANK(Fran1!A35)," ",Fran1!A35)</f>
        <v xml:space="preserve"> </v>
      </c>
      <c r="Y35" s="42" t="str">
        <f>IF(ISBLANK(Fran1!B35)," ",Fran1!B35)</f>
        <v xml:space="preserve"> </v>
      </c>
      <c r="Z35" s="174"/>
      <c r="AA35" s="175"/>
      <c r="AB35" s="176" t="str">
        <f t="shared" si="10"/>
        <v xml:space="preserve"> </v>
      </c>
      <c r="AC35" s="177" t="str">
        <f t="shared" si="11"/>
        <v xml:space="preserve"> </v>
      </c>
      <c r="AD35" s="175"/>
      <c r="AE35" s="175"/>
      <c r="AF35" s="176" t="str">
        <f t="shared" si="12"/>
        <v xml:space="preserve"> </v>
      </c>
      <c r="AG35" s="177" t="str">
        <f t="shared" si="13"/>
        <v xml:space="preserve"> </v>
      </c>
      <c r="AH35" s="175"/>
      <c r="AI35" s="175"/>
      <c r="AJ35" s="176" t="str">
        <f t="shared" si="14"/>
        <v xml:space="preserve"> </v>
      </c>
      <c r="AK35" s="177" t="str">
        <f t="shared" si="15"/>
        <v xml:space="preserve"> </v>
      </c>
      <c r="AL35" s="175"/>
      <c r="AM35" s="175"/>
      <c r="AN35" s="176" t="str">
        <f t="shared" si="16"/>
        <v xml:space="preserve"> </v>
      </c>
      <c r="AO35" s="177" t="str">
        <f t="shared" si="17"/>
        <v xml:space="preserve"> </v>
      </c>
      <c r="AP35" s="175"/>
      <c r="AQ35" s="175"/>
      <c r="AR35" s="176" t="str">
        <f t="shared" si="18"/>
        <v xml:space="preserve"> </v>
      </c>
      <c r="AS35" s="49" t="str">
        <f t="shared" si="76"/>
        <v xml:space="preserve"> </v>
      </c>
      <c r="AT35" s="110"/>
      <c r="AU35" s="41" t="str">
        <f>IF(ISBLANK(Fran1!X35)," ",Fran1!X35)</f>
        <v xml:space="preserve"> </v>
      </c>
      <c r="AV35" s="42" t="str">
        <f>IF(ISBLANK(Fran1!Y35)," ",Fran1!Y35)</f>
        <v xml:space="preserve"> </v>
      </c>
      <c r="AW35" s="45"/>
      <c r="AX35" s="175"/>
      <c r="AY35" s="176" t="str">
        <f t="shared" si="19"/>
        <v xml:space="preserve"> </v>
      </c>
      <c r="AZ35" s="177" t="str">
        <f t="shared" si="20"/>
        <v xml:space="preserve"> </v>
      </c>
      <c r="BA35" s="175"/>
      <c r="BB35" s="175"/>
      <c r="BC35" s="176" t="str">
        <f t="shared" si="21"/>
        <v xml:space="preserve"> </v>
      </c>
      <c r="BD35" s="177" t="str">
        <f t="shared" si="22"/>
        <v xml:space="preserve"> </v>
      </c>
      <c r="BE35" s="175"/>
      <c r="BF35" s="175"/>
      <c r="BG35" s="176" t="str">
        <f t="shared" si="23"/>
        <v xml:space="preserve"> </v>
      </c>
      <c r="BH35" s="177" t="str">
        <f t="shared" si="24"/>
        <v xml:space="preserve"> </v>
      </c>
      <c r="BI35" s="175"/>
      <c r="BJ35" s="175"/>
      <c r="BK35" s="176" t="str">
        <f t="shared" si="25"/>
        <v xml:space="preserve"> </v>
      </c>
      <c r="BL35" s="177" t="str">
        <f t="shared" si="26"/>
        <v xml:space="preserve"> </v>
      </c>
      <c r="BM35" s="175"/>
      <c r="BN35" s="175"/>
      <c r="BO35" s="176" t="str">
        <f t="shared" si="27"/>
        <v xml:space="preserve"> </v>
      </c>
      <c r="BP35" s="49" t="str">
        <f>IF(BO35=" "," ",IF(BO35="E"," ",IF(BO35="abs"," ",IF(BO35&gt;=75,"X",IF(BO35&gt;=50,"/",".")))))</f>
        <v xml:space="preserve"> </v>
      </c>
      <c r="BQ35" s="110"/>
      <c r="BR35" s="41" t="str">
        <f>IF(ISBLANK(Fran1!AU35)," ",Fran1!AU35)</f>
        <v xml:space="preserve"> </v>
      </c>
      <c r="BS35" s="42" t="str">
        <f>IF(ISBLANK(Fran1!AV35)," ",Fran1!AV35)</f>
        <v xml:space="preserve"> </v>
      </c>
      <c r="BT35" s="45"/>
      <c r="BU35" s="175"/>
      <c r="BV35" s="176" t="str">
        <f t="shared" si="28"/>
        <v xml:space="preserve"> </v>
      </c>
      <c r="BW35" s="177" t="str">
        <f t="shared" si="29"/>
        <v xml:space="preserve"> </v>
      </c>
      <c r="BX35" s="175"/>
      <c r="BY35" s="175"/>
      <c r="BZ35" s="176" t="str">
        <f t="shared" si="30"/>
        <v xml:space="preserve"> </v>
      </c>
      <c r="CA35" s="177" t="str">
        <f t="shared" si="31"/>
        <v xml:space="preserve"> </v>
      </c>
      <c r="CB35" s="175"/>
      <c r="CC35" s="175"/>
      <c r="CD35" s="176" t="str">
        <f t="shared" si="32"/>
        <v xml:space="preserve"> </v>
      </c>
      <c r="CE35" s="177" t="str">
        <f t="shared" si="33"/>
        <v xml:space="preserve"> </v>
      </c>
      <c r="CF35" s="175"/>
      <c r="CG35" s="175"/>
      <c r="CH35" s="176" t="str">
        <f t="shared" si="34"/>
        <v xml:space="preserve"> </v>
      </c>
      <c r="CI35" s="177" t="str">
        <f t="shared" si="35"/>
        <v xml:space="preserve"> </v>
      </c>
      <c r="CJ35" s="175"/>
      <c r="CK35" s="175"/>
      <c r="CL35" s="176" t="str">
        <f t="shared" si="36"/>
        <v xml:space="preserve"> </v>
      </c>
      <c r="CM35" s="49" t="str">
        <f>IF(CL35=" "," ",IF(CL35="E"," ",IF(CL35="abs"," ",IF(CL35&gt;=75,"X",IF(CL35&gt;=50,"/",".")))))</f>
        <v xml:space="preserve"> </v>
      </c>
      <c r="CN35" s="110"/>
      <c r="CO35" s="41" t="str">
        <f>IF(ISBLANK(Fran1!BR35)," ",Fran1!BR35)</f>
        <v xml:space="preserve"> </v>
      </c>
      <c r="CP35" s="42" t="str">
        <f>IF(ISBLANK(Fran1!BS35)," ",Fran1!BS35)</f>
        <v xml:space="preserve"> </v>
      </c>
      <c r="CQ35" s="45"/>
      <c r="CR35" s="175"/>
      <c r="CS35" s="176" t="str">
        <f t="shared" si="37"/>
        <v xml:space="preserve"> </v>
      </c>
      <c r="CT35" s="177" t="str">
        <f t="shared" si="38"/>
        <v xml:space="preserve"> </v>
      </c>
      <c r="CU35" s="175"/>
      <c r="CV35" s="175"/>
      <c r="CW35" s="176" t="str">
        <f t="shared" si="39"/>
        <v xml:space="preserve"> </v>
      </c>
      <c r="CX35" s="177" t="str">
        <f t="shared" si="40"/>
        <v xml:space="preserve"> </v>
      </c>
      <c r="CY35" s="175"/>
      <c r="CZ35" s="175"/>
      <c r="DA35" s="176" t="str">
        <f t="shared" si="41"/>
        <v xml:space="preserve"> </v>
      </c>
      <c r="DB35" s="177" t="str">
        <f t="shared" si="42"/>
        <v xml:space="preserve"> </v>
      </c>
      <c r="DC35" s="175"/>
      <c r="DD35" s="175"/>
      <c r="DE35" s="176" t="str">
        <f t="shared" si="43"/>
        <v xml:space="preserve"> </v>
      </c>
      <c r="DF35" s="177" t="str">
        <f t="shared" si="44"/>
        <v xml:space="preserve"> </v>
      </c>
      <c r="DG35" s="175"/>
      <c r="DH35" s="175"/>
      <c r="DI35" s="176" t="str">
        <f t="shared" si="45"/>
        <v xml:space="preserve"> </v>
      </c>
      <c r="DJ35" s="49" t="str">
        <f>IF(DI35=" "," ",IF(DI35="E"," ",IF(DI35="abs"," ",IF(DI35&gt;=75,"X",IF(DI35&gt;=50,"/",".")))))</f>
        <v xml:space="preserve"> </v>
      </c>
      <c r="DK35" s="110"/>
      <c r="DL35" s="41" t="str">
        <f>IF(ISBLANK(Fran1!$A35)," ",Fran1!$A35)</f>
        <v xml:space="preserve"> </v>
      </c>
      <c r="DM35" s="42" t="str">
        <f>IF(ISBLANK(Fran1!$B35)," ",Fran1!$B35)</f>
        <v xml:space="preserve"> </v>
      </c>
      <c r="DN35" s="45"/>
      <c r="DO35" s="175"/>
      <c r="DP35" s="176" t="str">
        <f t="shared" si="46"/>
        <v xml:space="preserve"> </v>
      </c>
      <c r="DQ35" s="177" t="str">
        <f t="shared" si="47"/>
        <v xml:space="preserve"> </v>
      </c>
      <c r="DR35" s="175"/>
      <c r="DS35" s="175"/>
      <c r="DT35" s="176" t="str">
        <f t="shared" si="48"/>
        <v xml:space="preserve"> </v>
      </c>
      <c r="DU35" s="177" t="str">
        <f t="shared" si="49"/>
        <v xml:space="preserve"> </v>
      </c>
      <c r="DV35" s="175"/>
      <c r="DW35" s="175"/>
      <c r="DX35" s="176" t="str">
        <f t="shared" si="50"/>
        <v xml:space="preserve"> </v>
      </c>
      <c r="DY35" s="177" t="str">
        <f t="shared" si="51"/>
        <v xml:space="preserve"> </v>
      </c>
      <c r="DZ35" s="175"/>
      <c r="EA35" s="175"/>
      <c r="EB35" s="176" t="str">
        <f t="shared" si="52"/>
        <v xml:space="preserve"> </v>
      </c>
      <c r="EC35" s="177" t="str">
        <f t="shared" si="53"/>
        <v xml:space="preserve"> </v>
      </c>
      <c r="ED35" s="175"/>
      <c r="EE35" s="175"/>
      <c r="EF35" s="176" t="str">
        <f t="shared" si="54"/>
        <v xml:space="preserve"> </v>
      </c>
      <c r="EG35" s="49" t="str">
        <f>IF(EF35=" "," ",IF(EF35="E"," ",IF(EF35="abs"," ",IF(EF35&gt;=75,"X",IF(EF35&gt;=50,"/",".")))))</f>
        <v xml:space="preserve"> </v>
      </c>
      <c r="EH35" s="110"/>
      <c r="EI35" s="41" t="str">
        <f>IF(ISBLANK(Fran1!$A35)," ",Fran1!$A35)</f>
        <v xml:space="preserve"> </v>
      </c>
      <c r="EJ35" s="42" t="str">
        <f>IF(ISBLANK(Fran1!$B35)," ",Fran1!$B35)</f>
        <v xml:space="preserve"> </v>
      </c>
      <c r="EK35" s="45"/>
      <c r="EL35" s="175"/>
      <c r="EM35" s="176" t="str">
        <f t="shared" si="56"/>
        <v xml:space="preserve"> </v>
      </c>
      <c r="EN35" s="177" t="str">
        <f t="shared" si="57"/>
        <v xml:space="preserve"> </v>
      </c>
      <c r="EO35" s="175"/>
      <c r="EP35" s="175"/>
      <c r="EQ35" s="176" t="str">
        <f t="shared" si="58"/>
        <v xml:space="preserve"> </v>
      </c>
      <c r="ER35" s="177" t="str">
        <f t="shared" si="59"/>
        <v xml:space="preserve"> </v>
      </c>
      <c r="ES35" s="175"/>
      <c r="ET35" s="175"/>
      <c r="EU35" s="176" t="str">
        <f t="shared" si="60"/>
        <v xml:space="preserve"> </v>
      </c>
      <c r="EV35" s="177" t="str">
        <f t="shared" si="61"/>
        <v xml:space="preserve"> </v>
      </c>
      <c r="EW35" s="175"/>
      <c r="EX35" s="175"/>
      <c r="EY35" s="176" t="str">
        <f t="shared" si="62"/>
        <v xml:space="preserve"> </v>
      </c>
      <c r="EZ35" s="177" t="str">
        <f t="shared" si="63"/>
        <v xml:space="preserve"> </v>
      </c>
      <c r="FB35" s="41" t="str">
        <f>IF(ISBLANK(Fran1!$A35)," ",Fran1!$A35)</f>
        <v xml:space="preserve"> </v>
      </c>
      <c r="FC35" s="42" t="str">
        <f>IF(ISBLANK(Fran1!$B35)," ",Fran1!$B35)</f>
        <v xml:space="preserve"> </v>
      </c>
      <c r="FD35" s="174"/>
      <c r="FE35" s="175"/>
      <c r="FF35" s="176" t="str">
        <f t="shared" si="64"/>
        <v xml:space="preserve"> </v>
      </c>
      <c r="FG35" s="177" t="str">
        <f t="shared" si="65"/>
        <v xml:space="preserve"> </v>
      </c>
      <c r="FH35" s="175"/>
      <c r="FI35" s="175"/>
      <c r="FJ35" s="176" t="str">
        <f t="shared" si="66"/>
        <v xml:space="preserve"> </v>
      </c>
      <c r="FK35" s="177" t="str">
        <f t="shared" si="67"/>
        <v xml:space="preserve"> </v>
      </c>
    </row>
  </sheetData>
  <sheetProtection sheet="1" objects="1" scenarios="1" selectLockedCells="1"/>
  <mergeCells count="140">
    <mergeCell ref="FB1:FC1"/>
    <mergeCell ref="FD1:FD4"/>
    <mergeCell ref="FE1:FE4"/>
    <mergeCell ref="FF1:FG4"/>
    <mergeCell ref="FH1:FH4"/>
    <mergeCell ref="FI1:FI4"/>
    <mergeCell ref="FJ1:FK4"/>
    <mergeCell ref="FB2:FC2"/>
    <mergeCell ref="FB3:FC3"/>
    <mergeCell ref="FB4:FC4"/>
    <mergeCell ref="BC1:BD4"/>
    <mergeCell ref="BB1:BB4"/>
    <mergeCell ref="BN1:BN4"/>
    <mergeCell ref="CB1:CB4"/>
    <mergeCell ref="BE1:BE4"/>
    <mergeCell ref="BF1:BF4"/>
    <mergeCell ref="BG1:BH4"/>
    <mergeCell ref="BI1:BI4"/>
    <mergeCell ref="BJ1:BJ4"/>
    <mergeCell ref="BX1:BX4"/>
    <mergeCell ref="BK1:BL4"/>
    <mergeCell ref="BM1:BM4"/>
    <mergeCell ref="CQ1:CQ4"/>
    <mergeCell ref="CR1:CR4"/>
    <mergeCell ref="BR1:BS1"/>
    <mergeCell ref="BT1:BT4"/>
    <mergeCell ref="BU1:BU4"/>
    <mergeCell ref="BV1:BW4"/>
    <mergeCell ref="BY1:BY4"/>
    <mergeCell ref="BZ1:CA4"/>
    <mergeCell ref="CC1:CC4"/>
    <mergeCell ref="BR2:BS2"/>
    <mergeCell ref="BR3:BS3"/>
    <mergeCell ref="BR4:BS4"/>
    <mergeCell ref="CY1:CY4"/>
    <mergeCell ref="CZ1:CZ4"/>
    <mergeCell ref="DA1:DB4"/>
    <mergeCell ref="DC1:DC4"/>
    <mergeCell ref="DD1:DD4"/>
    <mergeCell ref="DE1:DF4"/>
    <mergeCell ref="DG1:DG4"/>
    <mergeCell ref="DH1:DH4"/>
    <mergeCell ref="DI1:DJ4"/>
    <mergeCell ref="AW1:AW4"/>
    <mergeCell ref="AX1:AX4"/>
    <mergeCell ref="AY1:AZ4"/>
    <mergeCell ref="BA1:BA4"/>
    <mergeCell ref="AU2:AV2"/>
    <mergeCell ref="AU3:AV3"/>
    <mergeCell ref="AU4:AV4"/>
    <mergeCell ref="AU1:AV1"/>
    <mergeCell ref="CW1:CX4"/>
    <mergeCell ref="CS1:CT4"/>
    <mergeCell ref="CF1:CF4"/>
    <mergeCell ref="CJ1:CJ4"/>
    <mergeCell ref="CD1:CE4"/>
    <mergeCell ref="CG1:CG4"/>
    <mergeCell ref="CH1:CI4"/>
    <mergeCell ref="CK1:CK4"/>
    <mergeCell ref="CL1:CM4"/>
    <mergeCell ref="CO1:CP1"/>
    <mergeCell ref="CU1:CU4"/>
    <mergeCell ref="CV1:CV4"/>
    <mergeCell ref="CO2:CP2"/>
    <mergeCell ref="CO3:CP3"/>
    <mergeCell ref="CO4:CP4"/>
    <mergeCell ref="BO1:BP4"/>
    <mergeCell ref="AM1:AM4"/>
    <mergeCell ref="AN1:AO4"/>
    <mergeCell ref="AP1:AP4"/>
    <mergeCell ref="AR1:AS4"/>
    <mergeCell ref="AQ1:AQ4"/>
    <mergeCell ref="AD1:AD4"/>
    <mergeCell ref="AF1:AG4"/>
    <mergeCell ref="AH1:AH4"/>
    <mergeCell ref="AI1:AI4"/>
    <mergeCell ref="AJ1:AK4"/>
    <mergeCell ref="AL1:AL4"/>
    <mergeCell ref="AE1:AE4"/>
    <mergeCell ref="L1:L4"/>
    <mergeCell ref="M1:N4"/>
    <mergeCell ref="D1:D4"/>
    <mergeCell ref="E1:F4"/>
    <mergeCell ref="Z1:Z4"/>
    <mergeCell ref="AA1:AA4"/>
    <mergeCell ref="AB1:AC4"/>
    <mergeCell ref="O1:O4"/>
    <mergeCell ref="P1:P4"/>
    <mergeCell ref="Q1:R4"/>
    <mergeCell ref="X1:Y1"/>
    <mergeCell ref="X2:Y2"/>
    <mergeCell ref="X3:Y3"/>
    <mergeCell ref="X4:Y4"/>
    <mergeCell ref="S1:S4"/>
    <mergeCell ref="T1:T4"/>
    <mergeCell ref="U1:V4"/>
    <mergeCell ref="A1:B1"/>
    <mergeCell ref="A3:B3"/>
    <mergeCell ref="A4:B4"/>
    <mergeCell ref="A2:B2"/>
    <mergeCell ref="C1:C4"/>
    <mergeCell ref="G1:G4"/>
    <mergeCell ref="H1:H4"/>
    <mergeCell ref="I1:J4"/>
    <mergeCell ref="K1:K4"/>
    <mergeCell ref="DX1:DY4"/>
    <mergeCell ref="DZ1:DZ4"/>
    <mergeCell ref="EA1:EA4"/>
    <mergeCell ref="EB1:EC4"/>
    <mergeCell ref="ED1:ED4"/>
    <mergeCell ref="EE1:EE4"/>
    <mergeCell ref="EF1:EG4"/>
    <mergeCell ref="DL2:DM2"/>
    <mergeCell ref="DL3:DM3"/>
    <mergeCell ref="DL4:DM4"/>
    <mergeCell ref="DL1:DM1"/>
    <mergeCell ref="DN1:DN4"/>
    <mergeCell ref="DO1:DO4"/>
    <mergeCell ref="DP1:DQ4"/>
    <mergeCell ref="DR1:DR4"/>
    <mergeCell ref="DS1:DS4"/>
    <mergeCell ref="DT1:DU4"/>
    <mergeCell ref="DV1:DV4"/>
    <mergeCell ref="DW1:DW4"/>
    <mergeCell ref="EU1:EV4"/>
    <mergeCell ref="EW1:EW4"/>
    <mergeCell ref="EX1:EX4"/>
    <mergeCell ref="EY1:EZ4"/>
    <mergeCell ref="EI2:EJ2"/>
    <mergeCell ref="EI3:EJ3"/>
    <mergeCell ref="EI4:EJ4"/>
    <mergeCell ref="EI1:EJ1"/>
    <mergeCell ref="EK1:EK4"/>
    <mergeCell ref="EL1:EL4"/>
    <mergeCell ref="EM1:EN4"/>
    <mergeCell ref="EO1:EO4"/>
    <mergeCell ref="EP1:EP4"/>
    <mergeCell ref="EQ1:ER4"/>
    <mergeCell ref="ES1:ES4"/>
    <mergeCell ref="ET1:ET4"/>
  </mergeCells>
  <printOptions horizontalCentered="1" verticalCentered="1"/>
  <pageMargins left="0.23622047244094491" right="0.23622047244094491" top="0.23622047244094491" bottom="0.27559055118110237" header="0.15748031496062992" footer="0.19685039370078741"/>
  <pageSetup paperSize="9" scale="98" orientation="landscape" r:id="rId1"/>
  <colBreaks count="4" manualBreakCount="4">
    <brk id="23" max="32" man="1"/>
    <brk id="46" max="32" man="1"/>
    <brk id="69" max="32" man="1"/>
    <brk id="114" max="32" man="1"/>
  </colBreaks>
</worksheet>
</file>

<file path=xl/worksheets/sheet4.xml><?xml version="1.0" encoding="utf-8"?>
<worksheet xmlns="http://schemas.openxmlformats.org/spreadsheetml/2006/main" xmlns:r="http://schemas.openxmlformats.org/officeDocument/2006/relationships">
  <sheetPr codeName="Feuil3"/>
  <dimension ref="A1:K210"/>
  <sheetViews>
    <sheetView zoomScaleSheetLayoutView="85" workbookViewId="0">
      <pane xSplit="1" ySplit="5" topLeftCell="B141" activePane="bottomRight" state="frozen"/>
      <selection activeCell="L7" sqref="L7"/>
      <selection pane="topRight" activeCell="L7" sqref="L7"/>
      <selection pane="bottomLeft" activeCell="L7" sqref="L7"/>
      <selection pane="bottomRight" activeCell="B159" sqref="B159"/>
    </sheetView>
  </sheetViews>
  <sheetFormatPr baseColWidth="10" defaultColWidth="11.42578125" defaultRowHeight="20.100000000000001" customHeight="1"/>
  <cols>
    <col min="1" max="1" width="6.5703125" style="4" customWidth="1"/>
    <col min="2" max="2" width="82.140625" style="38" customWidth="1"/>
    <col min="3" max="3" width="4.28515625" style="4" customWidth="1"/>
    <col min="4" max="4" width="4.28515625" style="21" customWidth="1"/>
    <col min="5" max="5" width="13.5703125" style="31" customWidth="1"/>
    <col min="6" max="6" width="20.7109375" style="4" hidden="1" customWidth="1"/>
    <col min="7" max="9" width="20.7109375" style="21" hidden="1" customWidth="1"/>
    <col min="10" max="10" width="20.7109375" style="286" hidden="1" customWidth="1"/>
    <col min="11" max="11" width="20.7109375" style="4" hidden="1" customWidth="1"/>
    <col min="12" max="12" width="20.7109375" style="4" customWidth="1"/>
    <col min="13" max="16384" width="11.42578125" style="4"/>
  </cols>
  <sheetData>
    <row r="1" spans="1:10" s="21" customFormat="1" ht="38.450000000000003" customHeight="1">
      <c r="A1" s="30"/>
      <c r="B1" s="63"/>
      <c r="C1" s="283"/>
      <c r="D1" s="31"/>
      <c r="E1" s="31"/>
      <c r="J1" s="286"/>
    </row>
    <row r="2" spans="1:10" ht="31.5" customHeight="1">
      <c r="A2" s="30"/>
      <c r="B2" s="64" t="s">
        <v>5</v>
      </c>
      <c r="C2" s="422"/>
      <c r="D2" s="422"/>
      <c r="E2" s="422"/>
      <c r="I2" s="30"/>
    </row>
    <row r="3" spans="1:10" ht="6.75" customHeight="1">
      <c r="A3" s="30"/>
      <c r="B3" s="65"/>
      <c r="C3" s="31"/>
      <c r="D3" s="31"/>
    </row>
    <row r="4" spans="1:10" ht="27.75" customHeight="1">
      <c r="A4" s="30"/>
      <c r="B4" s="65" t="s">
        <v>4</v>
      </c>
      <c r="C4" s="423" t="str">
        <f>IF(ISBLANK(C2)," ",IF(ISERROR(VLOOKUP($C$2,Fran1!A6:B35,1,FALSE))=TRUE,"Erreur !",VLOOKUP($C$2,Fran1!A6:B35,2,FALSE)))</f>
        <v xml:space="preserve"> </v>
      </c>
      <c r="D4" s="423"/>
      <c r="E4" s="423"/>
      <c r="I4" s="285"/>
    </row>
    <row r="5" spans="1:10" s="26" customFormat="1" ht="27.75" customHeight="1">
      <c r="A5" s="30"/>
      <c r="B5" s="66"/>
      <c r="C5" s="67"/>
      <c r="D5" s="67"/>
      <c r="E5" s="31"/>
      <c r="J5" s="288"/>
    </row>
    <row r="6" spans="1:10" s="26" customFormat="1" ht="19.899999999999999" customHeight="1">
      <c r="A6" s="30"/>
      <c r="B6" s="282" t="str">
        <f>IF(ISERROR(VLOOKUP(C2,Fran1!A6:B35,1,FALSE))=TRUE," ",VLOOKUP(C2,Fran1!A6:B35,1,FALSE)&amp;"  "&amp;VLOOKUP(C2,Fran1!A6:B35,2,FALSE))</f>
        <v xml:space="preserve"> </v>
      </c>
      <c r="C6" s="382" t="s">
        <v>405</v>
      </c>
      <c r="D6" s="282"/>
      <c r="E6" s="31"/>
      <c r="J6" s="288"/>
    </row>
    <row r="7" spans="1:10" ht="27" customHeight="1" thickBot="1">
      <c r="A7" s="30"/>
      <c r="B7" s="111" t="s">
        <v>23</v>
      </c>
      <c r="C7" s="304" t="s">
        <v>405</v>
      </c>
      <c r="D7" s="70"/>
    </row>
    <row r="8" spans="1:10" ht="30" customHeight="1" thickBot="1">
      <c r="B8" s="358" t="s">
        <v>417</v>
      </c>
      <c r="C8" s="360" t="str">
        <f>IF(COUNTIF(C9:C13,"= "),"vide","titre")</f>
        <v>vide</v>
      </c>
      <c r="D8" s="424" t="str">
        <f>Fran1!A2&amp;" - "&amp;Fran1!A4&amp;"  -  "&amp;Fran1!A3</f>
        <v>classe + prof - 1er  trimestre  -  déc 2014</v>
      </c>
      <c r="G8" s="287" t="s">
        <v>407</v>
      </c>
      <c r="H8" s="287" t="s">
        <v>406</v>
      </c>
      <c r="I8" s="287"/>
      <c r="J8" s="287"/>
    </row>
    <row r="9" spans="1:10" ht="24.75" customHeight="1">
      <c r="A9" s="104">
        <v>1</v>
      </c>
      <c r="B9" s="345" t="s">
        <v>418</v>
      </c>
      <c r="C9" s="359" t="str">
        <f>IF(ISERROR(VLOOKUP($C$2,Fran1!$A$6:$LP$35,1,FALSE))=TRUE," ",IF(ISBLANK(VLOOKUP($C$2,Fran1!$A$6:$LP$35,6,FALSE))," ",VLOOKUP($C$2,Fran1!$A$6:$LP$35,6,FALSE)))</f>
        <v xml:space="preserve"> </v>
      </c>
      <c r="D9" s="424"/>
      <c r="G9" s="21">
        <f>IF(C9=" ",0,H9)</f>
        <v>0</v>
      </c>
      <c r="H9" s="21">
        <f>A9</f>
        <v>1</v>
      </c>
      <c r="I9" s="21">
        <f>G9</f>
        <v>0</v>
      </c>
      <c r="J9" s="286" t="str">
        <f>B9</f>
        <v>Prend la parole</v>
      </c>
    </row>
    <row r="10" spans="1:10" ht="24.75" customHeight="1">
      <c r="A10" s="104">
        <v>2</v>
      </c>
      <c r="B10" s="322" t="s">
        <v>419</v>
      </c>
      <c r="C10" s="325" t="str">
        <f>IF(ISERROR(VLOOKUP($C$2,Fran1!$A$6:$LP$35,1,FALSE))=TRUE," ",IF(ISBLANK(VLOOKUP($C$2,Fran1!$A$6:$LP$35,10,FALSE))," ",VLOOKUP($C$2,Fran1!$A$6:$LP$35,10,FALSE)))</f>
        <v xml:space="preserve"> </v>
      </c>
      <c r="D10" s="424"/>
      <c r="G10" s="21">
        <f t="shared" ref="G10:G13" si="0">IF(C10=" ",0,I9+1)</f>
        <v>0</v>
      </c>
      <c r="H10" s="21">
        <f t="shared" ref="H10:H72" si="1">A10</f>
        <v>2</v>
      </c>
      <c r="I10" s="21">
        <f t="shared" ref="I10:I24" si="2">IF(C10=" ",I9,G10)</f>
        <v>0</v>
      </c>
      <c r="J10" s="286" t="str">
        <f t="shared" ref="J10:J72" si="3">B10</f>
        <v>Raconte une histoire</v>
      </c>
    </row>
    <row r="11" spans="1:10" ht="24.75" customHeight="1">
      <c r="A11" s="104">
        <v>3</v>
      </c>
      <c r="B11" s="323" t="s">
        <v>420</v>
      </c>
      <c r="C11" s="325" t="str">
        <f>IF(ISERROR(VLOOKUP($C$2,Fran1!$A$6:$LP$35,1,FALSE))=TRUE," ",IF(ISBLANK(VLOOKUP($C$2,Fran1!$A$6:$LP$35,14,FALSE))," ",VLOOKUP($C$2,Fran1!$A$6:$LP$35,14,FALSE)))</f>
        <v xml:space="preserve"> </v>
      </c>
      <c r="D11" s="424"/>
      <c r="G11" s="21">
        <f t="shared" si="0"/>
        <v>0</v>
      </c>
      <c r="H11" s="21">
        <f t="shared" si="1"/>
        <v>3</v>
      </c>
      <c r="I11" s="21">
        <f t="shared" si="2"/>
        <v>0</v>
      </c>
      <c r="J11" s="286" t="str">
        <f t="shared" si="3"/>
        <v>S'exprime clairement à l'oral en utilisant un vocabulaire approprié</v>
      </c>
    </row>
    <row r="12" spans="1:10" ht="33.75" customHeight="1">
      <c r="A12" s="104">
        <v>4</v>
      </c>
      <c r="B12" s="323" t="s">
        <v>421</v>
      </c>
      <c r="C12" s="325" t="str">
        <f>IF(ISERROR(VLOOKUP($C$2,Fran1!$A$6:$LP$35,1,FALSE))=TRUE," ",IF(ISBLANK(VLOOKUP($C$2,Fran1!$A$6:$LP$35,18,FALSE))," ",VLOOKUP($C$2,Fran1!$A$6:$LP$35,18,FALSE)))</f>
        <v xml:space="preserve"> </v>
      </c>
      <c r="D12" s="424"/>
      <c r="G12" s="21">
        <f t="shared" si="0"/>
        <v>0</v>
      </c>
      <c r="H12" s="21">
        <f t="shared" si="1"/>
        <v>4</v>
      </c>
      <c r="I12" s="21">
        <f t="shared" si="2"/>
        <v>0</v>
      </c>
      <c r="J12" s="286" t="str">
        <f t="shared" si="3"/>
        <v>Participe en classe à un échange en respectant les règles de la comunication</v>
      </c>
    </row>
    <row r="13" spans="1:10" ht="24.75" customHeight="1" thickBot="1">
      <c r="A13" s="104">
        <v>5</v>
      </c>
      <c r="B13" s="349" t="s">
        <v>422</v>
      </c>
      <c r="C13" s="317" t="str">
        <f>IF(ISERROR(VLOOKUP($C$2,Fran1!$A$6:$LP$35,1,FALSE))=TRUE," ",IF(ISBLANK(VLOOKUP($C$2,Fran1!$A$6:$LP$35,22,FALSE))," ",VLOOKUP($C$2,Fran1!$A$6:$LP$35,22,FALSE)))</f>
        <v xml:space="preserve"> </v>
      </c>
      <c r="D13" s="424"/>
      <c r="G13" s="21">
        <f t="shared" si="0"/>
        <v>0</v>
      </c>
      <c r="H13" s="21">
        <f t="shared" si="1"/>
        <v>5</v>
      </c>
      <c r="I13" s="21">
        <f t="shared" si="2"/>
        <v>0</v>
      </c>
      <c r="J13" s="286" t="str">
        <f t="shared" si="3"/>
        <v>Dit de mémoire quelques textes en prose ou poèmes courts</v>
      </c>
    </row>
    <row r="14" spans="1:10" s="21" customFormat="1" ht="24" customHeight="1" thickBot="1">
      <c r="A14" s="104"/>
      <c r="B14" s="361" t="s">
        <v>423</v>
      </c>
      <c r="C14" s="337" t="str">
        <f>IF(COUNTIF(C15:C33,"= "),"vide","titre")</f>
        <v>vide</v>
      </c>
      <c r="D14" s="424"/>
      <c r="E14" s="31"/>
      <c r="J14" s="286" t="str">
        <f t="shared" si="3"/>
        <v>Lire</v>
      </c>
    </row>
    <row r="15" spans="1:10" ht="19.899999999999999" customHeight="1">
      <c r="A15" s="104">
        <v>6</v>
      </c>
      <c r="B15" s="345" t="s">
        <v>424</v>
      </c>
      <c r="C15" s="359" t="str">
        <f>IF(ISERROR(VLOOKUP($C$2,Fran1!$A$6:$LP$35,1,FALSE))=TRUE," ",IF(ISBLANK(VLOOKUP($C$2,Fran1!$A$6:$LP$35,29,FALSE))," ",VLOOKUP($C$2,Fran1!$A$6:$LP$35,29,FALSE)))</f>
        <v xml:space="preserve"> </v>
      </c>
      <c r="D15" s="424"/>
      <c r="G15" s="21">
        <f>IF(C15=" ",0,I13+1)</f>
        <v>0</v>
      </c>
      <c r="H15" s="21">
        <f t="shared" si="1"/>
        <v>6</v>
      </c>
      <c r="I15" s="21">
        <f>IF(C15=" ",I13,G15)</f>
        <v>0</v>
      </c>
      <c r="J15" s="286" t="str">
        <f t="shared" si="3"/>
        <v>Connaît les lettres de l'alphabet</v>
      </c>
    </row>
    <row r="16" spans="1:10" ht="19.899999999999999" customHeight="1">
      <c r="A16" s="104">
        <v>7</v>
      </c>
      <c r="B16" s="322" t="s">
        <v>425</v>
      </c>
      <c r="C16" s="316" t="str">
        <f>IF(ISERROR(VLOOKUP($C$2,Fran1!$A$6:$LP$35,1,FALSE))=TRUE," ",IF(ISBLANK(VLOOKUP($C$2,Fran1!$A$6:$LP$35,33,FALSE))," ",VLOOKUP($C$2,Fran1!$A$6:$LP$35,33,FALSE)))</f>
        <v xml:space="preserve"> </v>
      </c>
      <c r="D16" s="424"/>
      <c r="G16" s="21">
        <f t="shared" ref="G16:G23" si="4">IF(C16=" ",0,I15+1)</f>
        <v>0</v>
      </c>
      <c r="H16" s="21">
        <f t="shared" si="1"/>
        <v>7</v>
      </c>
      <c r="I16" s="21">
        <f t="shared" si="2"/>
        <v>0</v>
      </c>
      <c r="J16" s="286" t="str">
        <f t="shared" si="3"/>
        <v>Connaît le son de chaque lettre</v>
      </c>
    </row>
    <row r="17" spans="1:10" ht="21" customHeight="1">
      <c r="A17" s="104">
        <v>8</v>
      </c>
      <c r="B17" s="322" t="s">
        <v>426</v>
      </c>
      <c r="C17" s="316" t="str">
        <f>IF(ISERROR(VLOOKUP($C$2,Fran1!$A$6:$LP$35,1,FALSE))=TRUE," ",IF(ISBLANK(VLOOKUP($C$2,Fran1!$A$6:$LP$35,37,FALSE))," ",VLOOKUP($C$2,Fran1!$A$6:$LP$35,37,FALSE)))</f>
        <v xml:space="preserve"> </v>
      </c>
      <c r="D17" s="424"/>
      <c r="G17" s="21">
        <f t="shared" si="4"/>
        <v>0</v>
      </c>
      <c r="H17" s="21">
        <f t="shared" si="1"/>
        <v>8</v>
      </c>
      <c r="I17" s="21">
        <f t="shared" si="2"/>
        <v>0</v>
      </c>
      <c r="J17" s="286" t="str">
        <f t="shared" si="3"/>
        <v>Tape les syllabes</v>
      </c>
    </row>
    <row r="18" spans="1:10" ht="21" customHeight="1">
      <c r="A18" s="104">
        <v>9</v>
      </c>
      <c r="B18" s="322" t="s">
        <v>427</v>
      </c>
      <c r="C18" s="317" t="str">
        <f>IF(ISERROR(VLOOKUP($C$2,Fran1!$A$6:$LP$35,1,FALSE))=TRUE," ",IF(ISBLANK(VLOOKUP($C$2,Fran1!$A$6:$LP$35,41,FALSE))," ",VLOOKUP($C$2,Fran1!$A$6:$LP$35,41,FALSE)))</f>
        <v xml:space="preserve"> </v>
      </c>
      <c r="D18" s="424"/>
      <c r="G18" s="21">
        <f t="shared" si="4"/>
        <v>0</v>
      </c>
      <c r="H18" s="21">
        <f t="shared" si="1"/>
        <v>9</v>
      </c>
      <c r="I18" s="21">
        <f t="shared" si="2"/>
        <v>0</v>
      </c>
      <c r="J18" s="286" t="str">
        <f t="shared" si="3"/>
        <v>Entend les sons étudiés dans un mot</v>
      </c>
    </row>
    <row r="19" spans="1:10" ht="21" customHeight="1">
      <c r="A19" s="104">
        <v>10</v>
      </c>
      <c r="B19" s="322" t="s">
        <v>428</v>
      </c>
      <c r="C19" s="247" t="str">
        <f>IF(ISERROR(VLOOKUP($C$2,Fran1!$A$6:$LP$35,1,FALSE))=TRUE," ",IF(ISBLANK(VLOOKUP($C$2,Fran1!$A$6:$LP$35,45,FALSE))," ",VLOOKUP($C$2,Fran1!$A$6:$LP$35,45,FALSE)))</f>
        <v xml:space="preserve"> </v>
      </c>
      <c r="D19" s="424"/>
      <c r="G19" s="21">
        <f t="shared" si="4"/>
        <v>0</v>
      </c>
      <c r="H19" s="21">
        <f t="shared" si="1"/>
        <v>10</v>
      </c>
      <c r="I19" s="21">
        <f t="shared" si="2"/>
        <v>0</v>
      </c>
      <c r="J19" s="286" t="str">
        <f t="shared" si="3"/>
        <v>Trouve la place du son</v>
      </c>
    </row>
    <row r="20" spans="1:10" ht="21" customHeight="1">
      <c r="A20" s="104">
        <v>11</v>
      </c>
      <c r="B20" s="322" t="s">
        <v>429</v>
      </c>
      <c r="C20" s="247" t="str">
        <f>IF(ISERROR(VLOOKUP($C$2,Fran1!$A$6:$LP$35,1,FALSE))=TRUE," ",IF(ISBLANK(VLOOKUP($C$2,Fran1!$A$6:$LP$35,52,FALSE))," ",VLOOKUP($C$2,Fran1!$A$6:$LP$35,52,FALSE)))</f>
        <v xml:space="preserve"> </v>
      </c>
      <c r="D20" s="424"/>
      <c r="G20" s="21">
        <f t="shared" si="4"/>
        <v>0</v>
      </c>
      <c r="H20" s="21">
        <f t="shared" si="1"/>
        <v>11</v>
      </c>
      <c r="I20" s="21">
        <f t="shared" si="2"/>
        <v>0</v>
      </c>
      <c r="J20" s="286" t="str">
        <f t="shared" si="3"/>
        <v>Reconnaît la graphie des sons étudiés</v>
      </c>
    </row>
    <row r="21" spans="1:10" ht="21" customHeight="1">
      <c r="A21" s="104">
        <v>12</v>
      </c>
      <c r="B21" s="322" t="s">
        <v>430</v>
      </c>
      <c r="C21" s="247" t="str">
        <f>IF(ISERROR(VLOOKUP($C$2,Fran1!$A$6:$LP$35,1,FALSE))=TRUE," ",IF(ISBLANK(VLOOKUP($C$2,Fran1!$A$6:$LP$35,56,FALSE))," ",VLOOKUP($C$2,Fran1!$A$6:$LP$35,56,FALSE)))</f>
        <v xml:space="preserve"> </v>
      </c>
      <c r="D21" s="424"/>
      <c r="G21" s="21">
        <f t="shared" si="4"/>
        <v>0</v>
      </c>
      <c r="H21" s="21">
        <f t="shared" si="1"/>
        <v>12</v>
      </c>
      <c r="I21" s="21">
        <f t="shared" si="2"/>
        <v>0</v>
      </c>
      <c r="J21" s="286" t="str">
        <f t="shared" si="3"/>
        <v>Lit des mots outils</v>
      </c>
    </row>
    <row r="22" spans="1:10" ht="21" customHeight="1">
      <c r="A22" s="104">
        <v>13</v>
      </c>
      <c r="B22" s="322" t="s">
        <v>431</v>
      </c>
      <c r="C22" s="247" t="str">
        <f>IF(ISERROR(VLOOKUP($C$2,Fran1!$A$6:$LP$35,1,FALSE))=TRUE," ",IF(ISBLANK(VLOOKUP($C$2,Fran1!$A$6:$LP$35,60,FALSE))," ",VLOOKUP($C$2,Fran1!$A$6:$LP$35,60,FALSE)))</f>
        <v xml:space="preserve"> </v>
      </c>
      <c r="D22" s="424"/>
      <c r="G22" s="21">
        <f t="shared" si="4"/>
        <v>0</v>
      </c>
      <c r="H22" s="21">
        <f t="shared" si="1"/>
        <v>13</v>
      </c>
      <c r="I22" s="21">
        <f t="shared" si="2"/>
        <v>0</v>
      </c>
      <c r="J22" s="286" t="str">
        <f t="shared" si="3"/>
        <v>lit des mots fréquents</v>
      </c>
    </row>
    <row r="23" spans="1:10" ht="21" customHeight="1">
      <c r="A23" s="104">
        <v>14</v>
      </c>
      <c r="B23" s="322" t="s">
        <v>432</v>
      </c>
      <c r="C23" s="247" t="str">
        <f>IF(ISERROR(VLOOKUP($C$2,Fran1!$A$6:$LP$35,1,FALSE))=TRUE," ",IF(ISBLANK(VLOOKUP($C$2,Fran1!$A$6:$LP$35,64,FALSE))," ",VLOOKUP($C$2,Fran1!$A$6:$LP$35,64,FALSE)))</f>
        <v xml:space="preserve"> </v>
      </c>
      <c r="D23" s="424"/>
      <c r="G23" s="21">
        <f t="shared" si="4"/>
        <v>0</v>
      </c>
      <c r="H23" s="21">
        <f t="shared" si="1"/>
        <v>14</v>
      </c>
      <c r="I23" s="21">
        <f t="shared" si="2"/>
        <v>0</v>
      </c>
      <c r="J23" s="286" t="str">
        <f t="shared" si="3"/>
        <v>Lit des mots difficiles ou inconnus</v>
      </c>
    </row>
    <row r="24" spans="1:10" s="21" customFormat="1" ht="22.5" customHeight="1">
      <c r="A24" s="104">
        <v>15</v>
      </c>
      <c r="B24" s="322" t="s">
        <v>433</v>
      </c>
      <c r="C24" s="318" t="str">
        <f>IF(ISERROR(VLOOKUP($C$2,Fran1!$A$6:$LP$35,1,FALSE))=TRUE," ",IF(ISBLANK(VLOOKUP($C$2,Fran1!$A$6:$LP$35,68,FALSE))," ",VLOOKUP($C$2,Fran1!$A$6:$LP$35,68,FALSE)))</f>
        <v xml:space="preserve"> </v>
      </c>
      <c r="D24" s="424"/>
      <c r="E24" s="31"/>
      <c r="G24" s="21">
        <f>IF(C24=" ",0,I23+1)</f>
        <v>0</v>
      </c>
      <c r="H24" s="21">
        <f t="shared" si="1"/>
        <v>15</v>
      </c>
      <c r="I24" s="21">
        <f t="shared" si="2"/>
        <v>0</v>
      </c>
      <c r="J24" s="286" t="str">
        <f t="shared" si="3"/>
        <v>Comprend et manifeste sa compréhension d'un texte étudié en classe</v>
      </c>
    </row>
    <row r="25" spans="1:10" s="21" customFormat="1" ht="22.5" customHeight="1">
      <c r="A25" s="104">
        <v>16</v>
      </c>
      <c r="B25" s="322" t="s">
        <v>434</v>
      </c>
      <c r="C25" s="247" t="str">
        <f>IF(ISERROR(VLOOKUP($C$2,Fran1!$A$6:$LP$35,1,FALSE))=TRUE," ",IF(ISBLANK(VLOOKUP($C$2,Fran1!$A$6:$LP$35,75,FALSE))," ",VLOOKUP($C$2,Fran1!$A$6:$LP$35,75,FALSE)))</f>
        <v xml:space="preserve"> </v>
      </c>
      <c r="D25" s="71"/>
      <c r="E25" s="31"/>
      <c r="G25" s="21">
        <f>IF(C25=" ",0,I24+1)</f>
        <v>0</v>
      </c>
      <c r="H25" s="21">
        <f t="shared" si="1"/>
        <v>16</v>
      </c>
      <c r="I25" s="21">
        <f>IF(C25=" ",I24,G25)</f>
        <v>0</v>
      </c>
      <c r="J25" s="286" t="str">
        <f t="shared" si="3"/>
        <v xml:space="preserve">Comprend une phrase lue par l'adulte </v>
      </c>
    </row>
    <row r="26" spans="1:10" s="21" customFormat="1" ht="22.5" customHeight="1">
      <c r="A26" s="104">
        <v>17</v>
      </c>
      <c r="B26" s="322" t="s">
        <v>435</v>
      </c>
      <c r="C26" s="247" t="str">
        <f>IF(ISERROR(VLOOKUP($C$2,Fran1!$A$6:$LP$35,1,FALSE))=TRUE," ",IF(ISBLANK(VLOOKUP($C$2,Fran1!$A$6:$LP$35,79,FALSE))," ",VLOOKUP($C$2,Fran1!$A$6:$LP$35,79,FALSE)))</f>
        <v xml:space="preserve"> </v>
      </c>
      <c r="D26" s="71"/>
      <c r="E26" s="31"/>
      <c r="G26" s="21">
        <f t="shared" ref="G26:G48" si="5">IF(C26=" ",0,I25+1)</f>
        <v>0</v>
      </c>
      <c r="H26" s="21">
        <f t="shared" si="1"/>
        <v>17</v>
      </c>
      <c r="I26" s="21">
        <f t="shared" ref="I26:I48" si="6">IF(C26=" ",I25,G26)</f>
        <v>0</v>
      </c>
      <c r="J26" s="286" t="str">
        <f t="shared" si="3"/>
        <v>Comprend une phrase lue seul</v>
      </c>
    </row>
    <row r="27" spans="1:10" s="21" customFormat="1" ht="22.5" customHeight="1">
      <c r="A27" s="104">
        <v>18</v>
      </c>
      <c r="B27" s="322" t="s">
        <v>436</v>
      </c>
      <c r="C27" s="247" t="str">
        <f>IF(ISERROR(VLOOKUP($C$2,Fran1!$A$6:$LP$35,1,FALSE))=TRUE," ",IF(ISBLANK(VLOOKUP($C$2,Fran1!$A$6:$LP$35,83,FALSE))," ",VLOOKUP($C$2,Fran1!$A$6:$LP$35,83,FALSE)))</f>
        <v xml:space="preserve"> </v>
      </c>
      <c r="D27" s="71"/>
      <c r="E27" s="31"/>
      <c r="G27" s="21">
        <f t="shared" si="5"/>
        <v>0</v>
      </c>
      <c r="H27" s="21">
        <f t="shared" si="1"/>
        <v>18</v>
      </c>
      <c r="I27" s="21">
        <f t="shared" si="6"/>
        <v>0</v>
      </c>
      <c r="J27" s="286" t="str">
        <f t="shared" si="3"/>
        <v>Lit à haute voix en respectant la ponctuation</v>
      </c>
    </row>
    <row r="28" spans="1:10" s="21" customFormat="1" ht="22.5" customHeight="1">
      <c r="A28" s="104">
        <v>19</v>
      </c>
      <c r="B28" s="322" t="s">
        <v>437</v>
      </c>
      <c r="C28" s="247" t="str">
        <f>IF(ISERROR(VLOOKUP($C$2,Fran1!$A$6:$LP$35,1,FALSE))=TRUE," ",IF(ISBLANK(VLOOKUP($C$2,Fran1!$A$6:$LP$35,87,FALSE))," ",VLOOKUP($C$2,Fran1!$A$6:$LP$35,87,FALSE)))</f>
        <v xml:space="preserve"> </v>
      </c>
      <c r="D28" s="71"/>
      <c r="E28" s="31"/>
      <c r="G28" s="21">
        <f t="shared" si="5"/>
        <v>0</v>
      </c>
      <c r="H28" s="21">
        <f t="shared" si="1"/>
        <v>19</v>
      </c>
      <c r="I28" s="21">
        <f t="shared" si="6"/>
        <v>0</v>
      </c>
      <c r="J28" s="286" t="str">
        <f t="shared" si="3"/>
        <v>Lit à haute voix en mettant le ton</v>
      </c>
    </row>
    <row r="29" spans="1:10" s="21" customFormat="1" ht="22.5" customHeight="1">
      <c r="A29" s="104">
        <v>20</v>
      </c>
      <c r="B29" s="323" t="s">
        <v>438</v>
      </c>
      <c r="C29" s="247" t="str">
        <f>IF(ISERROR(VLOOKUP($C$2,Fran1!$A$6:$LP$35,1,FALSE))=TRUE," ",IF(ISBLANK(VLOOKUP($C$2,Fran1!$A$6:$LP$35,91,FALSE))," ",VLOOKUP($C$2,Fran1!$A$6:$LP$35,91,FALSE)))</f>
        <v xml:space="preserve"> </v>
      </c>
      <c r="D29" s="71"/>
      <c r="E29" s="31"/>
      <c r="G29" s="21">
        <f t="shared" si="5"/>
        <v>0</v>
      </c>
      <c r="H29" s="21">
        <f t="shared" si="1"/>
        <v>20</v>
      </c>
      <c r="I29" s="21">
        <f t="shared" si="6"/>
        <v>0</v>
      </c>
      <c r="J29" s="286" t="str">
        <f t="shared" si="3"/>
        <v>Lit seul, à haute voix, un texte comprenant des mots connus et inconnus</v>
      </c>
    </row>
    <row r="30" spans="1:10" s="21" customFormat="1" ht="22.5" customHeight="1">
      <c r="A30" s="104">
        <v>21</v>
      </c>
      <c r="B30" s="323" t="s">
        <v>439</v>
      </c>
      <c r="C30" s="247" t="str">
        <f>IF(ISERROR(VLOOKUP($C$2,Fran1!$A$6:$LP$35,1,FALSE))=TRUE," ",IF(ISBLANK(VLOOKUP($C$2,Fran1!$A$6:$LP$35,98,FALSE))," ",VLOOKUP($C$2,Fran1!$A$6:$LP$35,98,FALSE)))</f>
        <v xml:space="preserve"> </v>
      </c>
      <c r="D30" s="71"/>
      <c r="E30" s="31"/>
      <c r="G30" s="21">
        <f t="shared" si="5"/>
        <v>0</v>
      </c>
      <c r="H30" s="21">
        <f t="shared" si="1"/>
        <v>21</v>
      </c>
      <c r="I30" s="21">
        <f t="shared" si="6"/>
        <v>0</v>
      </c>
      <c r="J30" s="286" t="str">
        <f t="shared" si="3"/>
        <v>Prélève des informations explicites dans un texte</v>
      </c>
    </row>
    <row r="31" spans="1:10" s="21" customFormat="1" ht="22.5" customHeight="1">
      <c r="A31" s="104">
        <v>22</v>
      </c>
      <c r="B31" s="323" t="s">
        <v>440</v>
      </c>
      <c r="C31" s="247" t="str">
        <f>IF(ISERROR(VLOOKUP($C$2,Fran1!$A$6:$LP$35,1,FALSE))=TRUE," ",IF(ISBLANK(VLOOKUP($C$2,Fran1!$A$6:$LP$35,102,FALSE))," ",VLOOKUP($C$2,Fran1!$A$6:$LP$35,102,FALSE)))</f>
        <v xml:space="preserve"> </v>
      </c>
      <c r="D31" s="71"/>
      <c r="E31" s="31"/>
      <c r="G31" s="21">
        <f t="shared" si="5"/>
        <v>0</v>
      </c>
      <c r="H31" s="21">
        <f t="shared" si="1"/>
        <v>22</v>
      </c>
      <c r="I31" s="21">
        <f t="shared" si="6"/>
        <v>0</v>
      </c>
      <c r="J31" s="286" t="str">
        <f t="shared" si="3"/>
        <v>Lit seul et comprend un énoncé, une consigne simple</v>
      </c>
    </row>
    <row r="32" spans="1:10" s="21" customFormat="1" ht="21.75" customHeight="1">
      <c r="A32" s="104">
        <v>23</v>
      </c>
      <c r="B32" s="323" t="s">
        <v>441</v>
      </c>
      <c r="C32" s="247" t="str">
        <f>IF(ISERROR(VLOOKUP($C$2,Fran1!$A$6:$LP$35,1,FALSE))=TRUE," ",IF(ISBLANK(VLOOKUP($C$2,Fran1!$A$6:$LP$35,106,FALSE))," ",VLOOKUP($C$2,Fran1!$A$6:$LP$35,106,FALSE)))</f>
        <v xml:space="preserve"> </v>
      </c>
      <c r="D32" s="71"/>
      <c r="E32" s="31"/>
      <c r="G32" s="21">
        <f t="shared" si="5"/>
        <v>0</v>
      </c>
      <c r="H32" s="21">
        <f t="shared" si="1"/>
        <v>23</v>
      </c>
      <c r="I32" s="21">
        <f t="shared" si="6"/>
        <v>0</v>
      </c>
      <c r="J32" s="286" t="str">
        <f t="shared" si="3"/>
        <v>Mets en relation des indices pour comprendre un texte</v>
      </c>
    </row>
    <row r="33" spans="1:10" ht="47.25" customHeight="1" thickBot="1">
      <c r="A33" s="104">
        <v>24</v>
      </c>
      <c r="B33" s="349" t="s">
        <v>442</v>
      </c>
      <c r="C33" s="335" t="str">
        <f>IF(ISERROR(VLOOKUP($C$2,Fran1!$A$6:$LP$35,1,FALSE))=TRUE," ",IF(ISBLANK(VLOOKUP($C$2,Fran1!$A$6:$LP$35,110,FALSE))," ",VLOOKUP($C$2,Fran1!$A$6:$LP$35,110,FALSE)))</f>
        <v xml:space="preserve"> </v>
      </c>
      <c r="D33" s="71"/>
      <c r="G33" s="21">
        <f>IF(C33=" ",0,I32+1)</f>
        <v>0</v>
      </c>
      <c r="H33" s="21">
        <f t="shared" si="1"/>
        <v>24</v>
      </c>
      <c r="I33" s="21">
        <f>IF(C33=" ",I32,G33)</f>
        <v>0</v>
      </c>
      <c r="J33" s="286" t="str">
        <f t="shared" si="3"/>
        <v>Lit silencieusement un texte en déchiffrant les mots inconnus et manifeste sa compréhension dans un résumé, une reformulation, des réponses à des questions</v>
      </c>
    </row>
    <row r="34" spans="1:10" s="21" customFormat="1" ht="30.75" customHeight="1" thickBot="1">
      <c r="A34" s="104"/>
      <c r="B34" s="358" t="s">
        <v>443</v>
      </c>
      <c r="C34" s="337" t="str">
        <f>IF(COUNTIF(C35:C43,"= "),"vide","titre")</f>
        <v>vide</v>
      </c>
      <c r="D34" s="71"/>
      <c r="E34" s="31"/>
      <c r="J34" s="286" t="str">
        <f t="shared" si="3"/>
        <v>Ecrire</v>
      </c>
    </row>
    <row r="35" spans="1:10" ht="19.899999999999999" customHeight="1">
      <c r="A35" s="104">
        <v>25</v>
      </c>
      <c r="B35" s="345" t="s">
        <v>444</v>
      </c>
      <c r="C35" s="336" t="str">
        <f>IF(ISERROR(VLOOKUP($C$2,Fran1!$A$6:$LP$35,1,FALSE))=TRUE," ",IF(ISBLANK(VLOOKUP($C$2,Fran1!$A$6:$LP$35,114,FALSE))," ",VLOOKUP($C$2,Fran1!$A$6:$LP$35,114,FALSE)))</f>
        <v xml:space="preserve"> </v>
      </c>
      <c r="D35" s="72"/>
      <c r="G35" s="21">
        <f>IF(C35=" ",0,I33+1)</f>
        <v>0</v>
      </c>
      <c r="H35" s="21">
        <f t="shared" si="1"/>
        <v>25</v>
      </c>
      <c r="I35" s="21">
        <f>IF(C35=" ",I33,G35)</f>
        <v>0</v>
      </c>
      <c r="J35" s="286" t="str">
        <f t="shared" si="3"/>
        <v>Forme correctement les lettres</v>
      </c>
    </row>
    <row r="36" spans="1:10" ht="19.899999999999999" customHeight="1">
      <c r="A36" s="104">
        <v>26</v>
      </c>
      <c r="B36" s="322" t="s">
        <v>445</v>
      </c>
      <c r="C36" s="247" t="str">
        <f>IF(ISERROR(VLOOKUP($C$2,Fran1!$A$6:$LP$35,1,FALSE))=TRUE," ",IF(ISBLANK(VLOOKUP($C$2,Fran1!$A$6:$LP$35,121,FALSE))," ",VLOOKUP($C$2,Fran1!$A$6:$LP$35,121,FALSE)))</f>
        <v xml:space="preserve"> </v>
      </c>
      <c r="D36" s="71"/>
      <c r="G36" s="21">
        <f t="shared" si="5"/>
        <v>0</v>
      </c>
      <c r="H36" s="21">
        <f t="shared" si="1"/>
        <v>26</v>
      </c>
      <c r="I36" s="21">
        <f t="shared" si="6"/>
        <v>0</v>
      </c>
      <c r="J36" s="286" t="str">
        <f t="shared" si="3"/>
        <v>Ecrit sur les lignes, entre les lignes</v>
      </c>
    </row>
    <row r="37" spans="1:10" ht="30" customHeight="1">
      <c r="A37" s="104">
        <v>27</v>
      </c>
      <c r="B37" s="322" t="s">
        <v>446</v>
      </c>
      <c r="C37" s="319" t="str">
        <f>IF(ISERROR(VLOOKUP($C$2,Fran1!$A$6:$LP$35,1,FALSE))=TRUE," ",IF(ISBLANK(VLOOKUP($C$2,Fran1!$A$6:$LP$35,125,FALSE))," ",VLOOKUP($C$2,Fran1!$A$6:$LP$35,125,FALSE)))</f>
        <v xml:space="preserve"> </v>
      </c>
      <c r="D37" s="71"/>
      <c r="G37" s="21">
        <f t="shared" si="5"/>
        <v>0</v>
      </c>
      <c r="H37" s="21">
        <f t="shared" si="1"/>
        <v>27</v>
      </c>
      <c r="I37" s="21">
        <f t="shared" si="6"/>
        <v>0</v>
      </c>
      <c r="J37" s="286" t="str">
        <f t="shared" si="3"/>
        <v>Recopie un texte intégralement</v>
      </c>
    </row>
    <row r="38" spans="1:10" ht="33" customHeight="1">
      <c r="A38" s="104">
        <v>28</v>
      </c>
      <c r="B38" s="323" t="s">
        <v>447</v>
      </c>
      <c r="C38" s="320" t="str">
        <f>IF(ISERROR(VLOOKUP($C$2,Fran1!$A$6:$LP$35,1,FALSE))=TRUE," ",IF(ISBLANK(VLOOKUP($C$2,Fran1!$A$6:$LP$35,129,FALSE))," ",VLOOKUP($C$2,Fran1!$A$6:$LP$35,129,FALSE)))</f>
        <v xml:space="preserve"> </v>
      </c>
      <c r="D38" s="71"/>
      <c r="G38" s="21">
        <f t="shared" si="5"/>
        <v>0</v>
      </c>
      <c r="H38" s="21">
        <f t="shared" si="1"/>
        <v>28</v>
      </c>
      <c r="I38" s="21">
        <f t="shared" si="6"/>
        <v>0</v>
      </c>
      <c r="J38" s="286" t="str">
        <f t="shared" si="3"/>
        <v>Copie un texte court sans erreur dans une écriture cursive lisible et avec une présentation soignée</v>
      </c>
    </row>
    <row r="39" spans="1:10" ht="30" customHeight="1">
      <c r="A39" s="104">
        <v>29</v>
      </c>
      <c r="B39" s="322" t="s">
        <v>448</v>
      </c>
      <c r="C39" s="320" t="str">
        <f>IF(ISERROR(VLOOKUP($C$2,Fran1!$A$6:$LP$35,1,FALSE))=TRUE," ",IF(ISBLANK(VLOOKUP($C$2,Fran1!$A$6:$LP$35,133,FALSE))," ",VLOOKUP($C$2,Fran1!$A$6:$LP$35,133,FALSE)))</f>
        <v xml:space="preserve"> </v>
      </c>
      <c r="D39" s="71"/>
      <c r="G39" s="21">
        <f t="shared" si="5"/>
        <v>0</v>
      </c>
      <c r="H39" s="21">
        <f t="shared" si="1"/>
        <v>29</v>
      </c>
      <c r="I39" s="21">
        <f t="shared" si="6"/>
        <v>0</v>
      </c>
      <c r="J39" s="286" t="str">
        <f t="shared" si="3"/>
        <v>Ecrit des syllabes</v>
      </c>
    </row>
    <row r="40" spans="1:10" s="21" customFormat="1" ht="19.899999999999999" customHeight="1">
      <c r="A40" s="104">
        <v>30</v>
      </c>
      <c r="B40" s="322" t="s">
        <v>449</v>
      </c>
      <c r="C40" s="320" t="str">
        <f>IF(ISERROR(VLOOKUP($C$2,Fran1!$A$6:$LP$35,1,FALSE))=TRUE," ",IF(ISBLANK(VLOOKUP($C$2,Fran1!$A$6:$LP$35,137,FALSE))," ",VLOOKUP($C$2,Fran1!$A$6:$LP$35,137,FALSE)))</f>
        <v xml:space="preserve"> </v>
      </c>
      <c r="D40" s="71"/>
      <c r="E40" s="31"/>
      <c r="G40" s="21">
        <f t="shared" si="5"/>
        <v>0</v>
      </c>
      <c r="H40" s="21">
        <f t="shared" si="1"/>
        <v>30</v>
      </c>
      <c r="I40" s="21">
        <f t="shared" si="6"/>
        <v>0</v>
      </c>
      <c r="J40" s="286" t="str">
        <f t="shared" si="3"/>
        <v>Ecrit un mot</v>
      </c>
    </row>
    <row r="41" spans="1:10" ht="30" customHeight="1">
      <c r="A41" s="104">
        <v>31</v>
      </c>
      <c r="B41" s="322" t="s">
        <v>450</v>
      </c>
      <c r="C41" s="321" t="str">
        <f>IF(ISERROR(VLOOKUP($C$2,Fran1!$A$6:$LP$35,1,FALSE))=TRUE," ",IF(ISBLANK(VLOOKUP($C$2,Fran1!$A$6:$LP$35,144,FALSE))," ",VLOOKUP($C$2,Fran1!$A$6:$LP$35,144,FALSE)))</f>
        <v xml:space="preserve"> </v>
      </c>
      <c r="D41" s="71"/>
      <c r="G41" s="21">
        <f t="shared" si="5"/>
        <v>0</v>
      </c>
      <c r="H41" s="21">
        <f t="shared" si="1"/>
        <v>31</v>
      </c>
      <c r="I41" s="21">
        <f t="shared" si="6"/>
        <v>0</v>
      </c>
      <c r="J41" s="286" t="str">
        <f t="shared" si="3"/>
        <v>Ecrit une phrase</v>
      </c>
    </row>
    <row r="42" spans="1:10" ht="19.899999999999999" customHeight="1">
      <c r="A42" s="104">
        <v>32</v>
      </c>
      <c r="B42" s="323" t="s">
        <v>451</v>
      </c>
      <c r="C42" s="319" t="str">
        <f>IF(ISERROR(VLOOKUP($C$2,Fran1!$A$6:$LP$35,1,FALSE))=TRUE," ",IF(ISBLANK(VLOOKUP($C$2,Fran1!$A$6:$LP$35,148,FALSE))," ",VLOOKUP($C$2,Fran1!$A$6:$LP$35,148,FALSE)))</f>
        <v xml:space="preserve"> </v>
      </c>
      <c r="D42" s="71"/>
      <c r="G42" s="21">
        <f t="shared" si="5"/>
        <v>0</v>
      </c>
      <c r="H42" s="21">
        <f t="shared" si="1"/>
        <v>32</v>
      </c>
      <c r="I42" s="21">
        <f t="shared" si="6"/>
        <v>0</v>
      </c>
      <c r="J42" s="286" t="str">
        <f t="shared" si="3"/>
        <v xml:space="preserve">Utilise ses connaissances pour mieux écrire un texte </v>
      </c>
    </row>
    <row r="43" spans="1:10" ht="30" customHeight="1" thickBot="1">
      <c r="A43" s="104">
        <v>33</v>
      </c>
      <c r="B43" s="324" t="s">
        <v>452</v>
      </c>
      <c r="C43" s="320" t="str">
        <f>IF(ISERROR(VLOOKUP($C$2,Fran1!$A$6:$LP$35,1,FALSE))=TRUE," ",IF(ISBLANK(VLOOKUP($C$2,Fran1!$A$6:$LP$35,152,FALSE))," ",VLOOKUP($C$2,Fran1!$A$6:$LP$35,152,FALSE)))</f>
        <v xml:space="preserve"> </v>
      </c>
      <c r="D43" s="71"/>
      <c r="G43" s="21">
        <f t="shared" si="5"/>
        <v>0</v>
      </c>
      <c r="H43" s="21">
        <f t="shared" si="1"/>
        <v>33</v>
      </c>
      <c r="I43" s="21">
        <f t="shared" si="6"/>
        <v>0</v>
      </c>
      <c r="J43" s="286" t="str">
        <f t="shared" si="3"/>
        <v>Ecrit de manière autonome un texte de cinq à dix lignes</v>
      </c>
    </row>
    <row r="44" spans="1:10" s="21" customFormat="1" ht="30" customHeight="1">
      <c r="A44" s="104"/>
      <c r="B44" s="362" t="s">
        <v>453</v>
      </c>
      <c r="C44" s="338" t="str">
        <f>IF(COUNTIF(C45:C52,"= "),"vide","titre")</f>
        <v>vide</v>
      </c>
      <c r="D44" s="71"/>
      <c r="E44" s="31"/>
      <c r="J44" s="286" t="str">
        <f t="shared" si="3"/>
        <v>Etude de la langue : Vocabulaire</v>
      </c>
    </row>
    <row r="45" spans="1:10" ht="25.5" customHeight="1">
      <c r="A45" s="104">
        <v>34</v>
      </c>
      <c r="B45" s="313" t="s">
        <v>454</v>
      </c>
      <c r="C45" s="135" t="str">
        <f>IF(ISERROR(VLOOKUP($C$2,Fran1!$A$6:$LP$35,1,FALSE))=TRUE," ",IF(ISBLANK(VLOOKUP($C$2,Fran1!$A$6:$LP$35,156,FALSE))," ",VLOOKUP($C$2,Fran1!$A$6:$LP$35,156,FALSE)))</f>
        <v xml:space="preserve"> </v>
      </c>
      <c r="D45" s="71"/>
      <c r="G45" s="21">
        <f>IF(C45=" ",0,I43+1)</f>
        <v>0</v>
      </c>
      <c r="H45" s="21">
        <f t="shared" si="1"/>
        <v>34</v>
      </c>
      <c r="I45" s="21">
        <f>IF(C45=" ",I43,G45)</f>
        <v>0</v>
      </c>
      <c r="J45" s="286" t="str">
        <f t="shared" si="3"/>
        <v>utilise des mots précis pour s'exprimer</v>
      </c>
    </row>
    <row r="46" spans="1:10" ht="19.899999999999999" customHeight="1">
      <c r="A46" s="104">
        <v>35</v>
      </c>
      <c r="B46" s="313" t="s">
        <v>455</v>
      </c>
      <c r="C46" s="135" t="str">
        <f>IF(ISERROR(VLOOKUP($C$2,Fran1!$A$6:$LP$35,1,FALSE))=TRUE," ",IF(ISBLANK(VLOOKUP($C$2,Fran1!$A$6:$LP$35,160,FALSE))," ",VLOOKUP($C$2,Fran1!$A$6:$LP$35,160,FALSE)))</f>
        <v xml:space="preserve"> </v>
      </c>
      <c r="D46" s="72"/>
      <c r="G46" s="21">
        <f t="shared" si="5"/>
        <v>0</v>
      </c>
      <c r="H46" s="21">
        <f t="shared" si="1"/>
        <v>35</v>
      </c>
      <c r="I46" s="21">
        <f t="shared" si="6"/>
        <v>0</v>
      </c>
      <c r="J46" s="286" t="str">
        <f t="shared" si="3"/>
        <v>Donne des synonymes</v>
      </c>
    </row>
    <row r="47" spans="1:10" ht="30" customHeight="1">
      <c r="A47" s="104">
        <v>36</v>
      </c>
      <c r="B47" s="313" t="s">
        <v>456</v>
      </c>
      <c r="C47" s="135" t="str">
        <f>IF(ISERROR(VLOOKUP($C$2,Fran1!$A$6:$LP$35,1,FALSE))=TRUE," ",IF(ISBLANK(VLOOKUP($C$2,Fran1!$A$6:$LP$35,167,FALSE))," ",VLOOKUP($C$2,Fran1!$A$6:$LP$35,167,FALSE)))</f>
        <v xml:space="preserve"> </v>
      </c>
      <c r="D47" s="71"/>
      <c r="G47" s="21">
        <f t="shared" si="5"/>
        <v>0</v>
      </c>
      <c r="H47" s="21">
        <f t="shared" si="1"/>
        <v>36</v>
      </c>
      <c r="I47" s="21">
        <f t="shared" si="6"/>
        <v>0</v>
      </c>
      <c r="J47" s="286" t="str">
        <f t="shared" si="3"/>
        <v>Trouve un mot de sens opposé</v>
      </c>
    </row>
    <row r="48" spans="1:10" ht="19.899999999999999" customHeight="1">
      <c r="A48" s="104">
        <v>37</v>
      </c>
      <c r="B48" s="313" t="s">
        <v>457</v>
      </c>
      <c r="C48" s="135" t="str">
        <f>IF(ISERROR(VLOOKUP($C$2,Fran1!$A$6:$LP$35,1,FALSE))=TRUE," ",IF(ISBLANK(VLOOKUP($C$2,Fran1!$A$6:$LP$35,171,FALSE))," ",VLOOKUP($C$2,Fran1!$A$6:$LP$35,171,FALSE)))</f>
        <v xml:space="preserve"> </v>
      </c>
      <c r="D48" s="71"/>
      <c r="G48" s="21">
        <f t="shared" si="5"/>
        <v>0</v>
      </c>
      <c r="H48" s="21">
        <f t="shared" si="1"/>
        <v>37</v>
      </c>
      <c r="I48" s="21">
        <f t="shared" si="6"/>
        <v>0</v>
      </c>
      <c r="J48" s="286" t="str">
        <f t="shared" si="3"/>
        <v>Regroupe des mots par familles</v>
      </c>
    </row>
    <row r="49" spans="1:10" ht="19.899999999999999" customHeight="1">
      <c r="A49" s="104">
        <v>38</v>
      </c>
      <c r="B49" s="314" t="s">
        <v>458</v>
      </c>
      <c r="C49" s="135" t="str">
        <f>IF(ISERROR(VLOOKUP($C$2,Fran1!$A$6:$LP$35,1,FALSE))=TRUE," ",IF(ISBLANK(VLOOKUP($C$2,Fran1!$A$6:$LP$35,175,FALSE))," ",VLOOKUP($C$2,Fran1!$A$6:$LP$35,175,FALSE)))</f>
        <v xml:space="preserve"> </v>
      </c>
      <c r="D49" s="71"/>
      <c r="G49" s="21">
        <f>IF(C49=" ",0,I48+1)</f>
        <v>0</v>
      </c>
      <c r="H49" s="21">
        <f t="shared" si="1"/>
        <v>38</v>
      </c>
      <c r="I49" s="21">
        <f>IF(C49=" ",I48,G49)</f>
        <v>0</v>
      </c>
      <c r="J49" s="286" t="str">
        <f t="shared" si="3"/>
        <v>Connaît l'ordre alphabétique</v>
      </c>
    </row>
    <row r="50" spans="1:10" ht="30" customHeight="1">
      <c r="A50" s="104">
        <v>39</v>
      </c>
      <c r="B50" s="314" t="s">
        <v>459</v>
      </c>
      <c r="C50" s="135" t="str">
        <f>IF(ISERROR(VLOOKUP($C$2,Fran1!$A$6:$LP$35,1,FALSE))=TRUE," ",IF(ISBLANK(VLOOKUP($C$2,Fran1!$A$6:$LP$35,179,FALSE))," ",VLOOKUP($C$2,Fran1!$A$6:$LP$35,179,FALSE)))</f>
        <v xml:space="preserve"> </v>
      </c>
      <c r="D50" s="71"/>
      <c r="G50" s="21">
        <f>IF(C50=" ",0,I49+1)</f>
        <v>0</v>
      </c>
      <c r="H50" s="21">
        <f t="shared" si="1"/>
        <v>39</v>
      </c>
      <c r="I50" s="21">
        <f>IF(C50=" ",I49,G50)</f>
        <v>0</v>
      </c>
      <c r="J50" s="286" t="str">
        <f t="shared" si="3"/>
        <v>Classe des mots dans l'ordre alphabétique</v>
      </c>
    </row>
    <row r="51" spans="1:10" ht="30" customHeight="1">
      <c r="A51" s="104">
        <v>40</v>
      </c>
      <c r="B51" s="314" t="s">
        <v>460</v>
      </c>
      <c r="C51" s="135" t="str">
        <f>IF(ISERROR(VLOOKUP($C$2,Fran1!$A$6:$LP$35,1,FALSE))=TRUE," ",IF(ISBLANK(VLOOKUP($C$2,Fran1!$A$6:$LP$35,183,FALSE))," ",VLOOKUP($C$2,Fran1!$A$6:$LP$35,183,FALSE)))</f>
        <v xml:space="preserve"> </v>
      </c>
      <c r="D51" s="71"/>
      <c r="G51" s="21">
        <f>IF(C51=" ",0,I50+1)</f>
        <v>0</v>
      </c>
      <c r="H51" s="21">
        <f t="shared" si="1"/>
        <v>40</v>
      </c>
      <c r="I51" s="21">
        <f>IF(C51=" ",I50,G51)</f>
        <v>0</v>
      </c>
      <c r="J51" s="286" t="str">
        <f t="shared" si="3"/>
        <v>Se sert d'un dictionnaire adapté à son âge</v>
      </c>
    </row>
    <row r="52" spans="1:10" ht="30" customHeight="1" thickBot="1">
      <c r="A52" s="104">
        <v>41</v>
      </c>
      <c r="B52" s="315" t="s">
        <v>461</v>
      </c>
      <c r="C52" s="138" t="str">
        <f>IF(ISERROR(VLOOKUP($C$2,Fran1!$A$6:$LP$35,1,FALSE))=TRUE," ",IF(ISBLANK(VLOOKUP($C$2,Fran1!$A$6:$LP$35,190,FALSE))," ",VLOOKUP($C$2,Fran1!$A$6:$LP$35,190,FALSE)))</f>
        <v xml:space="preserve"> </v>
      </c>
      <c r="D52" s="71"/>
      <c r="G52" s="21">
        <f>IF(C52=" ",0,I51+1)</f>
        <v>0</v>
      </c>
      <c r="H52" s="21">
        <f t="shared" si="1"/>
        <v>41</v>
      </c>
      <c r="I52" s="21">
        <f>IF(C52=" ",I51,G52)</f>
        <v>0</v>
      </c>
      <c r="J52" s="286" t="str">
        <f t="shared" si="3"/>
        <v>Commence à utiliser l'ordre alphabétique</v>
      </c>
    </row>
    <row r="53" spans="1:10" ht="30" customHeight="1">
      <c r="A53" s="104"/>
      <c r="B53" s="340" t="s">
        <v>462</v>
      </c>
      <c r="C53" s="339" t="str">
        <f>IF(COUNTIF(C54:C77,"= "),"vide","titre")</f>
        <v>vide</v>
      </c>
      <c r="D53" s="71"/>
      <c r="G53" s="21">
        <v>1000</v>
      </c>
      <c r="J53" s="286" t="str">
        <f t="shared" si="3"/>
        <v>Etude de la langue : GRAMMAIRE</v>
      </c>
    </row>
    <row r="54" spans="1:10" ht="22.5" customHeight="1">
      <c r="A54" s="104">
        <v>42</v>
      </c>
      <c r="B54" s="326" t="s">
        <v>463</v>
      </c>
      <c r="C54" s="135" t="str">
        <f>IF(ISERROR(VLOOKUP($C$2,Fran1!$A$6:$LP$35,1,FALSE))=TRUE," ",IF(ISBLANK(VLOOKUP($C$2,Fran1!$A$6:$LP$35,194,FALSE))," ",VLOOKUP($C$2,Fran1!$A$6:$LP$35,194,FALSE)))</f>
        <v xml:space="preserve"> </v>
      </c>
      <c r="D54" s="72"/>
      <c r="G54" s="21">
        <f>IF(C54=" ",0,I52+1)</f>
        <v>0</v>
      </c>
      <c r="H54" s="21">
        <f t="shared" si="1"/>
        <v>42</v>
      </c>
      <c r="I54" s="21">
        <f>IF(C54=" ",I52,G54)</f>
        <v>0</v>
      </c>
      <c r="J54" s="286" t="str">
        <f t="shared" si="3"/>
        <v>Identifie la phrase</v>
      </c>
    </row>
    <row r="55" spans="1:10" ht="22.5" customHeight="1">
      <c r="A55" s="104">
        <v>43</v>
      </c>
      <c r="B55" s="326" t="s">
        <v>464</v>
      </c>
      <c r="C55" s="135" t="str">
        <f>IF(ISERROR(VLOOKUP($C$2,Fran1!$A$6:$LP$35,1,FALSE))=TRUE," ",IF(ISBLANK(VLOOKUP($C$2,Fran1!$A$6:$LP$35,198,FALSE))," ",VLOOKUP($C$2,Fran1!$A$6:$LP$35,198,FALSE)))</f>
        <v xml:space="preserve"> </v>
      </c>
      <c r="D55" s="71"/>
      <c r="G55" s="21">
        <f t="shared" ref="G55:G84" si="7">IF(C55=" ",0,I54+1)</f>
        <v>0</v>
      </c>
      <c r="H55" s="21">
        <f t="shared" si="1"/>
        <v>43</v>
      </c>
      <c r="I55" s="21">
        <f t="shared" ref="I55:I61" si="8">IF(C55=" ",I54,G55)</f>
        <v>0</v>
      </c>
      <c r="J55" s="286" t="str">
        <f t="shared" si="3"/>
        <v>Identifie le verbe</v>
      </c>
    </row>
    <row r="56" spans="1:10" ht="22.5" customHeight="1">
      <c r="A56" s="104">
        <v>44</v>
      </c>
      <c r="B56" s="326" t="s">
        <v>465</v>
      </c>
      <c r="C56" s="135" t="str">
        <f>IF(ISERROR(VLOOKUP($C$2,Fran1!$A$6:$LP$35,1,FALSE))=TRUE," ",IF(ISBLANK(VLOOKUP($C$2,Fran1!$A$6:$LP$35,202,FALSE))," ",VLOOKUP($C$2,Fran1!$A$6:$LP$35,202,FALSE)))</f>
        <v xml:space="preserve"> </v>
      </c>
      <c r="D56" s="71"/>
      <c r="G56" s="21">
        <f t="shared" si="7"/>
        <v>0</v>
      </c>
      <c r="H56" s="21">
        <f t="shared" si="1"/>
        <v>44</v>
      </c>
      <c r="I56" s="21">
        <f t="shared" si="8"/>
        <v>0</v>
      </c>
      <c r="J56" s="286" t="str">
        <f t="shared" si="3"/>
        <v>Identifie le nom</v>
      </c>
    </row>
    <row r="57" spans="1:10" ht="22.5" customHeight="1">
      <c r="A57" s="104">
        <v>45</v>
      </c>
      <c r="B57" s="326" t="s">
        <v>466</v>
      </c>
      <c r="C57" s="135" t="str">
        <f>IF(ISERROR(VLOOKUP($C$2,Fran1!$A$6:$LP$35,1,FALSE))=TRUE," ",IF(ISBLANK(VLOOKUP($C$2,Fran1!$A$6:$LP$35,206,FALSE))," ",VLOOKUP($C$2,Fran1!$A$6:$LP$35,206,FALSE)))</f>
        <v xml:space="preserve"> </v>
      </c>
      <c r="D57" s="71"/>
      <c r="G57" s="21">
        <f t="shared" si="7"/>
        <v>0</v>
      </c>
      <c r="H57" s="21">
        <f t="shared" si="1"/>
        <v>45</v>
      </c>
      <c r="I57" s="21">
        <f t="shared" si="8"/>
        <v>0</v>
      </c>
      <c r="J57" s="286" t="str">
        <f t="shared" si="3"/>
        <v>Identifie l'article</v>
      </c>
    </row>
    <row r="58" spans="1:10" ht="22.5" customHeight="1">
      <c r="A58" s="104">
        <v>46</v>
      </c>
      <c r="B58" s="326" t="s">
        <v>467</v>
      </c>
      <c r="C58" s="135" t="str">
        <f>IF(ISERROR(VLOOKUP($C$2,Fran1!$A$6:$LP$35,1,FALSE))=TRUE," ",IF(ISBLANK(VLOOKUP($C$2,Fran1!$A$6:$LP$35,213,FALSE))," ",VLOOKUP($C$2,Fran1!$A$6:$LP$35,213,FALSE)))</f>
        <v xml:space="preserve"> </v>
      </c>
      <c r="D58" s="71"/>
      <c r="G58" s="21">
        <f t="shared" si="7"/>
        <v>0</v>
      </c>
      <c r="H58" s="21">
        <f t="shared" si="1"/>
        <v>46</v>
      </c>
      <c r="I58" s="21">
        <f t="shared" si="8"/>
        <v>0</v>
      </c>
      <c r="J58" s="286" t="str">
        <f t="shared" si="3"/>
        <v>Identifie l'adjectif qualificatif</v>
      </c>
    </row>
    <row r="59" spans="1:10" ht="22.5" customHeight="1">
      <c r="A59" s="104">
        <v>47</v>
      </c>
      <c r="B59" s="326" t="s">
        <v>468</v>
      </c>
      <c r="C59" s="135" t="str">
        <f>IF(ISERROR(VLOOKUP($C$2,Fran1!$A$6:$LP$35,1,FALSE))=TRUE," ",IF(ISBLANK(VLOOKUP($C$2,Fran1!$A$6:$LP$35,217,FALSE))," ",VLOOKUP($C$2,Fran1!$A$6:$LP$35,217,FALSE)))</f>
        <v xml:space="preserve"> </v>
      </c>
      <c r="D59" s="71"/>
      <c r="G59" s="21">
        <f t="shared" si="7"/>
        <v>0</v>
      </c>
      <c r="H59" s="21">
        <f t="shared" si="1"/>
        <v>47</v>
      </c>
      <c r="I59" s="21">
        <f t="shared" si="8"/>
        <v>0</v>
      </c>
      <c r="J59" s="286" t="str">
        <f t="shared" si="3"/>
        <v>Identifie le pronom personnel (sujet)</v>
      </c>
    </row>
    <row r="60" spans="1:10" ht="35.25" customHeight="1">
      <c r="A60" s="104">
        <v>48</v>
      </c>
      <c r="B60" s="327" t="s">
        <v>469</v>
      </c>
      <c r="C60" s="135" t="str">
        <f>IF(ISERROR(VLOOKUP($C$2,Fran1!$A$6:$LP$35,1,FALSE))=TRUE," ",IF(ISBLANK(VLOOKUP($C$2,Fran1!$A$6:$LP$35,221,FALSE))," ",VLOOKUP($C$2,Fran1!$A$6:$LP$35,221,FALSE)))</f>
        <v xml:space="preserve"> </v>
      </c>
      <c r="D60" s="71"/>
      <c r="G60" s="21">
        <f t="shared" si="7"/>
        <v>0</v>
      </c>
      <c r="H60" s="21">
        <f t="shared" si="1"/>
        <v>48</v>
      </c>
      <c r="I60" s="21">
        <f t="shared" si="8"/>
        <v>0</v>
      </c>
      <c r="J60" s="286" t="str">
        <f t="shared" si="3"/>
        <v>Identifie la phrase, le verbe, le nom, l'article, l'adjectif qualificatif, le pronom personnel (sujet)</v>
      </c>
    </row>
    <row r="61" spans="1:10" ht="22.5" customHeight="1">
      <c r="A61" s="104">
        <v>49</v>
      </c>
      <c r="B61" s="327" t="s">
        <v>470</v>
      </c>
      <c r="C61" s="135" t="str">
        <f>IF(ISERROR(VLOOKUP($C$2,Fran1!$A$6:$LP$35,1,FALSE))=TRUE," ",IF(ISBLANK(VLOOKUP($C$2,Fran1!$A$6:$LP$35,225,FALSE))," ",VLOOKUP($C$2,Fran1!$A$6:$LP$35,225,FALSE)))</f>
        <v xml:space="preserve"> </v>
      </c>
      <c r="D61" s="71"/>
      <c r="G61" s="21">
        <f t="shared" si="7"/>
        <v>0</v>
      </c>
      <c r="H61" s="21">
        <f t="shared" si="1"/>
        <v>49</v>
      </c>
      <c r="I61" s="21">
        <f t="shared" si="8"/>
        <v>0</v>
      </c>
      <c r="J61" s="286" t="str">
        <f t="shared" si="3"/>
        <v>Repère le verbe d'une phrase et son sujet</v>
      </c>
    </row>
    <row r="62" spans="1:10" ht="22.5" customHeight="1">
      <c r="A62" s="104">
        <v>50</v>
      </c>
      <c r="B62" s="328" t="s">
        <v>471</v>
      </c>
      <c r="C62" s="135" t="str">
        <f>IF(ISERROR(VLOOKUP($C$2,Fran1!$A$6:$LP$35,1,FALSE))=TRUE," ",IF(ISBLANK(VLOOKUP($C$2,Fran1!$A$6:$LP$35,229,FALSE))," ",VLOOKUP($C$2,Fran1!$A$6:$LP$35,229,FALSE)))</f>
        <v xml:space="preserve"> </v>
      </c>
      <c r="D62" s="71"/>
      <c r="G62" s="21">
        <f>IF(C62=" ",0,I61+1)</f>
        <v>0</v>
      </c>
      <c r="H62" s="21">
        <f t="shared" si="1"/>
        <v>50</v>
      </c>
      <c r="I62" s="21">
        <f>IF(C62=" ",I61,G62)</f>
        <v>0</v>
      </c>
      <c r="J62" s="286" t="str">
        <f t="shared" si="3"/>
        <v>Trouve l'infinitif d'un verbe</v>
      </c>
    </row>
    <row r="63" spans="1:10" ht="22.5" customHeight="1">
      <c r="A63" s="104">
        <v>51</v>
      </c>
      <c r="B63" s="328" t="s">
        <v>472</v>
      </c>
      <c r="C63" s="135" t="str">
        <f>IF(ISERROR(VLOOKUP($C$2,Fran1!$A$6:$LP$35,1,FALSE))=TRUE," ",IF(ISBLANK(VLOOKUP($C$2,Fran1!$A$6:$LP$35,236,FALSE))," ",VLOOKUP($C$2,Fran1!$A$6:$LP$35,236,FALSE)))</f>
        <v xml:space="preserve"> </v>
      </c>
      <c r="D63" s="71"/>
      <c r="G63" s="21">
        <f t="shared" si="7"/>
        <v>0</v>
      </c>
      <c r="H63" s="21">
        <f t="shared" si="1"/>
        <v>51</v>
      </c>
      <c r="I63" s="21">
        <f t="shared" ref="I63:I71" si="9">IF(C63=" ",I62,G63)</f>
        <v>0</v>
      </c>
      <c r="J63" s="286" t="str">
        <f t="shared" si="3"/>
        <v>Conjugue les verbes du 1er groupe au présent</v>
      </c>
    </row>
    <row r="64" spans="1:10" ht="22.5" customHeight="1">
      <c r="A64" s="104">
        <v>52</v>
      </c>
      <c r="B64" s="328" t="s">
        <v>473</v>
      </c>
      <c r="C64" s="135" t="str">
        <f>IF(ISERROR(VLOOKUP($C$2,Fran1!$A$6:$LP$35,1,FALSE))=TRUE," ",IF(ISBLANK(VLOOKUP($C$2,Fran1!$A$6:$LP$35,240,FALSE))," ",VLOOKUP($C$2,Fran1!$A$6:$LP$35,240,FALSE)))</f>
        <v xml:space="preserve"> </v>
      </c>
      <c r="D64" s="71"/>
      <c r="G64" s="21">
        <f t="shared" si="7"/>
        <v>0</v>
      </c>
      <c r="H64" s="21">
        <f t="shared" si="1"/>
        <v>52</v>
      </c>
      <c r="I64" s="21">
        <f t="shared" si="9"/>
        <v>0</v>
      </c>
      <c r="J64" s="286" t="str">
        <f t="shared" si="3"/>
        <v>Conjugue le verbe  avoir au présent</v>
      </c>
    </row>
    <row r="65" spans="1:10" ht="22.5" customHeight="1">
      <c r="A65" s="104">
        <v>53</v>
      </c>
      <c r="B65" s="328" t="s">
        <v>474</v>
      </c>
      <c r="C65" s="135" t="str">
        <f>IF(ISERROR(VLOOKUP($C$2,Fran1!$A$6:$LP$35,1,FALSE))=TRUE," ",IF(ISBLANK(VLOOKUP($C$2,Fran1!$A$6:$LP$35,244,FALSE))," ",VLOOKUP($C$2,Fran1!$A$6:$LP$35,244,FALSE)))</f>
        <v xml:space="preserve"> </v>
      </c>
      <c r="D65" s="71"/>
      <c r="G65" s="21">
        <f t="shared" si="7"/>
        <v>0</v>
      </c>
      <c r="H65" s="21">
        <f t="shared" si="1"/>
        <v>53</v>
      </c>
      <c r="I65" s="21">
        <f t="shared" si="9"/>
        <v>0</v>
      </c>
      <c r="J65" s="286" t="str">
        <f t="shared" si="3"/>
        <v>Conjugue le verbe être  au présent</v>
      </c>
    </row>
    <row r="66" spans="1:10" ht="22.5" customHeight="1">
      <c r="A66" s="104">
        <v>54</v>
      </c>
      <c r="B66" s="328" t="s">
        <v>475</v>
      </c>
      <c r="C66" s="135" t="str">
        <f>IF(ISERROR(VLOOKUP($C$2,Fran1!$A$6:$LP$35,1,FALSE))=TRUE," ",IF(ISBLANK(VLOOKUP($C$2,Fran1!$A$6:$LP$35,248,FALSE))," ",VLOOKUP($C$2,Fran1!$A$6:$LP$35,248,FALSE)))</f>
        <v xml:space="preserve"> </v>
      </c>
      <c r="D66" s="71"/>
      <c r="G66" s="21">
        <f t="shared" si="7"/>
        <v>0</v>
      </c>
      <c r="H66" s="21">
        <f t="shared" si="1"/>
        <v>54</v>
      </c>
      <c r="I66" s="21">
        <f t="shared" si="9"/>
        <v>0</v>
      </c>
      <c r="J66" s="286" t="str">
        <f t="shared" si="3"/>
        <v>Conjugue le verbe faire au présent de l'indicatif</v>
      </c>
    </row>
    <row r="67" spans="1:10" ht="22.5" customHeight="1">
      <c r="A67" s="104">
        <v>55</v>
      </c>
      <c r="B67" s="328" t="s">
        <v>476</v>
      </c>
      <c r="C67" s="135" t="str">
        <f>IF(ISERROR(VLOOKUP($C$2,Fran1!$A$6:$LP$35,1,FALSE))=TRUE," ",IF(ISBLANK(VLOOKUP($C$2,Fran1!$A$6:$LP$35,252,FALSE))," ",VLOOKUP($C$2,Fran1!$A$6:$LP$35,252,FALSE)))</f>
        <v xml:space="preserve"> </v>
      </c>
      <c r="D67" s="71"/>
      <c r="G67" s="21">
        <f t="shared" si="7"/>
        <v>0</v>
      </c>
      <c r="H67" s="21">
        <f t="shared" si="1"/>
        <v>55</v>
      </c>
      <c r="I67" s="21">
        <f t="shared" si="9"/>
        <v>0</v>
      </c>
      <c r="J67" s="286" t="str">
        <f t="shared" si="3"/>
        <v>Conjugue le verbe aller au présent de l'indicatif</v>
      </c>
    </row>
    <row r="68" spans="1:10" ht="22.5" customHeight="1">
      <c r="A68" s="104">
        <v>56</v>
      </c>
      <c r="B68" s="328" t="s">
        <v>477</v>
      </c>
      <c r="C68" s="135" t="str">
        <f>IF(ISERROR(VLOOKUP($C$2,Fran1!$A$6:$LP$35,1,FALSE))=TRUE," ",IF(ISBLANK(VLOOKUP($C$2,Fran1!$A$6:$LP$35,259,FALSE))," ",VLOOKUP($C$2,Fran1!$A$6:$LP$35,259,FALSE)))</f>
        <v xml:space="preserve"> </v>
      </c>
      <c r="D68" s="71"/>
      <c r="G68" s="21">
        <f t="shared" si="7"/>
        <v>0</v>
      </c>
      <c r="H68" s="21">
        <f t="shared" si="1"/>
        <v>56</v>
      </c>
      <c r="I68" s="21">
        <f t="shared" si="9"/>
        <v>0</v>
      </c>
      <c r="J68" s="286" t="str">
        <f t="shared" si="3"/>
        <v>Conjugue le verbe dire au présent de l'indicatif</v>
      </c>
    </row>
    <row r="69" spans="1:10" ht="22.5" customHeight="1">
      <c r="A69" s="104">
        <v>57</v>
      </c>
      <c r="B69" s="328" t="s">
        <v>478</v>
      </c>
      <c r="C69" s="135" t="str">
        <f>IF(ISERROR(VLOOKUP($C$2,Fran1!$A$6:$LP$35,1,FALSE))=TRUE," ",IF(ISBLANK(VLOOKUP($C$2,Fran1!$A$6:$LP$35,263,FALSE))," ",VLOOKUP($C$2,Fran1!$A$6:$LP$35,263,FALSE)))</f>
        <v xml:space="preserve"> </v>
      </c>
      <c r="D69" s="71"/>
      <c r="G69" s="21">
        <f t="shared" si="7"/>
        <v>0</v>
      </c>
      <c r="H69" s="21">
        <f t="shared" si="1"/>
        <v>57</v>
      </c>
      <c r="I69" s="21">
        <f t="shared" si="9"/>
        <v>0</v>
      </c>
      <c r="J69" s="286" t="str">
        <f t="shared" si="3"/>
        <v>Conjugue le verbe venir au présent de l'indicatif</v>
      </c>
    </row>
    <row r="70" spans="1:10" ht="22.5" customHeight="1">
      <c r="A70" s="104">
        <v>58</v>
      </c>
      <c r="B70" s="328" t="s">
        <v>479</v>
      </c>
      <c r="C70" s="135" t="str">
        <f>IF(ISERROR(VLOOKUP($C$2,Fran1!$A$6:$LP$35,1,FALSE))=TRUE," ",IF(ISBLANK(VLOOKUP($C$2,Fran1!$A$6:$LP$35,267,FALSE))," ",VLOOKUP($C$2,Fran1!$A$6:$LP$35,267,FALSE)))</f>
        <v xml:space="preserve"> </v>
      </c>
      <c r="D70" s="71"/>
      <c r="G70" s="21">
        <f t="shared" si="7"/>
        <v>0</v>
      </c>
      <c r="H70" s="21">
        <f t="shared" si="1"/>
        <v>58</v>
      </c>
      <c r="I70" s="21">
        <f t="shared" si="9"/>
        <v>0</v>
      </c>
      <c r="J70" s="286" t="str">
        <f t="shared" si="3"/>
        <v>Conjugue les verbes du 1er groupe au futur</v>
      </c>
    </row>
    <row r="71" spans="1:10" ht="22.5" customHeight="1">
      <c r="A71" s="104">
        <v>59</v>
      </c>
      <c r="B71" s="328" t="s">
        <v>480</v>
      </c>
      <c r="C71" s="135" t="str">
        <f>IF(ISERROR(VLOOKUP($C$2,Fran1!$A$6:$LP$35,1,FALSE))=TRUE," ",IF(ISBLANK(VLOOKUP($C$2,Fran1!$A$6:$LP$35,271,FALSE))," ",VLOOKUP($C$2,Fran1!$A$6:$LP$35,271,FALSE)))</f>
        <v xml:space="preserve"> </v>
      </c>
      <c r="D71" s="71"/>
      <c r="G71" s="21">
        <f t="shared" si="7"/>
        <v>0</v>
      </c>
      <c r="H71" s="21">
        <f t="shared" si="1"/>
        <v>59</v>
      </c>
      <c r="I71" s="21">
        <f t="shared" si="9"/>
        <v>0</v>
      </c>
      <c r="J71" s="286" t="str">
        <f t="shared" si="3"/>
        <v>Conjugue le verbe  avoir au futur</v>
      </c>
    </row>
    <row r="72" spans="1:10" ht="22.5" customHeight="1">
      <c r="A72" s="104">
        <v>60</v>
      </c>
      <c r="B72" s="328" t="s">
        <v>481</v>
      </c>
      <c r="C72" s="135" t="str">
        <f>IF(ISERROR(VLOOKUP($C$2,Fran1!$A$6:$LP$35,1,FALSE))=TRUE," ",IF(ISBLANK(VLOOKUP($C$2,Fran1!$A$6:$LP$35,275,FALSE))," ",VLOOKUP($C$2,Fran1!$A$6:$LP$35,275,FALSE)))</f>
        <v xml:space="preserve"> </v>
      </c>
      <c r="D72" s="261"/>
      <c r="G72" s="21">
        <f>IF(C72=" ",0,I71+1)</f>
        <v>0</v>
      </c>
      <c r="H72" s="21">
        <f t="shared" si="1"/>
        <v>60</v>
      </c>
      <c r="I72" s="21">
        <f>IF(C72=" ",I71,G72)</f>
        <v>0</v>
      </c>
      <c r="J72" s="286" t="str">
        <f t="shared" si="3"/>
        <v>Conjugue le verbe être  au futur</v>
      </c>
    </row>
    <row r="73" spans="1:10" ht="22.5" customHeight="1">
      <c r="A73" s="104">
        <v>61</v>
      </c>
      <c r="B73" s="328" t="s">
        <v>482</v>
      </c>
      <c r="C73" s="135" t="str">
        <f>IF(ISERROR(VLOOKUP($C$2,Fran1!$A$6:$LP$35,1,FALSE))=TRUE," ",IF(ISBLANK(VLOOKUP($C$2,Fran1!$A$6:$LP$35,282,FALSE))," ",VLOOKUP($C$2,Fran1!$A$6:$LP$35,282,FALSE)))</f>
        <v xml:space="preserve"> </v>
      </c>
      <c r="D73" s="261"/>
      <c r="G73" s="21">
        <f t="shared" si="7"/>
        <v>0</v>
      </c>
      <c r="H73" s="21">
        <f t="shared" ref="H73:H84" si="10">A73</f>
        <v>61</v>
      </c>
      <c r="I73" s="21">
        <f t="shared" ref="I73:I84" si="11">IF(C73=" ",I72,G73)</f>
        <v>0</v>
      </c>
      <c r="J73" s="286" t="str">
        <f t="shared" ref="J73:J84" si="12">B73</f>
        <v>Conjugue les verbes du 1er groupe au passé-composé</v>
      </c>
    </row>
    <row r="74" spans="1:10" ht="22.5" customHeight="1">
      <c r="A74" s="104">
        <v>62</v>
      </c>
      <c r="B74" s="328" t="s">
        <v>483</v>
      </c>
      <c r="C74" s="135" t="str">
        <f>IF(ISERROR(VLOOKUP($C$2,Fran1!$A$6:$LP$35,1,FALSE))=TRUE," ",IF(ISBLANK(VLOOKUP($C$2,Fran1!$A$6:$LP$35,286,FALSE))," ",VLOOKUP($C$2,Fran1!$A$6:$LP$35,286,FALSE)))</f>
        <v xml:space="preserve"> </v>
      </c>
      <c r="D74" s="261"/>
      <c r="G74" s="21">
        <f t="shared" si="7"/>
        <v>0</v>
      </c>
      <c r="H74" s="21">
        <f t="shared" si="10"/>
        <v>62</v>
      </c>
      <c r="I74" s="21">
        <f t="shared" si="11"/>
        <v>0</v>
      </c>
      <c r="J74" s="286" t="str">
        <f t="shared" si="12"/>
        <v>Conjugue le verbe  avoir au passé-composé</v>
      </c>
    </row>
    <row r="75" spans="1:10" ht="22.5" customHeight="1">
      <c r="A75" s="104">
        <v>63</v>
      </c>
      <c r="B75" s="328" t="s">
        <v>484</v>
      </c>
      <c r="C75" s="135" t="str">
        <f>IF(ISERROR(VLOOKUP($C$2,Fran1!$A$6:$LP$35,1,FALSE))=TRUE," ",IF(ISBLANK(VLOOKUP($C$2,Fran1!$A$6:$LP$35,290,FALSE))," ",VLOOKUP($C$2,Fran1!$A$6:$LP$35,290,FALSE)))</f>
        <v xml:space="preserve"> </v>
      </c>
      <c r="D75" s="261"/>
      <c r="G75" s="21">
        <f t="shared" si="7"/>
        <v>0</v>
      </c>
      <c r="H75" s="21">
        <f t="shared" si="10"/>
        <v>63</v>
      </c>
      <c r="I75" s="21">
        <f t="shared" si="11"/>
        <v>0</v>
      </c>
      <c r="J75" s="286" t="str">
        <f t="shared" si="12"/>
        <v>Conjugue le verbe être  au passé-composé</v>
      </c>
    </row>
    <row r="76" spans="1:10" ht="56.25" customHeight="1">
      <c r="A76" s="104">
        <v>64</v>
      </c>
      <c r="B76" s="327" t="s">
        <v>485</v>
      </c>
      <c r="C76" s="135" t="str">
        <f>IF(ISERROR(VLOOKUP($C$2,Fran1!$A$6:$LP$35,1,FALSE))=TRUE," ",IF(ISBLANK(VLOOKUP($C$2,Fran1!$A$6:$LP$35,294,FALSE))," ",VLOOKUP($C$2,Fran1!$A$6:$LP$35,294,FALSE)))</f>
        <v xml:space="preserve"> </v>
      </c>
      <c r="D76" s="261"/>
      <c r="G76" s="21">
        <f t="shared" si="7"/>
        <v>0</v>
      </c>
      <c r="H76" s="21">
        <f t="shared" si="10"/>
        <v>64</v>
      </c>
      <c r="I76" s="21">
        <f t="shared" si="11"/>
        <v>0</v>
      </c>
      <c r="J76" s="286" t="str">
        <f t="shared" si="12"/>
        <v>Conjugue les verbes du 1er groupe, être et avoir, au présent et au futur, au passé composé de l'indicatif ; conjuguer les verbes faire, aller, dire, venir au présent de l'indicatif</v>
      </c>
    </row>
    <row r="77" spans="1:10" ht="22.5" customHeight="1" thickBot="1">
      <c r="A77" s="104">
        <v>65</v>
      </c>
      <c r="B77" s="329" t="s">
        <v>486</v>
      </c>
      <c r="C77" s="135" t="str">
        <f>IF(ISERROR(VLOOKUP($C$2,Fran1!$A$6:$LP$35,1,FALSE))=TRUE," ",IF(ISBLANK(VLOOKUP($C$2,Fran1!$A$6:$LP$35,298,FALSE))," ",VLOOKUP($C$2,Fran1!$A$6:$LP$35,298,FALSE)))</f>
        <v xml:space="preserve"> </v>
      </c>
      <c r="D77" s="261"/>
      <c r="G77" s="21">
        <f t="shared" si="7"/>
        <v>0</v>
      </c>
      <c r="H77" s="21">
        <f t="shared" si="10"/>
        <v>65</v>
      </c>
      <c r="I77" s="21">
        <f t="shared" si="11"/>
        <v>0</v>
      </c>
      <c r="J77" s="286" t="str">
        <f t="shared" si="12"/>
        <v>Distingue le présent, du futur et du passé</v>
      </c>
    </row>
    <row r="78" spans="1:10" s="21" customFormat="1" ht="22.5" customHeight="1">
      <c r="A78" s="104"/>
      <c r="B78" s="379" t="s">
        <v>487</v>
      </c>
      <c r="C78" s="380" t="str">
        <f>IF(COUNTIF(C79:C84,"= "),"vide","titre")</f>
        <v>vide</v>
      </c>
      <c r="D78" s="261"/>
      <c r="E78" s="31"/>
      <c r="J78" s="286"/>
    </row>
    <row r="79" spans="1:10" ht="39" customHeight="1">
      <c r="A79" s="104">
        <v>66</v>
      </c>
      <c r="B79" s="330" t="s">
        <v>488</v>
      </c>
      <c r="C79" s="331" t="str">
        <f>IF(ISERROR(VLOOKUP($C$2,Fran1!$A$6:$LT$35,1,FALSE))=TRUE," ",IF(ISBLANK(VLOOKUP($C$2,Fran1!$A$6:$LT$35,305,FALSE))," ",VLOOKUP($C$2,Fran1!$A$6:$LT$35,305,FALSE)))</f>
        <v xml:space="preserve"> </v>
      </c>
      <c r="D79" s="261"/>
      <c r="G79" s="21">
        <f>IF(C79=" ",0,I77+1)</f>
        <v>0</v>
      </c>
      <c r="H79" s="21">
        <f t="shared" si="10"/>
        <v>66</v>
      </c>
      <c r="I79" s="21">
        <f>IF(C79=" ",I77,G79)</f>
        <v>0</v>
      </c>
      <c r="J79" s="286" t="str">
        <f t="shared" si="12"/>
        <v>Ecrit en respectant les correspondances entre lettres et sons et les règles relatives à la valeur des lettres</v>
      </c>
    </row>
    <row r="80" spans="1:10" ht="22.5" customHeight="1">
      <c r="A80" s="104">
        <v>67</v>
      </c>
      <c r="B80" s="330" t="s">
        <v>489</v>
      </c>
      <c r="C80" s="332" t="str">
        <f>IF(ISERROR(VLOOKUP($C$2,Fran1!$A$6:$LT$35,1,FALSE))=TRUE," ",IF(ISBLANK(VLOOKUP($C$2,Fran1!$A$6:$LT$35,309,FALSE))," ",VLOOKUP($C$2,Fran1!$A$6:$LT$35,309,FALSE)))</f>
        <v xml:space="preserve"> </v>
      </c>
      <c r="D80" s="261"/>
      <c r="G80" s="21">
        <f t="shared" si="7"/>
        <v>0</v>
      </c>
      <c r="H80" s="21">
        <f t="shared" si="10"/>
        <v>67</v>
      </c>
      <c r="I80" s="21">
        <f t="shared" si="11"/>
        <v>0</v>
      </c>
      <c r="J80" s="286" t="str">
        <f t="shared" si="12"/>
        <v>Ecris sans erreur des mots mémorisés</v>
      </c>
    </row>
    <row r="81" spans="1:10" ht="22.5" customHeight="1">
      <c r="A81" s="104">
        <v>68</v>
      </c>
      <c r="B81" s="333" t="s">
        <v>490</v>
      </c>
      <c r="C81" s="332" t="str">
        <f>IF(ISERROR(VLOOKUP($C$2,Fran1!$A$6:$LT$35,1,FALSE))=TRUE," ",IF(ISBLANK(VLOOKUP($C$2,Fran1!$A$6:$LT$35,313,FALSE))," ",VLOOKUP($C$2,Fran1!$A$6:$LT$35,313,FALSE)))</f>
        <v xml:space="preserve"> </v>
      </c>
      <c r="D81" s="261"/>
      <c r="G81" s="21">
        <f t="shared" si="7"/>
        <v>0</v>
      </c>
      <c r="H81" s="21">
        <f t="shared" si="10"/>
        <v>68</v>
      </c>
      <c r="I81" s="21">
        <f t="shared" si="11"/>
        <v>0</v>
      </c>
      <c r="J81" s="286" t="str">
        <f t="shared" si="12"/>
        <v>Accorde le verbe avec le sujet</v>
      </c>
    </row>
    <row r="82" spans="1:10" ht="22.5" customHeight="1">
      <c r="A82" s="104">
        <v>69</v>
      </c>
      <c r="B82" s="333" t="s">
        <v>491</v>
      </c>
      <c r="C82" s="332" t="str">
        <f>IF(ISERROR(VLOOKUP($C$2,Fran1!$A$6:$LT$35,1,FALSE))=TRUE," ",IF(ISBLANK(VLOOKUP($C$2,Fran1!$A$6:$LT$35,317,FALSE))," ",VLOOKUP($C$2,Fran1!$A$6:$LT$35,317,FALSE)))</f>
        <v xml:space="preserve"> </v>
      </c>
      <c r="D82" s="261"/>
      <c r="G82" s="21">
        <f t="shared" si="7"/>
        <v>0</v>
      </c>
      <c r="H82" s="21">
        <f t="shared" si="10"/>
        <v>69</v>
      </c>
      <c r="I82" s="21">
        <f t="shared" si="11"/>
        <v>0</v>
      </c>
      <c r="J82" s="286" t="str">
        <f t="shared" si="12"/>
        <v>Accorde le nom avec le déterminant</v>
      </c>
    </row>
    <row r="83" spans="1:10" ht="22.5" customHeight="1">
      <c r="A83" s="104">
        <v>70</v>
      </c>
      <c r="B83" s="333" t="s">
        <v>492</v>
      </c>
      <c r="C83" s="332" t="str">
        <f>IF(ISERROR(VLOOKUP($C$2,Fran1!$A$6:$LT$35,1,FALSE))=TRUE," ",IF(ISBLANK(VLOOKUP($C$2,Fran1!$A$6:$LT$35,321,FALSE))," ",VLOOKUP($C$2,Fran1!$A$6:$LT$35,321,FALSE)))</f>
        <v xml:space="preserve"> </v>
      </c>
      <c r="D83" s="261"/>
      <c r="G83" s="21">
        <f t="shared" si="7"/>
        <v>0</v>
      </c>
      <c r="H83" s="21">
        <f t="shared" si="10"/>
        <v>70</v>
      </c>
      <c r="I83" s="21">
        <f t="shared" si="11"/>
        <v>0</v>
      </c>
      <c r="J83" s="286" t="str">
        <f t="shared" si="12"/>
        <v>Effectue les accords déterminant-nom-adjectif</v>
      </c>
    </row>
    <row r="84" spans="1:10" ht="50.25" customHeight="1" thickBot="1">
      <c r="A84" s="104">
        <v>71</v>
      </c>
      <c r="B84" s="334" t="s">
        <v>493</v>
      </c>
      <c r="C84" s="332" t="str">
        <f>IF(ISERROR(VLOOKUP($C$2,Fran1!$A$6:$LT$35,1,FALSE))=TRUE," ",IF(ISBLANK(VLOOKUP($C$2,Fran1!$A$6:$LT$35,328,FALSE))," ",VLOOKUP($C$2,Fran1!$A$6:$LT$35,328,FALSE)))</f>
        <v xml:space="preserve"> </v>
      </c>
      <c r="D84" s="261"/>
      <c r="G84" s="21">
        <f t="shared" si="7"/>
        <v>0</v>
      </c>
      <c r="H84" s="21">
        <f t="shared" si="10"/>
        <v>71</v>
      </c>
      <c r="I84" s="21">
        <f t="shared" si="11"/>
        <v>0</v>
      </c>
      <c r="J84" s="286" t="str">
        <f t="shared" si="12"/>
        <v>Orthographie correctement des formes conjugués, respecte l'accord entre le sujet et le verbe, ainsi que les accords en genre et en nombre dans le groupe nominal</v>
      </c>
    </row>
    <row r="85" spans="1:10" s="21" customFormat="1" ht="30" customHeight="1" thickBot="1">
      <c r="A85" s="102"/>
      <c r="B85" s="150" t="s">
        <v>32</v>
      </c>
      <c r="C85" s="275" t="s">
        <v>405</v>
      </c>
      <c r="D85" s="421" t="str">
        <f>Fran1!A2&amp;" - "&amp;Fran1!A4&amp;"   -   "&amp;B6&amp;"    -    "&amp;Fran1!A3</f>
        <v>classe + prof - 1er  trimestre   -        -    déc 2014</v>
      </c>
      <c r="E85" s="31"/>
      <c r="G85" s="21">
        <v>1000</v>
      </c>
      <c r="H85" s="21">
        <v>0</v>
      </c>
      <c r="J85" s="286" t="str">
        <f t="shared" ref="J85:J94" si="13">B85</f>
        <v>Mathématiques</v>
      </c>
    </row>
    <row r="86" spans="1:10" s="21" customFormat="1" ht="30" customHeight="1">
      <c r="A86" s="4"/>
      <c r="B86" s="96" t="s">
        <v>33</v>
      </c>
      <c r="C86" s="276" t="str">
        <f>IF(COUNTIF(C87:C123,"= "),"vide","titre")</f>
        <v>vide</v>
      </c>
      <c r="D86" s="421"/>
      <c r="E86" s="31"/>
      <c r="G86" s="21">
        <v>1000</v>
      </c>
      <c r="J86" s="286" t="str">
        <f t="shared" si="13"/>
        <v>Nombres et calculs</v>
      </c>
    </row>
    <row r="87" spans="1:10" s="21" customFormat="1" ht="22.5" customHeight="1">
      <c r="A87" s="108">
        <v>1</v>
      </c>
      <c r="B87" s="333" t="s">
        <v>494</v>
      </c>
      <c r="C87" s="142" t="str">
        <f>IF(ISERROR(VLOOKUP($C$2,Math1!$A$6:$KW$35,1,FALSE))=TRUE," ",IF(ISBLANK(VLOOKUP($C$2,Math1!$A$6:$KW$35,6,FALSE))," ",VLOOKUP($C$2,Math1!$A$6:$KW$35,6,FALSE)))</f>
        <v xml:space="preserve"> </v>
      </c>
      <c r="D87" s="421"/>
      <c r="E87" s="31"/>
      <c r="G87" s="21">
        <f>IF(C87=" ",0,1)</f>
        <v>0</v>
      </c>
      <c r="H87" s="21">
        <f t="shared" ref="H87:H151" si="14">A87</f>
        <v>1</v>
      </c>
      <c r="I87" s="21">
        <f>G87</f>
        <v>0</v>
      </c>
      <c r="J87" s="286" t="str">
        <f t="shared" si="13"/>
        <v>Ecrit la suite des nombres  jusqu'à  99</v>
      </c>
    </row>
    <row r="88" spans="1:10" s="21" customFormat="1" ht="22.5" customHeight="1">
      <c r="A88" s="108">
        <v>2</v>
      </c>
      <c r="B88" s="333" t="s">
        <v>495</v>
      </c>
      <c r="C88" s="142" t="str">
        <f>IF(ISERROR(VLOOKUP($C$2,Math1!$A$6:$KW$35,1,FALSE))=TRUE," ",IF(ISBLANK(VLOOKUP($C$2,Math1!$A$6:$KW$35,10,FALSE))," ",VLOOKUP($C$2,Math1!$A$6:$KW$35,10,FALSE)))</f>
        <v xml:space="preserve"> </v>
      </c>
      <c r="D88" s="421"/>
      <c r="E88" s="31"/>
      <c r="G88" s="21" t="str">
        <f t="shared" ref="G88:G119" si="15">IF(C88=" ","",I87+1)</f>
        <v/>
      </c>
      <c r="H88" s="21">
        <f t="shared" si="14"/>
        <v>2</v>
      </c>
      <c r="I88" s="21">
        <f t="shared" ref="I88:I119" si="16">IF(C88=" ",I87,G88)</f>
        <v>0</v>
      </c>
      <c r="J88" s="286" t="str">
        <f t="shared" si="13"/>
        <v>Ecrit des nombres dictés jusqu'à 99</v>
      </c>
    </row>
    <row r="89" spans="1:10" s="21" customFormat="1" ht="22.5" customHeight="1">
      <c r="A89" s="108">
        <v>3</v>
      </c>
      <c r="B89" s="333" t="s">
        <v>496</v>
      </c>
      <c r="C89" s="142" t="str">
        <f>IF(ISERROR(VLOOKUP($C$2,Math1!$A$6:$KW$35,1,FALSE))=TRUE," ",IF(ISBLANK(VLOOKUP($C$2,Math1!$A$6:$KW$35,14,FALSE))," ",VLOOKUP($C$2,Math1!$A$6:$KW$35,14,FALSE)))</f>
        <v xml:space="preserve"> </v>
      </c>
      <c r="D89" s="421"/>
      <c r="E89" s="31"/>
      <c r="G89" s="21" t="str">
        <f t="shared" si="15"/>
        <v/>
      </c>
      <c r="H89" s="21">
        <f t="shared" si="14"/>
        <v>3</v>
      </c>
      <c r="I89" s="21">
        <f t="shared" si="16"/>
        <v>0</v>
      </c>
      <c r="J89" s="286" t="str">
        <f t="shared" si="13"/>
        <v>Chiffre une quantité, comprend la signification dizaines et unités.</v>
      </c>
    </row>
    <row r="90" spans="1:10" s="21" customFormat="1" ht="22.5" customHeight="1">
      <c r="A90" s="108">
        <v>4</v>
      </c>
      <c r="B90" s="333" t="s">
        <v>497</v>
      </c>
      <c r="C90" s="142" t="str">
        <f>IF(ISERROR(VLOOKUP($C$2,Math1!$A$6:$KW$35,1,FALSE))=TRUE," ",IF(ISBLANK(VLOOKUP($C$2,Math1!$A$6:$KW$35,18,FALSE))," ",VLOOKUP($C$2,Math1!$A$6:$KW$35,18,FALSE)))</f>
        <v xml:space="preserve"> </v>
      </c>
      <c r="D90" s="421"/>
      <c r="E90" s="31"/>
      <c r="G90" s="21" t="str">
        <f t="shared" si="15"/>
        <v/>
      </c>
      <c r="H90" s="21">
        <f t="shared" si="14"/>
        <v>4</v>
      </c>
      <c r="I90" s="21">
        <f t="shared" si="16"/>
        <v>0</v>
      </c>
      <c r="J90" s="286" t="str">
        <f t="shared" si="13"/>
        <v xml:space="preserve">Dénombre une quantité </v>
      </c>
    </row>
    <row r="91" spans="1:10" s="21" customFormat="1" ht="22.5" customHeight="1">
      <c r="A91" s="108">
        <v>5</v>
      </c>
      <c r="B91" s="333" t="s">
        <v>498</v>
      </c>
      <c r="C91" s="142" t="str">
        <f>IF(ISERROR(VLOOKUP($C$2,Math1!$A$6:$KW$35,1,FALSE))=TRUE," ",IF(ISBLANK(VLOOKUP($C$2,Math1!$A$6:$KW$35,22,FALSE))," ",VLOOKUP($C$2,Math1!$A$6:$KW$35,22,FALSE)))</f>
        <v xml:space="preserve"> </v>
      </c>
      <c r="D91" s="421"/>
      <c r="E91" s="31"/>
      <c r="G91" s="21" t="str">
        <f t="shared" si="15"/>
        <v/>
      </c>
      <c r="H91" s="21">
        <f t="shared" si="14"/>
        <v>5</v>
      </c>
      <c r="I91" s="21">
        <f t="shared" si="16"/>
        <v>0</v>
      </c>
      <c r="J91" s="286" t="str">
        <f t="shared" si="13"/>
        <v>Dessine une quantité</v>
      </c>
    </row>
    <row r="92" spans="1:10" s="21" customFormat="1" ht="22.5" customHeight="1">
      <c r="A92" s="108">
        <v>6</v>
      </c>
      <c r="B92" s="333" t="s">
        <v>499</v>
      </c>
      <c r="C92" s="142" t="str">
        <f>IF(ISERROR(VLOOKUP($C$2,Math1!$A$6:$KW$35,1,FALSE))=TRUE," ",IF(ISBLANK(VLOOKUP($C$2,Math1!$A$6:$KW$35,29,FALSE))," ",VLOOKUP($C$2,Math1!$A$6:$KW$35,29,FALSE)))</f>
        <v xml:space="preserve"> </v>
      </c>
      <c r="D92" s="421"/>
      <c r="E92" s="31"/>
      <c r="G92" s="21" t="str">
        <f t="shared" si="15"/>
        <v/>
      </c>
      <c r="H92" s="21">
        <f t="shared" si="14"/>
        <v>6</v>
      </c>
      <c r="I92" s="21">
        <f t="shared" si="16"/>
        <v>0</v>
      </c>
      <c r="J92" s="286" t="str">
        <f t="shared" si="13"/>
        <v>Compare des nombres</v>
      </c>
    </row>
    <row r="93" spans="1:10" s="21" customFormat="1" ht="22.5" customHeight="1">
      <c r="A93" s="108">
        <v>7</v>
      </c>
      <c r="B93" s="333" t="s">
        <v>500</v>
      </c>
      <c r="C93" s="142" t="str">
        <f>IF(ISERROR(VLOOKUP($C$2,Math1!$A$6:$KW$35,1,FALSE))=TRUE," ",IF(ISBLANK(VLOOKUP($C$2,Math1!$A$6:$KW$35,33,FALSE))," ",VLOOKUP($C$2,Math1!$A$6:$KW$35,33,FALSE)))</f>
        <v xml:space="preserve"> </v>
      </c>
      <c r="D93" s="421"/>
      <c r="E93" s="31"/>
      <c r="G93" s="21" t="str">
        <f t="shared" si="15"/>
        <v/>
      </c>
      <c r="H93" s="21">
        <f t="shared" si="14"/>
        <v>7</v>
      </c>
      <c r="I93" s="21">
        <f t="shared" si="16"/>
        <v>0</v>
      </c>
      <c r="J93" s="286" t="str">
        <f t="shared" si="13"/>
        <v>Range des nombres</v>
      </c>
    </row>
    <row r="94" spans="1:10" s="21" customFormat="1" ht="22.5" customHeight="1">
      <c r="A94" s="108">
        <v>8</v>
      </c>
      <c r="B94" s="333" t="s">
        <v>501</v>
      </c>
      <c r="C94" s="142" t="str">
        <f>IF(ISERROR(VLOOKUP($C$2,Math1!$A$6:$KW$35,1,FALSE))=TRUE," ",IF(ISBLANK(VLOOKUP($C$2,Math1!$A$6:$KW$35,37,FALSE))," ",VLOOKUP($C$2,Math1!$A$6:$KW$35,37,FALSE)))</f>
        <v xml:space="preserve"> </v>
      </c>
      <c r="D94" s="421"/>
      <c r="E94" s="31"/>
      <c r="G94" s="21" t="str">
        <f t="shared" si="15"/>
        <v/>
      </c>
      <c r="H94" s="21">
        <f t="shared" si="14"/>
        <v>8</v>
      </c>
      <c r="I94" s="21">
        <f t="shared" si="16"/>
        <v>0</v>
      </c>
      <c r="J94" s="286" t="str">
        <f t="shared" si="13"/>
        <v>Décompose des nombres</v>
      </c>
    </row>
    <row r="95" spans="1:10" s="21" customFormat="1" ht="22.5" customHeight="1">
      <c r="A95" s="108">
        <v>9</v>
      </c>
      <c r="B95" s="333" t="s">
        <v>502</v>
      </c>
      <c r="C95" s="142" t="str">
        <f>IF(ISERROR(VLOOKUP($C$2,Math1!$A$6:$KW$35,1,FALSE))=TRUE," ",IF(ISBLANK(VLOOKUP($C$2,Math1!$A$6:$KW$35,41,FALSE))," ",VLOOKUP($C$2,Math1!$A$6:$KW$35,41,FALSE)))</f>
        <v xml:space="preserve"> </v>
      </c>
      <c r="D95" s="421"/>
      <c r="E95" s="31"/>
      <c r="G95" s="21" t="str">
        <f t="shared" si="15"/>
        <v/>
      </c>
      <c r="H95" s="21">
        <f t="shared" si="14"/>
        <v>9</v>
      </c>
      <c r="I95" s="21">
        <f t="shared" si="16"/>
        <v>0</v>
      </c>
      <c r="J95" s="286" t="str">
        <f t="shared" ref="J95:J156" si="17">B95</f>
        <v>Connaît la suite écrite de 2 en 2</v>
      </c>
    </row>
    <row r="96" spans="1:10" s="21" customFormat="1" ht="22.5" customHeight="1">
      <c r="A96" s="108">
        <v>10</v>
      </c>
      <c r="B96" s="333" t="s">
        <v>503</v>
      </c>
      <c r="C96" s="142" t="str">
        <f>IF(ISERROR(VLOOKUP($C$2,Math1!$A$6:$KW$35,1,FALSE))=TRUE," ",IF(ISBLANK(VLOOKUP($C$2,Math1!$A$6:$KW$35,45,FALSE))," ",VLOOKUP($C$2,Math1!$A$6:$KW$35,45,FALSE)))</f>
        <v xml:space="preserve"> </v>
      </c>
      <c r="D96" s="421"/>
      <c r="E96" s="31"/>
      <c r="G96" s="21" t="str">
        <f t="shared" si="15"/>
        <v/>
      </c>
      <c r="H96" s="21">
        <f t="shared" si="14"/>
        <v>10</v>
      </c>
      <c r="I96" s="21">
        <f t="shared" si="16"/>
        <v>0</v>
      </c>
      <c r="J96" s="286" t="str">
        <f t="shared" si="17"/>
        <v>Connaît la suite écrite de 5 en 5</v>
      </c>
    </row>
    <row r="97" spans="1:10" s="21" customFormat="1" ht="22.5" customHeight="1">
      <c r="A97" s="108">
        <v>11</v>
      </c>
      <c r="B97" s="333" t="s">
        <v>504</v>
      </c>
      <c r="C97" s="142" t="str">
        <f>IF(ISERROR(VLOOKUP($C$2,Math1!$A$6:$KW$35,1,FALSE))=TRUE," ",IF(ISBLANK(VLOOKUP($C$2,Math1!$A$6:$KW$35,52,FALSE))," ",VLOOKUP($C$2,Math1!$A$6:$KW$35,52,FALSE)))</f>
        <v xml:space="preserve"> </v>
      </c>
      <c r="D97" s="421"/>
      <c r="E97" s="31"/>
      <c r="G97" s="21" t="str">
        <f t="shared" si="15"/>
        <v/>
      </c>
      <c r="H97" s="21">
        <f t="shared" si="14"/>
        <v>11</v>
      </c>
      <c r="I97" s="21">
        <f t="shared" si="16"/>
        <v>0</v>
      </c>
      <c r="J97" s="286" t="str">
        <f t="shared" si="17"/>
        <v>Connaît la suite écrite de 10 en 10</v>
      </c>
    </row>
    <row r="98" spans="1:10" s="21" customFormat="1" ht="22.5" customHeight="1">
      <c r="A98" s="108">
        <v>12</v>
      </c>
      <c r="B98" s="333" t="s">
        <v>505</v>
      </c>
      <c r="C98" s="142" t="str">
        <f>IF(ISERROR(VLOOKUP($C$2,Math1!$A$6:$KW$35,1,FALSE))=TRUE," ",IF(ISBLANK(VLOOKUP($C$2,Math1!$A$6:$KW$35,56,FALSE))," ",VLOOKUP($C$2,Math1!$A$6:$KW$35,56,FALSE)))</f>
        <v xml:space="preserve"> </v>
      </c>
      <c r="D98" s="421"/>
      <c r="E98" s="31"/>
      <c r="G98" s="21" t="str">
        <f t="shared" si="15"/>
        <v/>
      </c>
      <c r="H98" s="21">
        <f t="shared" si="14"/>
        <v>12</v>
      </c>
      <c r="I98" s="21">
        <f t="shared" si="16"/>
        <v>0</v>
      </c>
      <c r="J98" s="286" t="str">
        <f t="shared" si="17"/>
        <v>Connaît les compléments à 10</v>
      </c>
    </row>
    <row r="99" spans="1:10" s="21" customFormat="1" ht="22.5" customHeight="1">
      <c r="A99" s="108">
        <v>13</v>
      </c>
      <c r="B99" s="333" t="s">
        <v>506</v>
      </c>
      <c r="C99" s="142" t="str">
        <f>IF(ISERROR(VLOOKUP($C$2,Math1!$A$6:$KW$35,1,FALSE))=TRUE," ",IF(ISBLANK(VLOOKUP($C$2,Math1!$A$6:$KW$35,60,FALSE))," ",VLOOKUP($C$2,Math1!$A$6:$KW$35,60,FALSE)))</f>
        <v xml:space="preserve"> </v>
      </c>
      <c r="D99" s="421"/>
      <c r="E99" s="31"/>
      <c r="G99" s="21" t="str">
        <f t="shared" si="15"/>
        <v/>
      </c>
      <c r="H99" s="21">
        <f t="shared" si="14"/>
        <v>13</v>
      </c>
      <c r="I99" s="21">
        <f t="shared" si="16"/>
        <v>0</v>
      </c>
      <c r="J99" s="286" t="str">
        <f t="shared" si="17"/>
        <v>Connaît quelques doubles et moitié</v>
      </c>
    </row>
    <row r="100" spans="1:10" s="21" customFormat="1" ht="22.5" customHeight="1">
      <c r="A100" s="108">
        <v>14</v>
      </c>
      <c r="B100" s="330" t="s">
        <v>507</v>
      </c>
      <c r="C100" s="142" t="str">
        <f>IF(ISERROR(VLOOKUP($C$2,Math1!$A$6:$KW$35,1,FALSE))=TRUE," ",IF(ISBLANK(VLOOKUP($C$2,Math1!$A$6:$KW$35,64,FALSE))," ",VLOOKUP($C$2,Math1!$A$6:$KW$35,64,FALSE)))</f>
        <v xml:space="preserve"> </v>
      </c>
      <c r="D100" s="421"/>
      <c r="E100" s="31"/>
      <c r="G100" s="21" t="str">
        <f t="shared" si="15"/>
        <v/>
      </c>
      <c r="H100" s="21">
        <f t="shared" si="14"/>
        <v>14</v>
      </c>
      <c r="I100" s="21">
        <f t="shared" si="16"/>
        <v>0</v>
      </c>
      <c r="J100" s="286" t="str">
        <f t="shared" si="17"/>
        <v>Ecrit, nomme, compare, range les nombres entiers naturels &lt;1000</v>
      </c>
    </row>
    <row r="101" spans="1:10" s="21" customFormat="1" ht="22.5" customHeight="1">
      <c r="A101" s="108">
        <v>15</v>
      </c>
      <c r="B101" s="330" t="s">
        <v>508</v>
      </c>
      <c r="C101" s="142" t="str">
        <f>IF(ISERROR(VLOOKUP($C$2,Math1!$A$6:$KW$35,1,FALSE))=TRUE," ",IF(ISBLANK(VLOOKUP($C$2,Math1!$A$6:$KW$35,68,FALSE))," ",VLOOKUP($C$2,Math1!$A$6:$KW$35,68,FALSE)))</f>
        <v xml:space="preserve"> </v>
      </c>
      <c r="D101" s="421"/>
      <c r="E101" s="31"/>
      <c r="G101" s="21" t="str">
        <f t="shared" si="15"/>
        <v/>
      </c>
      <c r="H101" s="21">
        <f t="shared" si="14"/>
        <v>15</v>
      </c>
      <c r="I101" s="21">
        <f t="shared" si="16"/>
        <v>0</v>
      </c>
      <c r="J101" s="286" t="str">
        <f t="shared" si="17"/>
        <v>Résout des problèmes de dénombrement</v>
      </c>
    </row>
    <row r="102" spans="1:10" s="21" customFormat="1" ht="22.5" customHeight="1">
      <c r="A102" s="108">
        <v>16</v>
      </c>
      <c r="B102" s="333" t="s">
        <v>509</v>
      </c>
      <c r="C102" s="142" t="str">
        <f>IF(ISERROR(VLOOKUP($C$2,Math1!$A$6:$KW$35,1,FALSE))=TRUE," ",IF(ISBLANK(VLOOKUP($C$2,Math1!$A$6:$KW$35,75,FALSE))," ",VLOOKUP($C$2,Math1!$A$6:$KW$35,75,FALSE)))</f>
        <v xml:space="preserve"> </v>
      </c>
      <c r="D102" s="421"/>
      <c r="E102" s="31"/>
      <c r="G102" s="21" t="str">
        <f t="shared" si="15"/>
        <v/>
      </c>
      <c r="H102" s="21">
        <f t="shared" si="14"/>
        <v>16</v>
      </c>
      <c r="I102" s="21">
        <f t="shared" si="16"/>
        <v>0</v>
      </c>
      <c r="J102" s="286" t="str">
        <f t="shared" si="17"/>
        <v xml:space="preserve">Maîtrise la technique opératoire de l'addition sans retenue  </v>
      </c>
    </row>
    <row r="103" spans="1:10" s="21" customFormat="1" ht="22.5" customHeight="1">
      <c r="A103" s="108">
        <v>17</v>
      </c>
      <c r="B103" s="333" t="s">
        <v>510</v>
      </c>
      <c r="C103" s="142" t="str">
        <f>IF(ISERROR(VLOOKUP($C$2,Math1!$A$6:$KW$35,1,FALSE))=TRUE," ",IF(ISBLANK(VLOOKUP($C$2,Math1!$A$6:$KW$35,79,FALSE))," ",VLOOKUP($C$2,Math1!$A$6:$KW$35,79,FALSE)))</f>
        <v xml:space="preserve"> </v>
      </c>
      <c r="D103" s="421"/>
      <c r="E103" s="31"/>
      <c r="G103" s="21" t="str">
        <f t="shared" si="15"/>
        <v/>
      </c>
      <c r="H103" s="21">
        <f t="shared" si="14"/>
        <v>17</v>
      </c>
      <c r="I103" s="21">
        <f t="shared" si="16"/>
        <v>0</v>
      </c>
      <c r="J103" s="286" t="str">
        <f t="shared" si="17"/>
        <v xml:space="preserve">Maîtrise la technique opératoire de l'addition avec retenue  </v>
      </c>
    </row>
    <row r="104" spans="1:10" s="21" customFormat="1" ht="22.5" customHeight="1">
      <c r="A104" s="108">
        <v>18</v>
      </c>
      <c r="B104" s="333" t="s">
        <v>511</v>
      </c>
      <c r="C104" s="142" t="str">
        <f>IF(ISERROR(VLOOKUP($C$2,Math1!$A$6:$KW$35,1,FALSE))=TRUE," ",IF(ISBLANK(VLOOKUP($C$2,Math1!$A$6:$KW$35,83,FALSE))," ",VLOOKUP($C$2,Math1!$A$6:$KW$35,83,FALSE)))</f>
        <v xml:space="preserve"> </v>
      </c>
      <c r="D104" s="421"/>
      <c r="E104" s="31"/>
      <c r="G104" s="21" t="str">
        <f t="shared" si="15"/>
        <v/>
      </c>
      <c r="H104" s="21">
        <f t="shared" si="14"/>
        <v>18</v>
      </c>
      <c r="I104" s="21">
        <f t="shared" si="16"/>
        <v>0</v>
      </c>
      <c r="J104" s="286" t="str">
        <f t="shared" si="17"/>
        <v>Maîtrise la technique opératoire de la soustraction sans retenue</v>
      </c>
    </row>
    <row r="105" spans="1:10" s="21" customFormat="1" ht="22.5" customHeight="1">
      <c r="A105" s="108">
        <v>19</v>
      </c>
      <c r="B105" s="333" t="s">
        <v>512</v>
      </c>
      <c r="C105" s="142" t="str">
        <f>IF(ISERROR(VLOOKUP($C$2,Math1!$A$6:$KW$35,1,FALSE))=TRUE," ",IF(ISBLANK(VLOOKUP($C$2,Math1!$A$6:$KW$35,87,FALSE))," ",VLOOKUP($C$2,Math1!$A$6:$KW$35,87,FALSE)))</f>
        <v xml:space="preserve"> </v>
      </c>
      <c r="D105" s="421"/>
      <c r="E105" s="31"/>
      <c r="G105" s="21" t="str">
        <f t="shared" si="15"/>
        <v/>
      </c>
      <c r="H105" s="21">
        <f t="shared" si="14"/>
        <v>19</v>
      </c>
      <c r="I105" s="21">
        <f t="shared" si="16"/>
        <v>0</v>
      </c>
      <c r="J105" s="286" t="str">
        <f t="shared" si="17"/>
        <v>Maîtrise la technique opératoire de la soustraction avec retenue</v>
      </c>
    </row>
    <row r="106" spans="1:10" s="21" customFormat="1" ht="22.5" customHeight="1">
      <c r="A106" s="108">
        <v>20</v>
      </c>
      <c r="B106" s="333" t="s">
        <v>513</v>
      </c>
      <c r="C106" s="142" t="str">
        <f>IF(ISERROR(VLOOKUP($C$2,Math1!$A$6:$KW$35,1,FALSE))=TRUE," ",IF(ISBLANK(VLOOKUP($C$2,Math1!$A$6:$KW$35,91,FALSE))," ",VLOOKUP($C$2,Math1!$A$6:$KW$35,91,FALSE)))</f>
        <v xml:space="preserve"> </v>
      </c>
      <c r="D106" s="421"/>
      <c r="E106" s="31"/>
      <c r="G106" s="21" t="str">
        <f t="shared" si="15"/>
        <v/>
      </c>
      <c r="H106" s="21">
        <f t="shared" si="14"/>
        <v>20</v>
      </c>
      <c r="I106" s="21">
        <f t="shared" si="16"/>
        <v>0</v>
      </c>
      <c r="J106" s="286" t="str">
        <f t="shared" si="17"/>
        <v xml:space="preserve">Maîtrise la technique opératoire de la multiplication </v>
      </c>
    </row>
    <row r="107" spans="1:10" s="21" customFormat="1" ht="22.5" customHeight="1">
      <c r="A107" s="108">
        <v>21</v>
      </c>
      <c r="B107" s="330" t="s">
        <v>514</v>
      </c>
      <c r="C107" s="142" t="str">
        <f>IF(ISERROR(VLOOKUP($C$2,Math1!$A$6:$KW$35,1,FALSE))=TRUE," ",IF(ISBLANK(VLOOKUP($C$2,Math1!$A$6:$KW$35,98,FALSE))," ",VLOOKUP($C$2,Math1!$A$6:$KW$35,98,FALSE)))</f>
        <v xml:space="preserve"> </v>
      </c>
      <c r="D107" s="421"/>
      <c r="E107" s="31"/>
      <c r="G107" s="21" t="str">
        <f t="shared" si="15"/>
        <v/>
      </c>
      <c r="H107" s="21">
        <f t="shared" si="14"/>
        <v>21</v>
      </c>
      <c r="I107" s="21">
        <f t="shared" si="16"/>
        <v>0</v>
      </c>
      <c r="J107" s="286" t="str">
        <f t="shared" si="17"/>
        <v>Calculs : additions, soustractions, multiplications</v>
      </c>
    </row>
    <row r="108" spans="1:10" s="21" customFormat="1" ht="22.5" customHeight="1">
      <c r="A108" s="108">
        <v>22</v>
      </c>
      <c r="B108" s="333" t="s">
        <v>515</v>
      </c>
      <c r="C108" s="142" t="str">
        <f>IF(ISERROR(VLOOKUP($C$2,Math1!$A$6:$KW$35,1,FALSE))=TRUE," ",IF(ISBLANK(VLOOKUP($C$2,Math1!$A$6:$KW$35,102,FALSE))," ",VLOOKUP($C$2,Math1!$A$6:$KW$35,102,FALSE)))</f>
        <v xml:space="preserve"> </v>
      </c>
      <c r="D108" s="421"/>
      <c r="E108" s="31"/>
      <c r="G108" s="21" t="str">
        <f t="shared" si="15"/>
        <v/>
      </c>
      <c r="H108" s="21">
        <f t="shared" si="14"/>
        <v>22</v>
      </c>
      <c r="I108" s="21">
        <f t="shared" si="16"/>
        <v>0</v>
      </c>
      <c r="J108" s="286" t="str">
        <f t="shared" si="17"/>
        <v>Divise par 2  dans le cas où le quotient exact est entier</v>
      </c>
    </row>
    <row r="109" spans="1:10" s="21" customFormat="1" ht="22.5" customHeight="1">
      <c r="A109" s="108">
        <v>23</v>
      </c>
      <c r="B109" s="333" t="s">
        <v>516</v>
      </c>
      <c r="C109" s="142" t="str">
        <f>IF(ISERROR(VLOOKUP($C$2,Math1!$A$6:$KW$35,1,FALSE))=TRUE," ",IF(ISBLANK(VLOOKUP($C$2,Math1!$A$6:$KW$35,106,FALSE))," ",VLOOKUP($C$2,Math1!$A$6:$KW$35,106,FALSE)))</f>
        <v xml:space="preserve"> </v>
      </c>
      <c r="D109" s="421"/>
      <c r="E109" s="31"/>
      <c r="G109" s="21" t="str">
        <f t="shared" si="15"/>
        <v/>
      </c>
      <c r="H109" s="21">
        <f t="shared" si="14"/>
        <v>23</v>
      </c>
      <c r="I109" s="21">
        <f t="shared" si="16"/>
        <v>0</v>
      </c>
      <c r="J109" s="286" t="str">
        <f t="shared" si="17"/>
        <v>Divise par 5 dans le cas où le quotient exact est entier</v>
      </c>
    </row>
    <row r="110" spans="1:10" s="21" customFormat="1" ht="22.5" customHeight="1">
      <c r="A110" s="108">
        <v>24</v>
      </c>
      <c r="B110" s="330" t="s">
        <v>517</v>
      </c>
      <c r="C110" s="142" t="str">
        <f>IF(ISERROR(VLOOKUP($C$2,Math1!$A$6:$KW$35,1,FALSE))=TRUE," ",IF(ISBLANK(VLOOKUP($C$2,Math1!$A$6:$KW$35,110,FALSE))," ",VLOOKUP($C$2,Math1!$A$6:$KW$35,110,FALSE)))</f>
        <v xml:space="preserve"> </v>
      </c>
      <c r="D110" s="421"/>
      <c r="E110" s="31"/>
      <c r="G110" s="21" t="str">
        <f t="shared" si="15"/>
        <v/>
      </c>
      <c r="H110" s="21">
        <f t="shared" si="14"/>
        <v>24</v>
      </c>
      <c r="I110" s="21">
        <f t="shared" si="16"/>
        <v>0</v>
      </c>
      <c r="J110" s="286" t="str">
        <f t="shared" si="17"/>
        <v>Divise par 2 et par 5 dans le cas où le quotient exact est entier</v>
      </c>
    </row>
    <row r="111" spans="1:10" s="21" customFormat="1" ht="22.5" customHeight="1">
      <c r="A111" s="108">
        <v>25</v>
      </c>
      <c r="B111" s="333" t="s">
        <v>518</v>
      </c>
      <c r="C111" s="142" t="str">
        <f>IF(ISERROR(VLOOKUP($C$2,Math1!$A$6:$KW$35,1,FALSE))=TRUE," ",IF(ISBLANK(VLOOKUP($C$2,Math1!$A$6:$KW$35,114,FALSE))," ",VLOOKUP($C$2,Math1!$A$6:$KW$35,114,FALSE)))</f>
        <v xml:space="preserve"> </v>
      </c>
      <c r="D111" s="421"/>
      <c r="E111" s="31"/>
      <c r="G111" s="21" t="str">
        <f t="shared" si="15"/>
        <v/>
      </c>
      <c r="H111" s="21">
        <f t="shared" si="14"/>
        <v>25</v>
      </c>
      <c r="I111" s="21">
        <f t="shared" si="16"/>
        <v>0</v>
      </c>
      <c r="J111" s="286" t="str">
        <f t="shared" si="17"/>
        <v>Connaît les tables d'additions de  1 à 6</v>
      </c>
    </row>
    <row r="112" spans="1:10" s="21" customFormat="1" ht="22.5" customHeight="1">
      <c r="A112" s="108">
        <v>26</v>
      </c>
      <c r="B112" s="333" t="s">
        <v>519</v>
      </c>
      <c r="C112" s="142" t="str">
        <f>IF(ISERROR(VLOOKUP($C$2,Math1!$A$6:$KW$35,1,FALSE))=TRUE," ",IF(ISBLANK(VLOOKUP($C$2,Math1!$A$6:$KW$35,121,FALSE))," ",VLOOKUP($C$2,Math1!$A$6:$KW$35,121,FALSE)))</f>
        <v xml:space="preserve"> </v>
      </c>
      <c r="D112" s="421"/>
      <c r="E112" s="31"/>
      <c r="G112" s="21" t="str">
        <f t="shared" si="15"/>
        <v/>
      </c>
      <c r="H112" s="21">
        <f t="shared" si="14"/>
        <v>26</v>
      </c>
      <c r="I112" s="21">
        <f t="shared" si="16"/>
        <v>0</v>
      </c>
      <c r="J112" s="286" t="str">
        <f t="shared" si="17"/>
        <v>Connaît les tables de multiplication par ........</v>
      </c>
    </row>
    <row r="113" spans="1:10" s="21" customFormat="1" ht="22.5" customHeight="1">
      <c r="A113" s="108">
        <v>27</v>
      </c>
      <c r="B113" s="330" t="s">
        <v>520</v>
      </c>
      <c r="C113" s="142" t="str">
        <f>IF(ISERROR(VLOOKUP($C$2,Math1!$A$6:$KW$35,1,FALSE))=TRUE," ",IF(ISBLANK(VLOOKUP($C$2,Math1!$A$6:$KW$35,125,FALSE))," ",VLOOKUP($C$2,Math1!$A$6:$KW$35,125,FALSE)))</f>
        <v xml:space="preserve"> </v>
      </c>
      <c r="D113" s="421"/>
      <c r="E113" s="31"/>
      <c r="G113" s="21" t="str">
        <f t="shared" si="15"/>
        <v/>
      </c>
      <c r="H113" s="21">
        <f t="shared" si="14"/>
        <v>27</v>
      </c>
      <c r="I113" s="21">
        <f t="shared" si="16"/>
        <v>0</v>
      </c>
      <c r="J113" s="286" t="str">
        <f t="shared" si="17"/>
        <v>Restitue et utilise les tables d'additions et de multiplication par 2, 3, 4 et 5</v>
      </c>
    </row>
    <row r="114" spans="1:10" s="21" customFormat="1" ht="22.5" customHeight="1">
      <c r="A114" s="108">
        <v>28</v>
      </c>
      <c r="B114" s="333" t="s">
        <v>521</v>
      </c>
      <c r="C114" s="142" t="str">
        <f>IF(ISERROR(VLOOKUP($C$2,Math1!$A$6:$KW$35,1,FALSE))=TRUE," ",IF(ISBLANK(VLOOKUP($C$2,Math1!$A$6:$KW$35,129,FALSE))," ",VLOOKUP($C$2,Math1!$A$6:$KW$35,129,FALSE)))</f>
        <v xml:space="preserve"> </v>
      </c>
      <c r="D114" s="421"/>
      <c r="E114" s="31"/>
      <c r="G114" s="21" t="str">
        <f t="shared" si="15"/>
        <v/>
      </c>
      <c r="H114" s="21">
        <f t="shared" si="14"/>
        <v>28</v>
      </c>
      <c r="I114" s="21">
        <f t="shared" si="16"/>
        <v>0</v>
      </c>
      <c r="J114" s="286" t="str">
        <f t="shared" si="17"/>
        <v>Calcule mentalement en utilisant des additions simples</v>
      </c>
    </row>
    <row r="115" spans="1:10" s="21" customFormat="1" ht="22.5" customHeight="1">
      <c r="A115" s="108">
        <v>29</v>
      </c>
      <c r="B115" s="333" t="s">
        <v>522</v>
      </c>
      <c r="C115" s="142" t="str">
        <f>IF(ISERROR(VLOOKUP($C$2,Math1!$A$6:$KW$35,1,FALSE))=TRUE," ",IF(ISBLANK(VLOOKUP($C$2,Math1!$A$6:$KW$35,133,FALSE))," ",VLOOKUP($C$2,Math1!$A$6:$KW$35,133,FALSE)))</f>
        <v xml:space="preserve"> </v>
      </c>
      <c r="D115" s="421"/>
      <c r="E115" s="31"/>
      <c r="G115" s="21" t="str">
        <f t="shared" si="15"/>
        <v/>
      </c>
      <c r="H115" s="21">
        <f t="shared" si="14"/>
        <v>29</v>
      </c>
      <c r="I115" s="21">
        <f t="shared" si="16"/>
        <v>0</v>
      </c>
      <c r="J115" s="286" t="str">
        <f t="shared" si="17"/>
        <v>Calcule mentalement en utilisant des soustractions simples</v>
      </c>
    </row>
    <row r="116" spans="1:10" s="21" customFormat="1" ht="22.5" customHeight="1">
      <c r="A116" s="108">
        <v>30</v>
      </c>
      <c r="B116" s="333" t="s">
        <v>523</v>
      </c>
      <c r="C116" s="142" t="str">
        <f>IF(ISERROR(VLOOKUP($C$2,Math1!$A$6:$KW$35,1,FALSE))=TRUE," ",IF(ISBLANK(VLOOKUP($C$2,Math1!$A$6:$KW$35,137,FALSE))," ",VLOOKUP($C$2,Math1!$A$6:$KW$35,137,FALSE)))</f>
        <v xml:space="preserve"> </v>
      </c>
      <c r="D116" s="421"/>
      <c r="E116" s="31"/>
      <c r="G116" s="21" t="str">
        <f t="shared" si="15"/>
        <v/>
      </c>
      <c r="H116" s="21">
        <f t="shared" si="14"/>
        <v>30</v>
      </c>
      <c r="I116" s="21">
        <f t="shared" si="16"/>
        <v>0</v>
      </c>
      <c r="J116" s="286" t="str">
        <f t="shared" si="17"/>
        <v>Calcule mentalement en utilisant des multiplications simples</v>
      </c>
    </row>
    <row r="117" spans="1:10" s="21" customFormat="1" ht="35.25" customHeight="1">
      <c r="A117" s="108">
        <v>31</v>
      </c>
      <c r="B117" s="330" t="s">
        <v>524</v>
      </c>
      <c r="C117" s="142" t="str">
        <f>IF(ISERROR(VLOOKUP($C$2,Math1!$A$6:$KW$35,1,FALSE))=TRUE," ",IF(ISBLANK(VLOOKUP($C$2,Math1!$A$6:$KW$35,144,FALSE))," ",VLOOKUP($C$2,Math1!$A$6:$KW$35,144,FALSE)))</f>
        <v xml:space="preserve"> </v>
      </c>
      <c r="D117" s="421"/>
      <c r="E117" s="31"/>
      <c r="G117" s="21" t="str">
        <f t="shared" si="15"/>
        <v/>
      </c>
      <c r="H117" s="21">
        <f t="shared" si="14"/>
        <v>31</v>
      </c>
      <c r="I117" s="21">
        <f t="shared" si="16"/>
        <v>0</v>
      </c>
      <c r="J117" s="286" t="str">
        <f t="shared" si="17"/>
        <v>Calcule mentalement en utilisant des additions, des soustractions et des multiplications simples</v>
      </c>
    </row>
    <row r="118" spans="1:10" s="21" customFormat="1" ht="22.5" customHeight="1">
      <c r="A118" s="108">
        <v>32</v>
      </c>
      <c r="B118" s="333" t="s">
        <v>525</v>
      </c>
      <c r="C118" s="142" t="str">
        <f>IF(ISERROR(VLOOKUP($C$2,Math1!$A$6:$KW$35,1,FALSE))=TRUE," ",IF(ISBLANK(VLOOKUP($C$2,Math1!$A$6:$KW$35,148,FALSE))," ",VLOOKUP($C$2,Math1!$A$6:$KW$35,148,FALSE)))</f>
        <v xml:space="preserve"> </v>
      </c>
      <c r="D118" s="421"/>
      <c r="E118" s="31"/>
      <c r="G118" s="21" t="str">
        <f t="shared" si="15"/>
        <v/>
      </c>
      <c r="H118" s="21">
        <f t="shared" si="14"/>
        <v>32</v>
      </c>
      <c r="I118" s="21">
        <f t="shared" si="16"/>
        <v>0</v>
      </c>
      <c r="J118" s="286" t="str">
        <f t="shared" si="17"/>
        <v>Reconnaît des situations additives</v>
      </c>
    </row>
    <row r="119" spans="1:10" s="21" customFormat="1" ht="22.5" customHeight="1">
      <c r="A119" s="108">
        <v>33</v>
      </c>
      <c r="B119" s="333" t="s">
        <v>526</v>
      </c>
      <c r="C119" s="142" t="str">
        <f>IF(ISERROR(VLOOKUP($C$2,Math1!$A$6:$KW$35,1,FALSE))=TRUE," ",IF(ISBLANK(VLOOKUP($C$2,Math1!$A$6:$KW$35,152,FALSE))," ",VLOOKUP($C$2,Math1!$A$6:$KW$35,152,FALSE)))</f>
        <v xml:space="preserve"> </v>
      </c>
      <c r="D119" s="421"/>
      <c r="E119" s="31"/>
      <c r="G119" s="21" t="str">
        <f t="shared" si="15"/>
        <v/>
      </c>
      <c r="H119" s="21">
        <f t="shared" si="14"/>
        <v>33</v>
      </c>
      <c r="I119" s="21">
        <f t="shared" si="16"/>
        <v>0</v>
      </c>
      <c r="J119" s="286" t="str">
        <f t="shared" si="17"/>
        <v>Reconnaît des situations soustractives</v>
      </c>
    </row>
    <row r="120" spans="1:10" s="21" customFormat="1" ht="22.5" customHeight="1">
      <c r="A120" s="108">
        <v>34</v>
      </c>
      <c r="B120" s="333" t="s">
        <v>527</v>
      </c>
      <c r="C120" s="142" t="str">
        <f>IF(ISERROR(VLOOKUP($C$2,Math1!$A$6:$KW$35,1,FALSE))=TRUE," ",IF(ISBLANK(VLOOKUP($C$2,Math1!$A$6:$KW$35,156,FALSE))," ",VLOOKUP($C$2,Math1!$A$6:$KW$35,156,FALSE)))</f>
        <v xml:space="preserve"> </v>
      </c>
      <c r="D120" s="421"/>
      <c r="E120" s="31"/>
      <c r="G120" s="21" t="str">
        <f t="shared" ref="G120:G151" si="18">IF(C120=" ","",I119+1)</f>
        <v/>
      </c>
      <c r="H120" s="21">
        <f t="shared" si="14"/>
        <v>34</v>
      </c>
      <c r="I120" s="21">
        <f t="shared" ref="I120:I151" si="19">IF(C120=" ",I119,G120)</f>
        <v>0</v>
      </c>
      <c r="J120" s="286" t="str">
        <f t="shared" si="17"/>
        <v>Reconnaît des situations multiplicatives</v>
      </c>
    </row>
    <row r="121" spans="1:10" s="21" customFormat="1" ht="22.5" customHeight="1">
      <c r="A121" s="108">
        <v>35</v>
      </c>
      <c r="B121" s="333" t="s">
        <v>528</v>
      </c>
      <c r="C121" s="142" t="str">
        <f>IF(ISERROR(VLOOKUP($C$2,Math1!$A$6:$KW$35,1,FALSE))=TRUE," ",IF(ISBLANK(VLOOKUP($C$2,Math1!$A$6:$KW$35,160,FALSE))," ",VLOOKUP($C$2,Math1!$A$6:$KW$35,160,FALSE)))</f>
        <v xml:space="preserve"> </v>
      </c>
      <c r="D121" s="421"/>
      <c r="E121" s="31"/>
      <c r="G121" s="21" t="str">
        <f t="shared" si="18"/>
        <v/>
      </c>
      <c r="H121" s="21">
        <f t="shared" si="14"/>
        <v>35</v>
      </c>
      <c r="I121" s="21">
        <f t="shared" si="19"/>
        <v>0</v>
      </c>
      <c r="J121" s="286" t="str">
        <f t="shared" si="17"/>
        <v>Expose clairement le résultat (dessin, phrase…)</v>
      </c>
    </row>
    <row r="122" spans="1:10" s="21" customFormat="1" ht="33" customHeight="1">
      <c r="A122" s="108">
        <v>36</v>
      </c>
      <c r="B122" s="330" t="s">
        <v>590</v>
      </c>
      <c r="C122" s="142" t="str">
        <f>IF(ISERROR(VLOOKUP($C$2,Math1!$A$6:$KW$35,1,FALSE))=TRUE," ",IF(ISBLANK(VLOOKUP($C$2,Math1!$A$6:$KW$35,167,FALSE))," ",VLOOKUP($C$2,Math1!$A$6:$KW$35,167,FALSE)))</f>
        <v xml:space="preserve"> </v>
      </c>
      <c r="D122" s="421"/>
      <c r="E122" s="31"/>
      <c r="G122" s="21" t="str">
        <f t="shared" si="18"/>
        <v/>
      </c>
      <c r="H122" s="21">
        <f t="shared" si="14"/>
        <v>36</v>
      </c>
      <c r="I122" s="21">
        <f t="shared" si="19"/>
        <v>0</v>
      </c>
      <c r="J122" s="286" t="str">
        <f t="shared" si="17"/>
        <v>Résout des problèmes relevant de l'addition, de la soustraction</v>
      </c>
    </row>
    <row r="123" spans="1:10" s="21" customFormat="1" ht="22.5" customHeight="1" thickBot="1">
      <c r="A123" s="108">
        <v>37</v>
      </c>
      <c r="B123" s="343" t="s">
        <v>529</v>
      </c>
      <c r="C123" s="142" t="str">
        <f>IF(ISERROR(VLOOKUP($C$2,Math1!$A$6:$KW$35,1,FALSE))=TRUE," ",IF(ISBLANK(VLOOKUP($C$2,Math1!$A$6:$KW$35,171,FALSE))," ",VLOOKUP($C$2,Math1!$A$6:$KW$35,171,FALSE)))</f>
        <v xml:space="preserve"> </v>
      </c>
      <c r="D123" s="421"/>
      <c r="E123" s="31"/>
      <c r="G123" s="21" t="str">
        <f t="shared" si="18"/>
        <v/>
      </c>
      <c r="H123" s="21">
        <f t="shared" si="14"/>
        <v>37</v>
      </c>
      <c r="I123" s="21">
        <f t="shared" si="19"/>
        <v>0</v>
      </c>
      <c r="J123" s="286" t="str">
        <f t="shared" si="17"/>
        <v>Utilise les fonctions de base de la calculatrice</v>
      </c>
    </row>
    <row r="124" spans="1:10" s="21" customFormat="1" ht="22.5" customHeight="1" thickBot="1">
      <c r="A124" s="108"/>
      <c r="B124" s="344" t="s">
        <v>34</v>
      </c>
      <c r="C124" s="341" t="str">
        <f>IF(COUNTIF(C125:C146,"= "),"vide","titre")</f>
        <v>vide</v>
      </c>
      <c r="D124" s="421"/>
      <c r="E124" s="31"/>
      <c r="J124" s="286" t="str">
        <f t="shared" si="17"/>
        <v>Géométrie</v>
      </c>
    </row>
    <row r="125" spans="1:10" s="21" customFormat="1" ht="34.5" customHeight="1">
      <c r="A125" s="108">
        <v>38</v>
      </c>
      <c r="B125" s="350" t="s">
        <v>530</v>
      </c>
      <c r="C125" s="342" t="str">
        <f>IF(ISERROR(VLOOKUP($C$2,Math1!$A$6:$KW$35,1,FALSE))=TRUE," ",IF(ISBLANK(VLOOKUP($C$2,Math1!$A$6:$KW$35,175,FALSE))," ",VLOOKUP($C$2,Math1!$A$6:$KW$35,175,FALSE)))</f>
        <v xml:space="preserve"> </v>
      </c>
      <c r="D125" s="421"/>
      <c r="E125" s="31"/>
      <c r="G125" s="21" t="str">
        <f>IF(C125=" ","",I123+1)</f>
        <v/>
      </c>
      <c r="H125" s="21">
        <f t="shared" si="14"/>
        <v>38</v>
      </c>
      <c r="I125" s="21">
        <f>IF(C125=" ",I123,G125)</f>
        <v>0</v>
      </c>
      <c r="J125" s="286" t="str">
        <f t="shared" si="17"/>
        <v>Situe un objet ou une personne (droite, gauche, dessus, dessous, haut, bas, devant, derrière...)</v>
      </c>
    </row>
    <row r="126" spans="1:10" s="21" customFormat="1" ht="23.25" customHeight="1">
      <c r="A126" s="108">
        <v>39</v>
      </c>
      <c r="B126" s="345" t="s">
        <v>531</v>
      </c>
      <c r="C126" s="342" t="str">
        <f>IF(ISERROR(VLOOKUP($C$2,Math1!$A$6:$KW$35,1,FALSE))=TRUE," ",IF(ISBLANK(VLOOKUP($C$2,Math1!$A$6:$KW$35,179,FALSE))," ",VLOOKUP($C$2,Math1!$A$6:$KW$35,179,FALSE)))</f>
        <v xml:space="preserve"> </v>
      </c>
      <c r="D126" s="421"/>
      <c r="E126" s="31"/>
      <c r="G126" s="21" t="str">
        <f t="shared" si="18"/>
        <v/>
      </c>
      <c r="H126" s="21">
        <f t="shared" si="14"/>
        <v>39</v>
      </c>
      <c r="I126" s="21">
        <f t="shared" si="19"/>
        <v>0</v>
      </c>
      <c r="J126" s="286" t="str">
        <f t="shared" si="17"/>
        <v>Code et décode un déplacement</v>
      </c>
    </row>
    <row r="127" spans="1:10" s="21" customFormat="1" ht="36.75" customHeight="1">
      <c r="A127" s="108">
        <v>40</v>
      </c>
      <c r="B127" s="346" t="s">
        <v>532</v>
      </c>
      <c r="C127" s="342" t="str">
        <f>IF(ISERROR(VLOOKUP($C$2,Math1!$A$6:$KW$35,1,FALSE))=TRUE," ",IF(ISBLANK(VLOOKUP($C$2,Math1!$A$6:$KW$35,183,FALSE))," ",VLOOKUP($C$2,Math1!$A$6:$KW$35,183,FALSE)))</f>
        <v xml:space="preserve"> </v>
      </c>
      <c r="D127" s="421"/>
      <c r="E127" s="31"/>
      <c r="G127" s="21" t="str">
        <f t="shared" si="18"/>
        <v/>
      </c>
      <c r="H127" s="21">
        <f t="shared" si="14"/>
        <v>40</v>
      </c>
      <c r="I127" s="21">
        <f t="shared" si="19"/>
        <v>0</v>
      </c>
      <c r="J127" s="286" t="str">
        <f t="shared" si="17"/>
        <v>Situe un objet par rapport à soi ou à un autre objet, donne sa position et décrit son déplacement</v>
      </c>
    </row>
    <row r="128" spans="1:10" s="21" customFormat="1" ht="23.25" customHeight="1">
      <c r="A128" s="108">
        <v>41</v>
      </c>
      <c r="B128" s="347" t="s">
        <v>533</v>
      </c>
      <c r="C128" s="342" t="str">
        <f>IF(ISERROR(VLOOKUP($C$2,Math1!$A$6:$KW$35,1,FALSE))=TRUE," ",IF(ISBLANK(VLOOKUP($C$2,Math1!$A$6:$KW$35,190,FALSE))," ",VLOOKUP($C$2,Math1!$A$6:$KW$35,190,FALSE)))</f>
        <v xml:space="preserve"> </v>
      </c>
      <c r="D128" s="421"/>
      <c r="E128" s="31"/>
      <c r="G128" s="21" t="str">
        <f t="shared" si="18"/>
        <v/>
      </c>
      <c r="H128" s="21">
        <f t="shared" si="14"/>
        <v>41</v>
      </c>
      <c r="I128" s="21">
        <f t="shared" si="19"/>
        <v>0</v>
      </c>
      <c r="J128" s="286" t="str">
        <f t="shared" si="17"/>
        <v>Reconnaît et nomme les figures planes</v>
      </c>
    </row>
    <row r="129" spans="1:10" s="21" customFormat="1" ht="23.25" customHeight="1">
      <c r="A129" s="108">
        <v>42</v>
      </c>
      <c r="B129" s="347" t="s">
        <v>534</v>
      </c>
      <c r="C129" s="342" t="str">
        <f>IF(ISERROR(VLOOKUP($C$2,Math1!$A$6:$KW$35,1,FALSE))=TRUE," ",IF(ISBLANK(VLOOKUP($C$2,Math1!$A$6:$KW$35,194,FALSE))," ",VLOOKUP($C$2,Math1!$A$6:$KW$35,194,FALSE)))</f>
        <v xml:space="preserve"> </v>
      </c>
      <c r="D129" s="421"/>
      <c r="E129" s="31"/>
      <c r="G129" s="21" t="str">
        <f t="shared" si="18"/>
        <v/>
      </c>
      <c r="H129" s="21">
        <f t="shared" si="14"/>
        <v>42</v>
      </c>
      <c r="I129" s="21">
        <f t="shared" si="19"/>
        <v>0</v>
      </c>
      <c r="J129" s="286" t="str">
        <f t="shared" si="17"/>
        <v>Reconnaît et nomme les solides</v>
      </c>
    </row>
    <row r="130" spans="1:10" s="21" customFormat="1" ht="23.25" customHeight="1">
      <c r="A130" s="108">
        <v>43</v>
      </c>
      <c r="B130" s="347" t="s">
        <v>535</v>
      </c>
      <c r="C130" s="342" t="str">
        <f>IF(ISERROR(VLOOKUP($C$2,Math1!$A$6:$KW$35,1,FALSE))=TRUE," ",IF(ISBLANK(VLOOKUP($C$2,Math1!$A$6:$KW$35,198,FALSE))," ",VLOOKUP($C$2,Math1!$A$6:$KW$35,198,FALSE)))</f>
        <v xml:space="preserve"> </v>
      </c>
      <c r="D130" s="421"/>
      <c r="E130" s="31"/>
      <c r="G130" s="21" t="str">
        <f t="shared" si="18"/>
        <v/>
      </c>
      <c r="H130" s="21">
        <f t="shared" si="14"/>
        <v>43</v>
      </c>
      <c r="I130" s="21">
        <f t="shared" si="19"/>
        <v>0</v>
      </c>
      <c r="J130" s="286" t="str">
        <f t="shared" si="17"/>
        <v xml:space="preserve">Décrit les figures planes </v>
      </c>
    </row>
    <row r="131" spans="1:10" s="21" customFormat="1" ht="23.25" customHeight="1">
      <c r="A131" s="108">
        <v>44</v>
      </c>
      <c r="B131" s="347" t="s">
        <v>536</v>
      </c>
      <c r="C131" s="342" t="str">
        <f>IF(ISERROR(VLOOKUP($C$2,Math1!$A$6:$KW$35,1,FALSE))=TRUE," ",IF(ISBLANK(VLOOKUP($C$2,Math1!$A$6:$KW$35,202,FALSE))," ",VLOOKUP($C$2,Math1!$A$6:$KW$35,202,FALSE)))</f>
        <v xml:space="preserve"> </v>
      </c>
      <c r="D131" s="421"/>
      <c r="E131" s="31"/>
      <c r="G131" s="21" t="str">
        <f t="shared" si="18"/>
        <v/>
      </c>
      <c r="H131" s="21">
        <f t="shared" si="14"/>
        <v>44</v>
      </c>
      <c r="I131" s="21">
        <f t="shared" si="19"/>
        <v>0</v>
      </c>
      <c r="J131" s="286" t="str">
        <f t="shared" si="17"/>
        <v>Décrit les figures  solides</v>
      </c>
    </row>
    <row r="132" spans="1:10" s="21" customFormat="1" ht="23.25" customHeight="1">
      <c r="A132" s="108">
        <v>45</v>
      </c>
      <c r="B132" s="346" t="s">
        <v>537</v>
      </c>
      <c r="C132" s="342" t="str">
        <f>IF(ISERROR(VLOOKUP($C$2,Math1!$A$6:$KW$35,1,FALSE))=TRUE," ",IF(ISBLANK(VLOOKUP($C$2,Math1!$A$6:$KW$35,206,FALSE))," ",VLOOKUP($C$2,Math1!$A$6:$KW$35,206,FALSE)))</f>
        <v xml:space="preserve"> </v>
      </c>
      <c r="D132" s="421"/>
      <c r="E132" s="31"/>
      <c r="G132" s="21" t="str">
        <f t="shared" si="18"/>
        <v/>
      </c>
      <c r="H132" s="21">
        <f t="shared" si="14"/>
        <v>45</v>
      </c>
      <c r="I132" s="21">
        <f t="shared" si="19"/>
        <v>0</v>
      </c>
      <c r="J132" s="286" t="str">
        <f t="shared" si="17"/>
        <v>Reconnaît, nomme et décrit les figures planes et les solides usuels</v>
      </c>
    </row>
    <row r="133" spans="1:10" s="21" customFormat="1" ht="23.25" customHeight="1">
      <c r="A133" s="108">
        <v>46</v>
      </c>
      <c r="B133" s="347" t="s">
        <v>538</v>
      </c>
      <c r="C133" s="342" t="str">
        <f>IF(ISERROR(VLOOKUP($C$2,Math1!$A$6:$KW$35,1,FALSE))=TRUE," ",IF(ISBLANK(VLOOKUP($C$2,Math1!$A$6:$KW$35,213,FALSE))," ",VLOOKUP($C$2,Math1!$A$6:$KW$35,213,FALSE)))</f>
        <v xml:space="preserve"> </v>
      </c>
      <c r="D133" s="421"/>
      <c r="E133" s="31"/>
      <c r="G133" s="21" t="str">
        <f t="shared" si="18"/>
        <v/>
      </c>
      <c r="H133" s="21">
        <f t="shared" si="14"/>
        <v>46</v>
      </c>
      <c r="I133" s="21">
        <f t="shared" si="19"/>
        <v>0</v>
      </c>
      <c r="J133" s="286" t="str">
        <f t="shared" si="17"/>
        <v>Utilise la règle</v>
      </c>
    </row>
    <row r="134" spans="1:10" s="21" customFormat="1" ht="23.25" customHeight="1">
      <c r="A134" s="108">
        <v>47</v>
      </c>
      <c r="B134" s="347" t="s">
        <v>539</v>
      </c>
      <c r="C134" s="342" t="str">
        <f>IF(ISERROR(VLOOKUP($C$2,Math1!$A$6:$KW$35,1,FALSE))=TRUE," ",IF(ISBLANK(VLOOKUP($C$2,Math1!$A$6:$KW$35,217,FALSE))," ",VLOOKUP($C$2,Math1!$A$6:$KW$35,217,FALSE)))</f>
        <v xml:space="preserve"> </v>
      </c>
      <c r="D134" s="421"/>
      <c r="E134" s="31"/>
      <c r="G134" s="21" t="str">
        <f t="shared" si="18"/>
        <v/>
      </c>
      <c r="H134" s="21">
        <f t="shared" si="14"/>
        <v>47</v>
      </c>
      <c r="I134" s="21">
        <f t="shared" si="19"/>
        <v>0</v>
      </c>
      <c r="J134" s="286" t="str">
        <f t="shared" si="17"/>
        <v>Utilise l'équerre</v>
      </c>
    </row>
    <row r="135" spans="1:10" s="21" customFormat="1" ht="23.25" customHeight="1">
      <c r="A135" s="108">
        <v>48</v>
      </c>
      <c r="B135" s="347" t="s">
        <v>540</v>
      </c>
      <c r="C135" s="342" t="str">
        <f>IF(ISERROR(VLOOKUP($C$2,Math1!$A$6:$KW$35,1,FALSE))=TRUE," ",IF(ISBLANK(VLOOKUP($C$2,Math1!$A$6:$KW$35,221,FALSE))," ",VLOOKUP($C$2,Math1!$A$6:$KW$35,221,FALSE)))</f>
        <v xml:space="preserve"> </v>
      </c>
      <c r="D135" s="421"/>
      <c r="E135" s="31"/>
      <c r="G135" s="21" t="str">
        <f t="shared" si="18"/>
        <v/>
      </c>
      <c r="H135" s="21">
        <f t="shared" si="14"/>
        <v>48</v>
      </c>
      <c r="I135" s="21">
        <f t="shared" si="19"/>
        <v>0</v>
      </c>
      <c r="J135" s="286" t="str">
        <f t="shared" si="17"/>
        <v>Trace un carré, un rectangle, un triangle rectangle sur quadrillage</v>
      </c>
    </row>
    <row r="136" spans="1:10" s="21" customFormat="1" ht="23.25" customHeight="1">
      <c r="A136" s="108">
        <v>49</v>
      </c>
      <c r="B136" s="347" t="s">
        <v>541</v>
      </c>
      <c r="C136" s="342" t="str">
        <f>IF(ISERROR(VLOOKUP($C$2,Math1!$A$6:$KW$35,1,FALSE))=TRUE," ",IF(ISBLANK(VLOOKUP($C$2,Math1!$A$6:$KW$35,225,FALSE))," ",VLOOKUP($C$2,Math1!$A$6:$KW$35,225,FALSE)))</f>
        <v xml:space="preserve"> </v>
      </c>
      <c r="D136" s="421"/>
      <c r="E136" s="31"/>
      <c r="G136" s="21" t="str">
        <f t="shared" si="18"/>
        <v/>
      </c>
      <c r="H136" s="21">
        <f t="shared" si="14"/>
        <v>49</v>
      </c>
      <c r="I136" s="21">
        <f t="shared" si="19"/>
        <v>0</v>
      </c>
      <c r="J136" s="286" t="str">
        <f t="shared" si="17"/>
        <v>Reproduit une figure</v>
      </c>
    </row>
    <row r="137" spans="1:10" s="21" customFormat="1" ht="23.25" customHeight="1">
      <c r="A137" s="108">
        <v>50</v>
      </c>
      <c r="B137" s="346" t="s">
        <v>542</v>
      </c>
      <c r="C137" s="342" t="str">
        <f>IF(ISERROR(VLOOKUP($C$2,Math1!$A$6:$KW$35,1,FALSE))=TRUE," ",IF(ISBLANK(VLOOKUP($C$2,Math1!$A$6:$KW$35,229,FALSE))," ",VLOOKUP($C$2,Math1!$A$6:$KW$35,229,FALSE)))</f>
        <v xml:space="preserve"> </v>
      </c>
      <c r="D137" s="421"/>
      <c r="E137" s="31"/>
      <c r="G137" s="21" t="str">
        <f t="shared" si="18"/>
        <v/>
      </c>
      <c r="H137" s="21">
        <f t="shared" si="14"/>
        <v>50</v>
      </c>
      <c r="I137" s="21">
        <f t="shared" si="19"/>
        <v>0</v>
      </c>
      <c r="J137" s="286" t="str">
        <f t="shared" si="17"/>
        <v xml:space="preserve">Utilise la règle pour tracer avec soin et précision </v>
      </c>
    </row>
    <row r="138" spans="1:10" s="21" customFormat="1" ht="23.25" customHeight="1">
      <c r="A138" s="108">
        <v>51</v>
      </c>
      <c r="B138" s="347" t="s">
        <v>540</v>
      </c>
      <c r="C138" s="342" t="str">
        <f>IF(ISERROR(VLOOKUP($C$2,Math1!$A$6:$KW$35,1,FALSE))=TRUE," ",IF(ISBLANK(VLOOKUP($C$2,Math1!$A$6:$KW$35,236,FALSE))," ",VLOOKUP($C$2,Math1!$A$6:$KW$35,236,FALSE)))</f>
        <v xml:space="preserve"> </v>
      </c>
      <c r="D138" s="421"/>
      <c r="E138" s="31"/>
      <c r="G138" s="21" t="str">
        <f t="shared" si="18"/>
        <v/>
      </c>
      <c r="H138" s="21">
        <f t="shared" si="14"/>
        <v>51</v>
      </c>
      <c r="I138" s="21">
        <f t="shared" si="19"/>
        <v>0</v>
      </c>
      <c r="J138" s="286" t="str">
        <f t="shared" si="17"/>
        <v>Trace un carré, un rectangle, un triangle rectangle sur quadrillage</v>
      </c>
    </row>
    <row r="139" spans="1:10" s="21" customFormat="1" ht="24" customHeight="1">
      <c r="A139" s="108">
        <v>52</v>
      </c>
      <c r="B139" s="347" t="s">
        <v>543</v>
      </c>
      <c r="C139" s="342" t="str">
        <f>IF(ISERROR(VLOOKUP($C$2,Math1!$A$6:$KW$35,1,FALSE))=TRUE," ",IF(ISBLANK(VLOOKUP($C$2,Math1!$A$6:$KW$35,240,FALSE))," ",VLOOKUP($C$2,Math1!$A$6:$KW$35,240,FALSE)))</f>
        <v xml:space="preserve"> </v>
      </c>
      <c r="D139" s="421"/>
      <c r="E139" s="31"/>
      <c r="G139" s="21" t="str">
        <f t="shared" si="18"/>
        <v/>
      </c>
      <c r="H139" s="21">
        <f t="shared" si="14"/>
        <v>52</v>
      </c>
      <c r="I139" s="21">
        <f t="shared" si="19"/>
        <v>0</v>
      </c>
      <c r="J139" s="286" t="str">
        <f t="shared" si="17"/>
        <v>Trace un alignement</v>
      </c>
    </row>
    <row r="140" spans="1:10" s="21" customFormat="1" ht="24" customHeight="1">
      <c r="A140" s="108">
        <v>53</v>
      </c>
      <c r="B140" s="347" t="s">
        <v>544</v>
      </c>
      <c r="C140" s="342" t="str">
        <f>IF(ISERROR(VLOOKUP($C$2,Math1!$A$6:$KW$35,1,FALSE))=TRUE," ",IF(ISBLANK(VLOOKUP($C$2,Math1!$A$6:$KW$35,244,FALSE))," ",VLOOKUP($C$2,Math1!$A$6:$KW$35,244,FALSE)))</f>
        <v xml:space="preserve"> </v>
      </c>
      <c r="D140" s="421"/>
      <c r="E140" s="31"/>
      <c r="G140" s="21" t="str">
        <f t="shared" si="18"/>
        <v/>
      </c>
      <c r="H140" s="21">
        <f t="shared" si="14"/>
        <v>53</v>
      </c>
      <c r="I140" s="21">
        <f t="shared" si="19"/>
        <v>0</v>
      </c>
      <c r="J140" s="286" t="str">
        <f t="shared" si="17"/>
        <v>Trace un angle droit</v>
      </c>
    </row>
    <row r="141" spans="1:10" s="21" customFormat="1" ht="24" customHeight="1">
      <c r="A141" s="108">
        <v>54</v>
      </c>
      <c r="B141" s="347" t="s">
        <v>545</v>
      </c>
      <c r="C141" s="342" t="str">
        <f>IF(ISERROR(VLOOKUP($C$2,Math1!$A$6:$KW$35,1,FALSE))=TRUE," ",IF(ISBLANK(VLOOKUP($C$2,Math1!$A$6:$KW$35,248,FALSE))," ",VLOOKUP($C$2,Math1!$A$6:$KW$35,248,FALSE)))</f>
        <v xml:space="preserve"> </v>
      </c>
      <c r="D141" s="421"/>
      <c r="E141" s="31"/>
      <c r="G141" s="21" t="str">
        <f t="shared" si="18"/>
        <v/>
      </c>
      <c r="H141" s="21">
        <f t="shared" si="14"/>
        <v>54</v>
      </c>
      <c r="I141" s="21">
        <f t="shared" si="19"/>
        <v>0</v>
      </c>
      <c r="J141" s="286" t="str">
        <f t="shared" si="17"/>
        <v>Trace le symétrique</v>
      </c>
    </row>
    <row r="142" spans="1:10" s="21" customFormat="1" ht="42" customHeight="1">
      <c r="A142" s="108">
        <v>55</v>
      </c>
      <c r="B142" s="346" t="s">
        <v>546</v>
      </c>
      <c r="C142" s="342" t="str">
        <f>IF(ISERROR(VLOOKUP($C$2,Math1!$A$6:$KW$35,1,FALSE))=TRUE," ",IF(ISBLANK(VLOOKUP($C$2,Math1!$A$6:$KW$35,252,FALSE))," ",VLOOKUP($C$2,Math1!$A$6:$KW$35,252,FALSE)))</f>
        <v xml:space="preserve"> </v>
      </c>
      <c r="D142" s="421"/>
      <c r="E142" s="31"/>
      <c r="G142" s="21" t="str">
        <f t="shared" si="18"/>
        <v/>
      </c>
      <c r="H142" s="21">
        <f t="shared" si="14"/>
        <v>55</v>
      </c>
      <c r="I142" s="21">
        <f t="shared" si="19"/>
        <v>0</v>
      </c>
      <c r="J142" s="286" t="str">
        <f t="shared" si="17"/>
        <v>Perçoit et reconnaît quelques relations et propriétés géométriques : alignement, angle droit, axe de symétrie, égalité de longueurs</v>
      </c>
    </row>
    <row r="143" spans="1:10" s="21" customFormat="1" ht="25.5" customHeight="1">
      <c r="A143" s="108">
        <v>56</v>
      </c>
      <c r="B143" s="348" t="s">
        <v>547</v>
      </c>
      <c r="C143" s="342" t="str">
        <f>IF(ISERROR(VLOOKUP($C$2,Math1!$A$6:$KW$35,1,FALSE))=TRUE," ",IF(ISBLANK(VLOOKUP($C$2,Math1!$A$6:$KW$35,259,FALSE))," ",VLOOKUP($C$2,Math1!$A$6:$KW$35,259,FALSE)))</f>
        <v xml:space="preserve"> </v>
      </c>
      <c r="D143" s="421"/>
      <c r="E143" s="31"/>
      <c r="G143" s="21" t="str">
        <f t="shared" si="18"/>
        <v/>
      </c>
      <c r="H143" s="21">
        <f t="shared" si="14"/>
        <v>56</v>
      </c>
      <c r="I143" s="21">
        <f t="shared" si="19"/>
        <v>0</v>
      </c>
      <c r="J143" s="286" t="str">
        <f t="shared" si="17"/>
        <v>Repère les nœuds</v>
      </c>
    </row>
    <row r="144" spans="1:10" s="21" customFormat="1" ht="25.5" customHeight="1">
      <c r="A144" s="108">
        <v>57</v>
      </c>
      <c r="B144" s="348" t="s">
        <v>548</v>
      </c>
      <c r="C144" s="342" t="str">
        <f>IF(ISERROR(VLOOKUP($C$2,Math1!$A$6:$KW$35,1,FALSE))=TRUE," ",IF(ISBLANK(VLOOKUP($C$2,Math1!$A$6:$KW$35,263,FALSE))," ",VLOOKUP($C$2,Math1!$A$6:$KW$35,263,FALSE)))</f>
        <v xml:space="preserve"> </v>
      </c>
      <c r="D144" s="421"/>
      <c r="E144" s="31"/>
      <c r="G144" s="21" t="str">
        <f t="shared" si="18"/>
        <v/>
      </c>
      <c r="H144" s="21">
        <f t="shared" si="14"/>
        <v>57</v>
      </c>
      <c r="I144" s="21">
        <f t="shared" si="19"/>
        <v>0</v>
      </c>
      <c r="J144" s="286" t="str">
        <f t="shared" si="17"/>
        <v>Repère les cases</v>
      </c>
    </row>
    <row r="145" spans="1:10" s="21" customFormat="1" ht="25.5" customHeight="1">
      <c r="A145" s="103">
        <v>58</v>
      </c>
      <c r="B145" s="349" t="s">
        <v>549</v>
      </c>
      <c r="C145" s="342" t="str">
        <f>IF(ISERROR(VLOOKUP($C$2,Math1!$A$6:$KW$35,1,FALSE))=TRUE," ",IF(ISBLANK(VLOOKUP($C$2,Math1!$A$6:$KW$35,267,FALSE))," ",VLOOKUP($C$2,Math1!$A$6:$KW$35,267,FALSE)))</f>
        <v xml:space="preserve"> </v>
      </c>
      <c r="D145" s="421"/>
      <c r="E145" s="31"/>
      <c r="G145" s="21" t="str">
        <f t="shared" si="18"/>
        <v/>
      </c>
      <c r="H145" s="21">
        <f t="shared" si="14"/>
        <v>58</v>
      </c>
      <c r="I145" s="21">
        <f t="shared" si="19"/>
        <v>0</v>
      </c>
      <c r="J145" s="286" t="str">
        <f t="shared" si="17"/>
        <v>Repère des cases, des nœuds d'un quadrillage</v>
      </c>
    </row>
    <row r="146" spans="1:10" s="21" customFormat="1" ht="25.5" customHeight="1" thickBot="1">
      <c r="A146" s="103">
        <v>59</v>
      </c>
      <c r="B146" s="349" t="s">
        <v>550</v>
      </c>
      <c r="C146" s="354" t="str">
        <f>IF(ISERROR(VLOOKUP($C$2,Math1!$A$6:$KW$35,1,FALSE))=TRUE," ",IF(ISBLANK(VLOOKUP($C$2,Math1!$A$6:$KW$35,271,FALSE))," ",VLOOKUP($C$2,Math1!$A$6:$KW$35,271,FALSE)))</f>
        <v xml:space="preserve"> </v>
      </c>
      <c r="D146" s="421"/>
      <c r="E146" s="31"/>
      <c r="G146" s="21" t="str">
        <f t="shared" si="18"/>
        <v/>
      </c>
      <c r="H146" s="21">
        <f t="shared" si="14"/>
        <v>59</v>
      </c>
      <c r="I146" s="21">
        <f t="shared" si="19"/>
        <v>0</v>
      </c>
      <c r="J146" s="286" t="str">
        <f t="shared" si="17"/>
        <v>Résout un problème géométrique</v>
      </c>
    </row>
    <row r="147" spans="1:10" s="21" customFormat="1" ht="25.5" customHeight="1" thickBot="1">
      <c r="A147" s="103"/>
      <c r="B147" s="353" t="s">
        <v>35</v>
      </c>
      <c r="C147" s="355" t="str">
        <f>IF(COUNTIF(C148:C153,"= "),"vide","titre")</f>
        <v>vide</v>
      </c>
      <c r="D147" s="421"/>
      <c r="E147" s="31"/>
      <c r="J147" s="286" t="str">
        <f t="shared" si="17"/>
        <v>Grandeurs et mesures</v>
      </c>
    </row>
    <row r="148" spans="1:10" s="21" customFormat="1" ht="23.25" customHeight="1">
      <c r="A148" s="103">
        <v>60</v>
      </c>
      <c r="B148" s="345" t="s">
        <v>551</v>
      </c>
      <c r="C148" s="357" t="str">
        <f>IF(ISERROR(VLOOKUP($C$2,Math1!$A$6:$KW$35,1,FALSE))=TRUE," ",IF(ISBLANK(VLOOKUP($C$2,Math1!$A$6:$KW$35,275,FALSE))," ",VLOOKUP($C$2,Math1!$A$6:$KW$35,275,FALSE)))</f>
        <v xml:space="preserve"> </v>
      </c>
      <c r="D148" s="421"/>
      <c r="E148" s="31"/>
      <c r="G148" s="21" t="str">
        <f>IF(C148=" ","",I146+1)</f>
        <v/>
      </c>
      <c r="H148" s="21">
        <f t="shared" si="14"/>
        <v>60</v>
      </c>
      <c r="I148" s="21">
        <f>IF(C148=" ",I146,G148)</f>
        <v>0</v>
      </c>
      <c r="J148" s="286" t="str">
        <f t="shared" si="17"/>
        <v>Mesure des longueurs</v>
      </c>
    </row>
    <row r="149" spans="1:10" s="21" customFormat="1" ht="23.25" customHeight="1">
      <c r="A149" s="103">
        <v>61</v>
      </c>
      <c r="B149" s="345" t="s">
        <v>552</v>
      </c>
      <c r="C149" s="342" t="str">
        <f>IF(ISERROR(VLOOKUP($C$2,Math1!$A$6:$KW$35,1,FALSE))=TRUE," ",IF(ISBLANK(VLOOKUP($C$2,Math1!$A$6:$KW$35,282,FALSE))," ",VLOOKUP($C$2,Math1!$A$6:$KW$35,282,FALSE)))</f>
        <v xml:space="preserve"> </v>
      </c>
      <c r="D149" s="421"/>
      <c r="E149" s="31"/>
      <c r="G149" s="21" t="str">
        <f t="shared" si="18"/>
        <v/>
      </c>
      <c r="H149" s="21">
        <f t="shared" si="14"/>
        <v>61</v>
      </c>
      <c r="I149" s="21">
        <f t="shared" si="19"/>
        <v>0</v>
      </c>
      <c r="J149" s="286" t="str">
        <f t="shared" si="17"/>
        <v>Compare des longueurs</v>
      </c>
    </row>
    <row r="150" spans="1:10" s="21" customFormat="1" ht="23.25" customHeight="1">
      <c r="A150" s="103">
        <v>62</v>
      </c>
      <c r="B150" s="346" t="s">
        <v>377</v>
      </c>
      <c r="C150" s="342" t="str">
        <f>IF(ISERROR(VLOOKUP($C$2,Math1!$A$6:$KW$35,1,FALSE))=TRUE," ",IF(ISBLANK(VLOOKUP($C$2,Math1!$A$6:$KW$35,286,FALSE))," ",VLOOKUP($C$2,Math1!$A$6:$KW$35,286,FALSE)))</f>
        <v xml:space="preserve"> </v>
      </c>
      <c r="D150" s="421"/>
      <c r="E150" s="31"/>
      <c r="G150" s="21" t="str">
        <f t="shared" si="18"/>
        <v/>
      </c>
      <c r="H150" s="21">
        <f t="shared" si="14"/>
        <v>62</v>
      </c>
      <c r="I150" s="21">
        <f t="shared" si="19"/>
        <v>0</v>
      </c>
      <c r="J150" s="286" t="str">
        <f t="shared" si="17"/>
        <v>Utilise les unités usuelles de mesure ; estime une mesure</v>
      </c>
    </row>
    <row r="151" spans="1:10" s="21" customFormat="1" ht="23.25" customHeight="1" thickBot="1">
      <c r="A151" s="103">
        <v>63</v>
      </c>
      <c r="B151" s="347" t="s">
        <v>378</v>
      </c>
      <c r="C151" s="352" t="str">
        <f>IF(ISERROR(VLOOKUP($C$2,Math1!$A$6:$KW$35,1,FALSE))=TRUE," ",IF(ISBLANK(VLOOKUP($C$2,Math1!$A$6:$KW$35,290,FALSE))," ",VLOOKUP($C$2,Math1!$A$6:$KW$35,290,FALSE)))</f>
        <v xml:space="preserve"> </v>
      </c>
      <c r="D151" s="421"/>
      <c r="E151" s="31"/>
      <c r="G151" s="21" t="str">
        <f t="shared" si="18"/>
        <v/>
      </c>
      <c r="H151" s="21">
        <f t="shared" si="14"/>
        <v>63</v>
      </c>
      <c r="I151" s="21">
        <f t="shared" si="19"/>
        <v>0</v>
      </c>
      <c r="J151" s="286" t="str">
        <f t="shared" si="17"/>
        <v>Trace des longueurs</v>
      </c>
    </row>
    <row r="152" spans="1:10" s="21" customFormat="1" ht="23.25" customHeight="1">
      <c r="A152" s="103">
        <v>64</v>
      </c>
      <c r="B152" s="346" t="s">
        <v>379</v>
      </c>
      <c r="C152" s="342" t="str">
        <f>IF(ISERROR(VLOOKUP($C$2,Math1!$A$6:$KW$35,1,FALSE))=TRUE," ",IF(ISBLANK(VLOOKUP($C$2,Math1!$A$6:$KW$35,294,FALSE))," ",VLOOKUP($C$2,Math1!$A$6:$KW$35,294,FALSE)))</f>
        <v xml:space="preserve"> </v>
      </c>
      <c r="D152" s="421"/>
      <c r="E152" s="31"/>
      <c r="G152" s="21" t="str">
        <f>IF(C152=" ","",I151+1)</f>
        <v/>
      </c>
      <c r="H152" s="21">
        <f t="shared" ref="H152:H156" si="20">A152</f>
        <v>64</v>
      </c>
      <c r="I152" s="21">
        <f>IF(C152=" ",I150,G152)</f>
        <v>0</v>
      </c>
      <c r="J152" s="286" t="str">
        <f t="shared" si="17"/>
        <v>Est précis et soigneux dans les tracés, les mesures et les calculs</v>
      </c>
    </row>
    <row r="153" spans="1:10" s="21" customFormat="1" ht="23.25" customHeight="1" thickBot="1">
      <c r="A153" s="103">
        <v>65</v>
      </c>
      <c r="B153" s="349" t="s">
        <v>380</v>
      </c>
      <c r="C153" s="354" t="str">
        <f>IF(ISERROR(VLOOKUP($C$2,Math1!$A$6:$KW$35,1,FALSE))=TRUE," ",IF(ISBLANK(VLOOKUP($C$2,Math1!$A$6:$KW$35,298,FALSE))," ",VLOOKUP($C$2,Math1!$A$6:$KW$35,298,FALSE)))</f>
        <v xml:space="preserve"> </v>
      </c>
      <c r="D153" s="421"/>
      <c r="E153" s="31"/>
      <c r="G153" s="21" t="str">
        <f t="shared" ref="G153:G156" si="21">IF(C153=" ","",I152+1)</f>
        <v/>
      </c>
      <c r="H153" s="21">
        <f t="shared" si="20"/>
        <v>65</v>
      </c>
      <c r="I153" s="21">
        <f t="shared" ref="I153:I156" si="22">IF(C153=" ",I152,G153)</f>
        <v>0</v>
      </c>
      <c r="J153" s="286" t="str">
        <f t="shared" si="17"/>
        <v>Résout des problèmes de longueur et de masse</v>
      </c>
    </row>
    <row r="154" spans="1:10" s="21" customFormat="1" ht="27.75" customHeight="1" thickBot="1">
      <c r="A154" s="103"/>
      <c r="B154" s="356" t="s">
        <v>553</v>
      </c>
      <c r="C154" s="355" t="str">
        <f>IF(COUNTIF(C155:C156,"= "),"vide","titre")</f>
        <v>vide</v>
      </c>
      <c r="D154" s="421"/>
      <c r="E154" s="31"/>
      <c r="J154" s="286" t="str">
        <f t="shared" si="17"/>
        <v>Organisation et gestion des données</v>
      </c>
    </row>
    <row r="155" spans="1:10" s="21" customFormat="1" ht="21.75" customHeight="1">
      <c r="A155" s="103">
        <v>66</v>
      </c>
      <c r="B155" s="351" t="s">
        <v>381</v>
      </c>
      <c r="C155" s="144" t="str">
        <f>IF(ISERROR(VLOOKUP($C$2,Math1!$A$6:$KW$35,1,FALSE))=TRUE," ",IF(ISBLANK(VLOOKUP($C$2,Math1!$A$6:$KW$35,305,FALSE))," ",VLOOKUP($C$2,Math1!$A$6:$KW$35,305,FALSE)))</f>
        <v xml:space="preserve"> </v>
      </c>
      <c r="D155" s="421"/>
      <c r="E155" s="31"/>
      <c r="G155" s="21" t="str">
        <f>IF(C155=" ","",I153+1)</f>
        <v/>
      </c>
      <c r="H155" s="21">
        <f t="shared" si="20"/>
        <v>66</v>
      </c>
      <c r="I155" s="21">
        <f>IF(C155=" ",I153,G155)</f>
        <v>0</v>
      </c>
      <c r="J155" s="286" t="str">
        <f t="shared" si="17"/>
        <v>Utilise un tableau, un graphique</v>
      </c>
    </row>
    <row r="156" spans="1:10" s="21" customFormat="1" ht="21.75" customHeight="1" thickBot="1">
      <c r="A156" s="103">
        <v>67</v>
      </c>
      <c r="B156" s="363" t="s">
        <v>382</v>
      </c>
      <c r="C156" s="142" t="str">
        <f>IF(ISERROR(VLOOKUP($C$2,Math1!$A$6:$KW$35,1,FALSE))=TRUE," ",IF(ISBLANK(VLOOKUP($C$2,Math1!$A$6:$KW$35,309,FALSE))," ",VLOOKUP($C$2,Math1!$A$6:$KW$35,309,FALSE)))</f>
        <v xml:space="preserve"> </v>
      </c>
      <c r="D156" s="421"/>
      <c r="E156" s="31"/>
      <c r="G156" s="21" t="str">
        <f t="shared" si="21"/>
        <v/>
      </c>
      <c r="H156" s="21">
        <f t="shared" si="20"/>
        <v>67</v>
      </c>
      <c r="I156" s="21">
        <f t="shared" si="22"/>
        <v>0</v>
      </c>
      <c r="J156" s="286" t="str">
        <f t="shared" si="17"/>
        <v>Organise les données d'un énoncé</v>
      </c>
    </row>
    <row r="157" spans="1:10" s="21" customFormat="1" ht="27" customHeight="1" thickBot="1">
      <c r="A157" s="103"/>
      <c r="B157" s="364" t="s">
        <v>554</v>
      </c>
      <c r="C157" s="365" t="s">
        <v>405</v>
      </c>
      <c r="D157" s="420" t="str">
        <f>Fran1!A2&amp;" - "&amp;Fran1!A4&amp;"   -   "&amp;B6&amp;"    -    "&amp;Fran1!A3</f>
        <v>classe + prof - 1er  trimestre   -        -    déc 2014</v>
      </c>
      <c r="E157" s="31"/>
      <c r="J157" s="286"/>
    </row>
    <row r="158" spans="1:10" s="21" customFormat="1" ht="24" customHeight="1">
      <c r="A158" s="103"/>
      <c r="B158" s="368" t="s">
        <v>555</v>
      </c>
      <c r="C158" s="366" t="str">
        <f>IF(COUNTIF(C159:C163,"= "),"vide","titre")</f>
        <v>vide</v>
      </c>
      <c r="D158" s="420"/>
      <c r="E158" s="31"/>
      <c r="J158" s="286"/>
    </row>
    <row r="159" spans="1:10" s="21" customFormat="1" ht="19.899999999999999" customHeight="1">
      <c r="A159" s="103"/>
      <c r="B159" s="153" t="s">
        <v>557</v>
      </c>
      <c r="C159" s="142" t="str">
        <f>IF(ISERROR(VLOOKUP($C$2,Autres1!$A$6:$EZ$35,1,FALSE))=TRUE," ",IF(ISBLANK(VLOOKUP($C$2,Autres1!$A$6:$EZ$35,6,FALSE))," ",VLOOKUP($C$2,Autres1!$A$6:$EZ$35,6,FALSE)))</f>
        <v xml:space="preserve"> </v>
      </c>
      <c r="D159" s="420"/>
      <c r="E159" s="31"/>
      <c r="J159" s="286"/>
    </row>
    <row r="160" spans="1:10" s="21" customFormat="1" ht="19.899999999999999" customHeight="1">
      <c r="A160" s="103"/>
      <c r="B160" s="153" t="s">
        <v>558</v>
      </c>
      <c r="C160" s="131" t="str">
        <f>IF(ISERROR(VLOOKUP($C$2,Autres1!$A$6:$EZ$35,1,FALSE))=TRUE," ",IF(ISBLANK(VLOOKUP($C$2,Autres1!$A$6:$EZ$35,10,FALSE))," ",VLOOKUP($C$2,Autres1!$A$6:$EZ$35,10,FALSE)))</f>
        <v xml:space="preserve"> </v>
      </c>
      <c r="D160" s="420"/>
      <c r="E160" s="31"/>
      <c r="J160" s="286"/>
    </row>
    <row r="161" spans="1:10" ht="19.899999999999999" customHeight="1">
      <c r="A161" s="21"/>
      <c r="B161" s="153" t="s">
        <v>559</v>
      </c>
      <c r="C161" s="146" t="str">
        <f>IF(ISERROR(VLOOKUP($C$2,Autres1!$A$6:$EZ$35,1,FALSE))=TRUE," ",IF(ISBLANK(VLOOKUP($C$2,Autres1!$A$6:$EZ$35,14,FALSE))," ",VLOOKUP($C$2,Autres1!$A$6:$EZ$35,14,FALSE)))</f>
        <v xml:space="preserve"> </v>
      </c>
      <c r="D161" s="420"/>
    </row>
    <row r="162" spans="1:10" s="21" customFormat="1" ht="19.899999999999999" customHeight="1">
      <c r="A162" s="103"/>
      <c r="B162" s="153" t="s">
        <v>560</v>
      </c>
      <c r="C162" s="146" t="str">
        <f>IF(ISERROR(VLOOKUP($C$2,Autres1!$A$6:$EZ$35,1,FALSE))=TRUE," ",IF(ISBLANK(VLOOKUP($C$2,Autres1!$A$6:$EZ$35,18,FALSE))," ",VLOOKUP($C$2,Autres1!$A$6:$EZ$35,18,FALSE)))</f>
        <v xml:space="preserve"> </v>
      </c>
      <c r="D162" s="420"/>
      <c r="J162" s="286"/>
    </row>
    <row r="163" spans="1:10" s="21" customFormat="1" ht="19.899999999999999" customHeight="1" thickBot="1">
      <c r="A163" s="103"/>
      <c r="B163" s="155" t="s">
        <v>556</v>
      </c>
      <c r="C163" s="147" t="str">
        <f>IF(ISERROR(VLOOKUP($C$2,Autres1!$A$6:$EZ$35,1,FALSE))=TRUE," ",IF(ISBLANK(VLOOKUP($C$2,Autres1!$A$6:$EZ$35,22,FALSE))," ",VLOOKUP($C$2,Autres1!$A$6:$EZ$35,22,FALSE)))</f>
        <v xml:space="preserve"> </v>
      </c>
      <c r="D163" s="420"/>
      <c r="J163" s="286"/>
    </row>
    <row r="164" spans="1:10" ht="30" customHeight="1">
      <c r="A164" s="103"/>
      <c r="B164" s="367" t="s">
        <v>561</v>
      </c>
      <c r="C164" s="276" t="str">
        <f>IF(COUNTIF(C165:C169,"= "),"vide","titre")</f>
        <v>vide</v>
      </c>
      <c r="D164" s="420"/>
      <c r="E164" s="4"/>
    </row>
    <row r="165" spans="1:10" s="21" customFormat="1" ht="19.899999999999999" customHeight="1">
      <c r="A165" s="103"/>
      <c r="B165" s="153" t="s">
        <v>562</v>
      </c>
      <c r="C165" s="148" t="str">
        <f>IF(ISERROR(VLOOKUP($C$2,Autres1!$A$6:$EZ$35,1,FALSE))=TRUE," ",IF(ISBLANK(VLOOKUP($C$2,Autres1!$A$6:$EZ$35,29,FALSE))," ",VLOOKUP($C$2,Autres1!$A$6:$EZ$35,29,FALSE)))</f>
        <v xml:space="preserve"> </v>
      </c>
      <c r="D165" s="420"/>
      <c r="E165" s="31"/>
      <c r="J165" s="286"/>
    </row>
    <row r="166" spans="1:10" ht="19.899999999999999" customHeight="1">
      <c r="A166" s="103"/>
      <c r="B166" s="153" t="s">
        <v>563</v>
      </c>
      <c r="C166" s="148" t="str">
        <f>IF(ISERROR(VLOOKUP($C$2,Autres1!$A$6:$EZ$35,1,FALSE))=TRUE," ",IF(ISBLANK(VLOOKUP($C$2,Autres1!$A$6:$EZ$35,33,FALSE))," ",VLOOKUP($C$2,Autres1!$A$6:$EZ$35,33,FALSE)))</f>
        <v xml:space="preserve"> </v>
      </c>
      <c r="D166" s="420"/>
    </row>
    <row r="167" spans="1:10" ht="19.899999999999999" customHeight="1">
      <c r="A167" s="103"/>
      <c r="B167" s="153" t="s">
        <v>564</v>
      </c>
      <c r="C167" s="148" t="str">
        <f>IF(ISERROR(VLOOKUP($C$2,Autres1!$A$6:$EZ$35,1,FALSE))=TRUE," ",IF(ISBLANK(VLOOKUP($C$2,Autres1!$A$6:$EZ$35,37,FALSE))," ",VLOOKUP($C$2,Autres1!$A$6:$EZ$35,37,FALSE)))</f>
        <v xml:space="preserve"> </v>
      </c>
      <c r="D167" s="420"/>
    </row>
    <row r="168" spans="1:10" ht="19.899999999999999" customHeight="1">
      <c r="A168" s="103"/>
      <c r="B168" s="153" t="s">
        <v>565</v>
      </c>
      <c r="C168" s="148" t="str">
        <f>IF(ISERROR(VLOOKUP($C$2,Autres1!$A$6:$EZ$35,1,FALSE))=TRUE," ",IF(ISBLANK(VLOOKUP($C$2,Autres1!$A$6:$EZ$35,41,FALSE))," ",VLOOKUP($C$2,Autres1!$A$6:$EZ$35,41,FALSE)))</f>
        <v xml:space="preserve"> </v>
      </c>
      <c r="D168" s="420"/>
    </row>
    <row r="169" spans="1:10" ht="19.899999999999999" customHeight="1" thickBot="1">
      <c r="A169" s="103"/>
      <c r="B169" s="155" t="s">
        <v>566</v>
      </c>
      <c r="C169" s="149" t="str">
        <f>IF(ISERROR(VLOOKUP($C$2,Autres1!$A$6:$EZ$35,1,FALSE))=TRUE," ",IF(ISBLANK(VLOOKUP($C$2,Autres1!$A$6:$EZ$35,45,FALSE))," ",VLOOKUP($C$2,Autres1!$A$6:$EZ$35,45,FALSE)))</f>
        <v xml:space="preserve"> </v>
      </c>
      <c r="D169" s="420"/>
    </row>
    <row r="170" spans="1:10" ht="30" customHeight="1">
      <c r="A170" s="103"/>
      <c r="B170" s="118" t="s">
        <v>306</v>
      </c>
      <c r="C170" s="276" t="str">
        <f>IF(COUNTIF(C171:C175,"= "),"vide","titre")</f>
        <v>vide</v>
      </c>
      <c r="D170" s="420"/>
    </row>
    <row r="171" spans="1:10" ht="21.75" customHeight="1">
      <c r="A171" s="103"/>
      <c r="B171" s="153" t="s">
        <v>567</v>
      </c>
      <c r="C171" s="148" t="str">
        <f>IF(ISERROR(VLOOKUP($C$2,Autres1!$A$6:$EZ$35,1,FALSE))=TRUE," ",IF(ISBLANK(VLOOKUP($C$2,Autres1!$A$6:$EZ$35,52,FALSE))," ",VLOOKUP($C$2,Autres1!$A$6:$EZ$35,52,FALSE)))</f>
        <v xml:space="preserve"> </v>
      </c>
      <c r="D171" s="420"/>
    </row>
    <row r="172" spans="1:10" ht="19.899999999999999" customHeight="1">
      <c r="A172" s="103"/>
      <c r="B172" s="153" t="s">
        <v>49</v>
      </c>
      <c r="C172" s="148" t="str">
        <f>IF(ISERROR(VLOOKUP($C$2,Autres1!$A$6:$EZ$35,1,FALSE))=TRUE," ",IF(ISBLANK(VLOOKUP($C$2,Autres1!$A$6:$EZ$35,56,FALSE))," ",VLOOKUP($C$2,Autres1!$A$6:$EZ$35,56,FALSE)))</f>
        <v xml:space="preserve"> </v>
      </c>
      <c r="D172" s="420"/>
    </row>
    <row r="173" spans="1:10" ht="19.899999999999999" customHeight="1">
      <c r="A173" s="21"/>
      <c r="B173" s="153" t="s">
        <v>50</v>
      </c>
      <c r="C173" s="148" t="str">
        <f>IF(ISERROR(VLOOKUP($C$2,Autres1!$A$6:$EZ$35,1,FALSE))=TRUE," ",IF(ISBLANK(VLOOKUP($C$2,Autres1!$A$6:$EZ$35,60,FALSE))," ",VLOOKUP($C$2,Autres1!$A$6:$EZ$35,60,FALSE)))</f>
        <v xml:space="preserve"> </v>
      </c>
      <c r="D173" s="420"/>
    </row>
    <row r="174" spans="1:10" ht="19.899999999999999" customHeight="1">
      <c r="A174" s="21"/>
      <c r="B174" s="153" t="s">
        <v>51</v>
      </c>
      <c r="C174" s="148" t="str">
        <f>IF(ISERROR(VLOOKUP($C$2,Autres1!$A$6:$EZ$35,1,FALSE))=TRUE," ",IF(ISBLANK(VLOOKUP($C$2,Autres1!$A$6:$EZ$35,64,FALSE))," ",VLOOKUP($C$2,Autres1!$A$6:$EZ$35,64,FALSE)))</f>
        <v xml:space="preserve"> </v>
      </c>
      <c r="D174" s="420"/>
    </row>
    <row r="175" spans="1:10" ht="19.899999999999999" customHeight="1" thickBot="1">
      <c r="A175" s="21"/>
      <c r="B175" s="154" t="s">
        <v>52</v>
      </c>
      <c r="C175" s="149" t="str">
        <f>IF(ISERROR(VLOOKUP($C$2,Autres1!$A$6:$EZ$35,1,FALSE))=TRUE," ",IF(ISBLANK(VLOOKUP($C$2,Autres1!$A$6:$EZ$35,68,FALSE))," ",VLOOKUP($C$2,Autres1!$A$6:$EZ$35,68,FALSE)))</f>
        <v xml:space="preserve"> </v>
      </c>
      <c r="D175" s="420"/>
    </row>
    <row r="176" spans="1:10" ht="30" customHeight="1" thickBot="1">
      <c r="A176" s="21"/>
      <c r="B176" s="377" t="s">
        <v>41</v>
      </c>
      <c r="C176" s="375" t="str">
        <f>IF(COUNTIF(C177:C181,"= "),"vide","titre")</f>
        <v>vide</v>
      </c>
      <c r="D176" s="420"/>
    </row>
    <row r="177" spans="1:10" ht="19.899999999999999" customHeight="1">
      <c r="A177" s="21"/>
      <c r="B177" s="376" t="s">
        <v>568</v>
      </c>
      <c r="C177" s="371" t="str">
        <f>IF(ISERROR(VLOOKUP($C$2,Autres1!$A$6:$EZ$35,1,FALSE))=TRUE," ",IF(ISBLANK(VLOOKUP($C$2,Autres1!$A$6:$EZ$35,75,FALSE))," ",VLOOKUP($C$2,Autres1!$A$6:$EZ$35,75,FALSE)))</f>
        <v xml:space="preserve"> </v>
      </c>
      <c r="D177" s="420"/>
    </row>
    <row r="178" spans="1:10" ht="19.899999999999999" customHeight="1">
      <c r="A178" s="21"/>
      <c r="B178" s="153" t="s">
        <v>372</v>
      </c>
      <c r="C178" s="148" t="str">
        <f>IF(ISERROR(VLOOKUP($C$2,Autres1!$A$6:$EZ$35,1,FALSE))=TRUE," ",IF(ISBLANK(VLOOKUP($C$2,Autres1!$A$6:$EZ$35,79,FALSE))," ",VLOOKUP($C$2,Autres1!$A$6:$EZ$35,79,FALSE)))</f>
        <v xml:space="preserve"> </v>
      </c>
      <c r="D178" s="420"/>
    </row>
    <row r="179" spans="1:10" ht="19.899999999999999" customHeight="1">
      <c r="A179" s="21"/>
      <c r="B179" s="153" t="s">
        <v>44</v>
      </c>
      <c r="C179" s="148" t="str">
        <f>IF(ISERROR(VLOOKUP($C$2,Autres1!$A$6:$EZ$35,1,FALSE))=TRUE," ",IF(ISBLANK(VLOOKUP($C$2,Autres1!$A$6:$EZ$35,83,FALSE))," ",VLOOKUP($C$2,Autres1!$A$6:$EZ$35,83,FALSE)))</f>
        <v xml:space="preserve"> </v>
      </c>
      <c r="D179" s="420"/>
    </row>
    <row r="180" spans="1:10" ht="19.899999999999999" customHeight="1">
      <c r="A180" s="21"/>
      <c r="B180" s="153" t="s">
        <v>569</v>
      </c>
      <c r="C180" s="148" t="str">
        <f>IF(ISERROR(VLOOKUP($C$2,Autres1!$A$6:$EZ$35,1,FALSE))=TRUE," ",IF(ISBLANK(VLOOKUP($C$2,Autres1!$A$6:$EZ$35,87,FALSE))," ",VLOOKUP($C$2,Autres1!$A$6:$EZ$35,87,FALSE)))</f>
        <v xml:space="preserve"> </v>
      </c>
      <c r="D180" s="420"/>
    </row>
    <row r="181" spans="1:10" ht="19.899999999999999" customHeight="1" thickBot="1">
      <c r="A181" s="21"/>
      <c r="B181" s="154" t="s">
        <v>570</v>
      </c>
      <c r="C181" s="149" t="str">
        <f>IF(ISERROR(VLOOKUP($C$2,Autres1!$A$6:$EZ$35,1,FALSE))=TRUE," ",IF(ISBLANK(VLOOKUP($C$2,Autres1!$A$6:$EZ$35,91,FALSE))," ",VLOOKUP($C$2,Autres1!$A$6:$EZ$35,91,FALSE)))</f>
        <v xml:space="preserve"> </v>
      </c>
      <c r="D181" s="420"/>
    </row>
    <row r="182" spans="1:10" ht="30" customHeight="1" thickBot="1">
      <c r="A182" s="21"/>
      <c r="B182" s="374" t="s">
        <v>40</v>
      </c>
      <c r="C182" s="375" t="str">
        <f>IF(COUNTIF(C183:C197,"= "),"vide","titre")</f>
        <v>vide</v>
      </c>
      <c r="D182" s="420"/>
    </row>
    <row r="183" spans="1:10" s="21" customFormat="1" ht="21.75" customHeight="1">
      <c r="B183" s="373" t="s">
        <v>571</v>
      </c>
      <c r="C183" s="276"/>
      <c r="D183" s="420"/>
      <c r="E183" s="31"/>
      <c r="J183" s="286"/>
    </row>
    <row r="184" spans="1:10" ht="19.899999999999999" customHeight="1">
      <c r="A184" s="21"/>
      <c r="B184" s="153" t="s">
        <v>572</v>
      </c>
      <c r="C184" s="146" t="str">
        <f>IF(ISERROR(VLOOKUP($C$2,Autres1!$A$6:$EZ$35,1,FALSE))=TRUE," ",IF(ISBLANK(VLOOKUP($C$2,Autres1!$A$6:$EZ$35,98,FALSE))," ",VLOOKUP($C$2,Autres1!$A$6:$EZ$35,98,FALSE)))</f>
        <v xml:space="preserve"> </v>
      </c>
      <c r="D184" s="420"/>
    </row>
    <row r="185" spans="1:10" ht="19.899999999999999" customHeight="1">
      <c r="A185" s="21"/>
      <c r="B185" s="369" t="s">
        <v>573</v>
      </c>
      <c r="C185" s="146" t="str">
        <f>IF(ISERROR(VLOOKUP($C$2,Autres1!$A$6:$EZ$35,1,FALSE))=TRUE," ",IF(ISBLANK(VLOOKUP($C$2,Autres1!$A$6:$EZ$35,102,FALSE))," ",VLOOKUP($C$2,Autres1!$A$6:$EZ$35,102,FALSE)))</f>
        <v xml:space="preserve"> </v>
      </c>
      <c r="D185" s="420"/>
    </row>
    <row r="186" spans="1:10" ht="19.899999999999999" customHeight="1">
      <c r="A186" s="21"/>
      <c r="B186" s="153" t="s">
        <v>574</v>
      </c>
      <c r="C186" s="146" t="str">
        <f>IF(ISERROR(VLOOKUP($C$2,Autres1!$A$6:$EZ$35,1,FALSE))=TRUE," ",IF(ISBLANK(VLOOKUP($C$2,Autres1!$A$6:$EZ$35,106,FALSE))," ",VLOOKUP($C$2,Autres1!$A$6:$EZ$35,106,FALSE)))</f>
        <v xml:space="preserve"> </v>
      </c>
      <c r="D186" s="420"/>
    </row>
    <row r="187" spans="1:10" ht="19.899999999999999" customHeight="1">
      <c r="A187" s="21"/>
      <c r="B187" s="153" t="s">
        <v>575</v>
      </c>
      <c r="C187" s="146" t="str">
        <f>IF(ISERROR(VLOOKUP($C$2,Autres1!$A$6:$EZ$35,1,FALSE))=TRUE," ",IF(ISBLANK(VLOOKUP($C$2,Autres1!$A$6:$EZ$35,110,FALSE))," ",VLOOKUP($C$2,Autres1!$A$6:$EZ$35,110,FALSE)))</f>
        <v xml:space="preserve"> </v>
      </c>
      <c r="D187" s="420"/>
    </row>
    <row r="188" spans="1:10" ht="19.899999999999999" customHeight="1">
      <c r="A188" s="21"/>
      <c r="B188" s="153" t="s">
        <v>576</v>
      </c>
      <c r="C188" s="146" t="str">
        <f>IF(ISERROR(VLOOKUP($C$2,Autres1!$A$6:$EZ$35,1,FALSE))=TRUE," ",IF(ISBLANK(VLOOKUP($C$2,Autres1!$A$6:$EZ$35,114,FALSE))," ",VLOOKUP($C$2,Autres1!$A$6:$EZ$35,114,FALSE)))</f>
        <v xml:space="preserve"> </v>
      </c>
      <c r="D188" s="420"/>
    </row>
    <row r="189" spans="1:10" ht="19.899999999999999" customHeight="1">
      <c r="A189" s="21"/>
      <c r="B189" s="153" t="s">
        <v>577</v>
      </c>
      <c r="C189" s="146" t="str">
        <f>IF(ISERROR(VLOOKUP($C$2,Autres1!$A$6:$EZ$35,1,FALSE))=TRUE," ",IF(ISBLANK(VLOOKUP($C$2,Autres1!$A$6:$EZ$35,121,FALSE))," ",VLOOKUP($C$2,Autres1!$A$6:$EZ$35,121,FALSE)))</f>
        <v xml:space="preserve"> </v>
      </c>
      <c r="D189" s="420"/>
    </row>
    <row r="190" spans="1:10" ht="19.899999999999999" customHeight="1">
      <c r="B190" s="153" t="s">
        <v>578</v>
      </c>
      <c r="C190" s="146" t="str">
        <f>IF(ISERROR(VLOOKUP($C$2,Autres1!$A$6:$EZ$35,1,FALSE))=TRUE," ",IF(ISBLANK(VLOOKUP($C$2,Autres1!$A$6:$EZ$35,125,FALSE))," ",VLOOKUP($C$2,Autres1!$A$6:$EZ$35,125,FALSE)))</f>
        <v xml:space="preserve"> </v>
      </c>
      <c r="D190" s="420"/>
    </row>
    <row r="191" spans="1:10" ht="19.899999999999999" customHeight="1">
      <c r="A191" s="21"/>
      <c r="B191" s="153" t="s">
        <v>579</v>
      </c>
      <c r="C191" s="146" t="str">
        <f>IF(ISERROR(VLOOKUP($C$2,Autres1!$A$6:$EZ$35,1,FALSE))=TRUE," ",IF(ISBLANK(VLOOKUP($C$2,Autres1!$A$6:$EZ$35,129,FALSE))," ",VLOOKUP($C$2,Autres1!$A$6:$EZ$35,129,FALSE)))</f>
        <v xml:space="preserve"> </v>
      </c>
      <c r="D191" s="420"/>
      <c r="G191" s="4"/>
      <c r="H191" s="4"/>
      <c r="I191" s="4"/>
      <c r="J191" s="4"/>
    </row>
    <row r="192" spans="1:10" ht="19.899999999999999" customHeight="1">
      <c r="A192" s="21"/>
      <c r="B192" s="153" t="s">
        <v>580</v>
      </c>
      <c r="C192" s="146" t="str">
        <f>IF(ISERROR(VLOOKUP($C$2,Autres1!$A$6:$EZ$35,1,FALSE))=TRUE," ",IF(ISBLANK(VLOOKUP($C$2,Autres1!$A$6:$EZ$35,133,FALSE))," ",VLOOKUP($C$2,Autres1!$A$6:$EZ$35,133,FALSE)))</f>
        <v xml:space="preserve"> </v>
      </c>
      <c r="D192" s="420"/>
      <c r="G192" s="4"/>
      <c r="H192" s="4"/>
      <c r="I192" s="4"/>
      <c r="J192" s="4"/>
    </row>
    <row r="193" spans="1:10" ht="19.899999999999999" customHeight="1">
      <c r="B193" s="153" t="s">
        <v>581</v>
      </c>
      <c r="C193" s="146" t="str">
        <f>IF(ISERROR(VLOOKUP($C$2,Autres1!$A$6:$EZ$35,1,FALSE))=TRUE," ",IF(ISBLANK(VLOOKUP($C$2,Autres1!$A$6:$EZ$35,137,FALSE))," ",VLOOKUP($C$2,Autres1!$A$6:$EZ$35,137,FALSE)))</f>
        <v xml:space="preserve"> </v>
      </c>
      <c r="D193" s="420"/>
      <c r="G193" s="4"/>
      <c r="H193" s="4"/>
      <c r="I193" s="4"/>
      <c r="J193" s="4"/>
    </row>
    <row r="194" spans="1:10" s="21" customFormat="1" ht="19.899999999999999" customHeight="1">
      <c r="B194" s="153" t="s">
        <v>582</v>
      </c>
      <c r="C194" s="146" t="str">
        <f>IF(ISERROR(VLOOKUP($C$2,Autres1!$A$6:$EZ$35,1,FALSE))=TRUE," ",IF(ISBLANK(VLOOKUP($C$2,Autres1!$A$6:$EZ$35,152,FALSE))," ",VLOOKUP($C$2,Autres1!$A$6:$EZ$35,152,FALSE)))</f>
        <v xml:space="preserve"> </v>
      </c>
      <c r="D194" s="420"/>
      <c r="E194" s="31"/>
    </row>
    <row r="195" spans="1:10" s="21" customFormat="1" ht="19.899999999999999" customHeight="1">
      <c r="B195" s="153" t="s">
        <v>583</v>
      </c>
      <c r="C195" s="146" t="str">
        <f>IF(ISERROR(VLOOKUP($C$2,Autres1!$A$6:$EZ$35,1,FALSE))=TRUE," ",IF(ISBLANK(VLOOKUP($C$2,Autres1!$A$6:$EZ$35,156,FALSE))," ",VLOOKUP($C$2,Autres1!$A$6:$EZ$35,156,FALSE)))</f>
        <v xml:space="preserve"> </v>
      </c>
      <c r="D195" s="420"/>
      <c r="E195" s="31"/>
    </row>
    <row r="196" spans="1:10" ht="19.899999999999999" customHeight="1">
      <c r="B196" s="153" t="s">
        <v>584</v>
      </c>
      <c r="C196" s="146" t="str">
        <f>IF(ISERROR(VLOOKUP($C$2,Autres1!$A$6:$EZ$35,1,FALSE))=TRUE," ",IF(ISBLANK(VLOOKUP($C$2,Autres1!$A$6:$EZ$35,144,FALSE))," ",VLOOKUP($C$2,Autres1!$A$6:$EZ$35,144,FALSE)))</f>
        <v xml:space="preserve"> </v>
      </c>
      <c r="D196" s="420"/>
      <c r="G196" s="4"/>
      <c r="H196" s="4"/>
      <c r="I196" s="4"/>
      <c r="J196" s="4"/>
    </row>
    <row r="197" spans="1:10" ht="36" customHeight="1" thickBot="1">
      <c r="B197" s="154" t="s">
        <v>585</v>
      </c>
      <c r="C197" s="372" t="str">
        <f>IF(ISERROR(VLOOKUP($C$2,Autres1!$A$6:$EZ$35,1,FALSE))=TRUE," ",IF(ISBLANK(VLOOKUP($C$2,Autres1!$A$6:$EZ$35,148,FALSE))," ",VLOOKUP($C$2,Autres1!$A$6:$EZ$35,148,FALSE)))</f>
        <v xml:space="preserve"> </v>
      </c>
      <c r="D197" s="420"/>
    </row>
    <row r="198" spans="1:10" s="21" customFormat="1" ht="23.25" customHeight="1">
      <c r="B198" s="370" t="s">
        <v>42</v>
      </c>
      <c r="C198" s="381" t="str">
        <f>IF(COUNTIF(C199:C200,"= "),"vide","titre")</f>
        <v>vide</v>
      </c>
      <c r="D198" s="420"/>
      <c r="E198" s="31"/>
      <c r="J198" s="286"/>
    </row>
    <row r="199" spans="1:10" ht="19.899999999999999" customHeight="1">
      <c r="B199" s="153" t="s">
        <v>586</v>
      </c>
      <c r="C199" s="148" t="str">
        <f>IF(ISERROR(VLOOKUP($C$2,Autres1!$A$6:$EZ$35,1,FALSE))=TRUE," ",IF(ISBLANK(VLOOKUP($C$2,Autres1!$A$6:$FK$35,163,FALSE))," ",VLOOKUP($C$2,Autres1!$A$6:$FK$35,163,FALSE)))</f>
        <v xml:space="preserve"> </v>
      </c>
      <c r="D199" s="420"/>
    </row>
    <row r="200" spans="1:10" ht="19.899999999999999" customHeight="1" thickBot="1">
      <c r="B200" s="154" t="s">
        <v>587</v>
      </c>
      <c r="C200" s="149" t="str">
        <f>IF(ISERROR(VLOOKUP($C$2,Autres1!$A$6:$EZ$35,1,FALSE))=TRUE," ",IF(ISBLANK(VLOOKUP($C$2,Autres1!$A$6:$FK$35,167,FALSE))," ",VLOOKUP($C$2,Autres1!$A$6:$FK$35,167,FALSE)))</f>
        <v xml:space="preserve"> </v>
      </c>
      <c r="D200" s="420"/>
    </row>
    <row r="201" spans="1:10" ht="20.100000000000001" customHeight="1">
      <c r="B201" s="127"/>
      <c r="C201" s="280" t="s">
        <v>405</v>
      </c>
      <c r="D201" s="420"/>
    </row>
    <row r="202" spans="1:10" ht="27.75" customHeight="1">
      <c r="A202" s="102"/>
      <c r="B202" s="74" t="s">
        <v>314</v>
      </c>
      <c r="C202" s="277" t="s">
        <v>405</v>
      </c>
      <c r="D202" s="420"/>
    </row>
    <row r="203" spans="1:10" ht="10.15" customHeight="1">
      <c r="B203" s="126"/>
      <c r="C203" s="278" t="s">
        <v>405</v>
      </c>
      <c r="D203" s="420"/>
    </row>
    <row r="204" spans="1:10" ht="20.25" customHeight="1">
      <c r="B204" s="112" t="s">
        <v>589</v>
      </c>
      <c r="C204" s="278" t="s">
        <v>405</v>
      </c>
      <c r="D204" s="420"/>
    </row>
    <row r="205" spans="1:10" ht="35.25" customHeight="1">
      <c r="B205" s="378" t="s">
        <v>588</v>
      </c>
      <c r="C205" s="279" t="s">
        <v>405</v>
      </c>
      <c r="D205" s="420"/>
    </row>
    <row r="206" spans="1:10" ht="20.100000000000001" customHeight="1" thickBot="1">
      <c r="B206" s="254"/>
      <c r="C206" s="281" t="s">
        <v>405</v>
      </c>
      <c r="D206" s="420"/>
    </row>
    <row r="207" spans="1:10" s="21" customFormat="1" ht="20.100000000000001" customHeight="1">
      <c r="B207" s="306" t="s">
        <v>414</v>
      </c>
      <c r="C207" s="307" t="s">
        <v>405</v>
      </c>
      <c r="D207" s="420"/>
      <c r="E207" s="31"/>
      <c r="J207" s="286"/>
    </row>
    <row r="208" spans="1:10" ht="83.25" customHeight="1" thickBot="1">
      <c r="B208" s="308" t="str">
        <f>IF(ISERROR(VLOOKUP($C$2,appréciations!$A$6:$B$35,1,FALSE))=TRUE," ",IF(ISBLANK(VLOOKUP($C$2,appréciations!$A$6:$B$35,2,FALSE))," ",VLOOKUP($C$2,appréciations!$A$6:$EZ$35,2,FALSE)))</f>
        <v xml:space="preserve"> </v>
      </c>
      <c r="C208" s="309" t="s">
        <v>405</v>
      </c>
      <c r="D208" s="420"/>
    </row>
    <row r="209" spans="2:3" ht="19.5" customHeight="1">
      <c r="B209" s="306" t="s">
        <v>415</v>
      </c>
      <c r="C209" s="307" t="s">
        <v>405</v>
      </c>
    </row>
    <row r="210" spans="2:3" ht="104.25" customHeight="1" thickBot="1">
      <c r="B210" s="310" t="str">
        <f>IF(ISERROR(VLOOKUP($C$2,appréciations!$A$6:$B$35,1,FALSE))=TRUE," ",IF(ISBLANK(VLOOKUP($C$2,appréciations!$A$6:$B$35,3,FALSE))," ",VLOOKUP($C$2,appréciations!$A$6:$EZ$35,3,FALSE)))</f>
        <v xml:space="preserve"> </v>
      </c>
      <c r="C210" s="309" t="s">
        <v>405</v>
      </c>
    </row>
  </sheetData>
  <sheetProtection sheet="1" objects="1" scenarios="1" selectLockedCells="1"/>
  <autoFilter ref="C1:C210">
    <filterColumn colId="0"/>
  </autoFilter>
  <mergeCells count="5">
    <mergeCell ref="D157:D208"/>
    <mergeCell ref="D85:D156"/>
    <mergeCell ref="C2:E2"/>
    <mergeCell ref="C4:E4"/>
    <mergeCell ref="D8:D24"/>
  </mergeCells>
  <printOptions horizontalCentered="1"/>
  <pageMargins left="0.82677165354330717" right="0.23622047244094491" top="0.62" bottom="0.5" header="0.31496062992125984" footer="0.31496062992125984"/>
  <pageSetup paperSize="9" orientation="portrait" r:id="rId1"/>
  <rowBreaks count="1" manualBreakCount="1">
    <brk id="81" min="1" max="3" man="1"/>
  </rowBreaks>
</worksheet>
</file>

<file path=xl/worksheets/sheet5.xml><?xml version="1.0" encoding="utf-8"?>
<worksheet xmlns="http://schemas.openxmlformats.org/spreadsheetml/2006/main" xmlns:r="http://schemas.openxmlformats.org/officeDocument/2006/relationships">
  <dimension ref="A1:K86"/>
  <sheetViews>
    <sheetView topLeftCell="B1" zoomScaleNormal="100" workbookViewId="0">
      <selection activeCell="L7" sqref="L7"/>
    </sheetView>
  </sheetViews>
  <sheetFormatPr baseColWidth="10" defaultRowHeight="15"/>
  <cols>
    <col min="1" max="1" width="20.7109375" hidden="1" customWidth="1"/>
    <col min="2" max="2" width="35" customWidth="1"/>
    <col min="3" max="3" width="3.42578125" customWidth="1"/>
    <col min="4" max="4" width="4.85546875" customWidth="1"/>
    <col min="5" max="5" width="7.42578125" customWidth="1"/>
    <col min="6" max="6" width="7" hidden="1" customWidth="1"/>
    <col min="7" max="7" width="34.28515625" customWidth="1"/>
    <col min="8" max="8" width="3.42578125" customWidth="1"/>
    <col min="9" max="9" width="5.5703125" customWidth="1"/>
    <col min="10" max="10" width="8" customWidth="1"/>
    <col min="13" max="13" width="104.85546875" customWidth="1"/>
  </cols>
  <sheetData>
    <row r="1" spans="1:11" ht="15" customHeight="1">
      <c r="A1" s="300"/>
      <c r="B1" s="425" t="str">
        <f>"Français  : "&amp;Fran1!A2&amp;" - "&amp;Fran1!A4&amp;" - "&amp;Fran1!A3</f>
        <v>Français  : classe + prof - 1er  trimestre - déc 2014</v>
      </c>
      <c r="C1" s="425"/>
      <c r="D1" s="425"/>
      <c r="E1" s="425"/>
      <c r="F1" s="425"/>
      <c r="G1" s="425"/>
      <c r="H1" s="425"/>
      <c r="I1" s="425"/>
      <c r="J1" s="425"/>
      <c r="K1" s="299"/>
    </row>
    <row r="2" spans="1:11" ht="15.75" customHeight="1" thickBot="1">
      <c r="A2" s="301"/>
      <c r="B2" s="426"/>
      <c r="C2" s="426"/>
      <c r="D2" s="426"/>
      <c r="E2" s="426"/>
      <c r="F2" s="426"/>
      <c r="G2" s="426"/>
      <c r="H2" s="426"/>
      <c r="I2" s="426"/>
      <c r="J2" s="426"/>
      <c r="K2" s="299"/>
    </row>
    <row r="3" spans="1:11" ht="15" customHeight="1">
      <c r="A3" s="432">
        <v>1</v>
      </c>
      <c r="B3" s="438" t="str">
        <f>IF(ISNA(VLOOKUP(A3,Livret1!$G$9:$J$84,4,FALSE)),"",VLOOKUP(A3,Livret1!$G$9:$J$84,4,FALSE))</f>
        <v/>
      </c>
      <c r="C3" s="450" t="str">
        <f>IF(ISNA(VLOOKUP(A3,Livret1!$G$9:$J$84,2,FALSE)),"",VLOOKUP(A3,Livret1!$G$9:$J$84,2,FALSE))</f>
        <v/>
      </c>
      <c r="D3" s="293" t="s">
        <v>408</v>
      </c>
      <c r="E3" s="289" t="str">
        <f>IF(ISNA(HLOOKUP(C3,Bilan!$J$4:$CB$17,11,FALSE)),"",HLOOKUP(C3,Bilan!$J$4:$CB$17,11,FALSE))</f>
        <v/>
      </c>
      <c r="F3" s="432">
        <v>11</v>
      </c>
      <c r="G3" s="435" t="str">
        <f>IF(ISNA(VLOOKUP(F3,Livret1!$G$9:$J$84,4,FALSE)),"",VLOOKUP(F3,Livret1!$G$9:$J$84,4,FALSE))</f>
        <v/>
      </c>
      <c r="H3" s="450" t="str">
        <f>IF(ISNA(VLOOKUP(F3,Livret1!$G$9:$J$84,2,FALSE)),"",VLOOKUP(F3,Livret1!$G$9:$J$84,2,FALSE))</f>
        <v/>
      </c>
      <c r="I3" s="293" t="s">
        <v>408</v>
      </c>
      <c r="J3" s="289" t="str">
        <f>IF(ISNA(HLOOKUP(H3,Bilan!$J$4:$CB$17,11,FALSE)),"",HLOOKUP(H3,Bilan!$J$4:$CB$17,11,FALSE))</f>
        <v/>
      </c>
    </row>
    <row r="4" spans="1:11" ht="15" customHeight="1">
      <c r="A4" s="433"/>
      <c r="B4" s="439"/>
      <c r="C4" s="451"/>
      <c r="D4" s="291" t="s">
        <v>409</v>
      </c>
      <c r="E4" s="290" t="str">
        <f>IF(ISNA(HLOOKUP(C3,Bilan!$J$4:$CB$17,12,FALSE)),"",HLOOKUP(C3,Bilan!$J$4:$CB$17,12,FALSE))</f>
        <v/>
      </c>
      <c r="F4" s="433"/>
      <c r="G4" s="436"/>
      <c r="H4" s="451"/>
      <c r="I4" s="291" t="s">
        <v>409</v>
      </c>
      <c r="J4" s="290" t="str">
        <f>IF(ISNA(HLOOKUP(H3,Bilan!$J$4:$CB$17,12,FALSE)),"",HLOOKUP(H3,Bilan!$J$4:$CB$17,12,FALSE))</f>
        <v/>
      </c>
    </row>
    <row r="5" spans="1:11">
      <c r="A5" s="433"/>
      <c r="B5" s="439"/>
      <c r="C5" s="451"/>
      <c r="D5" s="291" t="s">
        <v>410</v>
      </c>
      <c r="E5" s="427" t="str">
        <f>IF(B3="","",IF(AND(HLOOKUP(C3,Bilan!$J$4:$CB$17,13,FALSE)=" ",HLOOKUP(C3,Bilan!$J$4:$CB$17,13,FALSE)=" "),"",IF(HLOOKUP(C3,Bilan!$J$4:$CB$17,13,FALSE)=" ",HLOOKUP(C3,Bilan!$J$4:$CB$17,14,FALSE),IF(HLOOKUP(C3,Bilan!$J$4:$CB$17,14,FALSE)=" ",HLOOKUP(C3,Bilan!$J$4:$CB$17,13,FALSE),HLOOKUP(C3,Bilan!$J$4:$CB$17,14,FALSE)+HLOOKUP(C3,Bilan!$J$4:$CB$17,13,FALSE)))))</f>
        <v/>
      </c>
      <c r="F5" s="433"/>
      <c r="G5" s="436"/>
      <c r="H5" s="451"/>
      <c r="I5" s="291" t="s">
        <v>410</v>
      </c>
      <c r="J5" s="427" t="str">
        <f>IF(G3="","",IF(AND(HLOOKUP(H3,Bilan!$J$4:$CB$17,13,FALSE)=" ",HLOOKUP(H3,Bilan!$J$4:$CB$17,13,FALSE)=" "),"",IF(HLOOKUP(H3,Bilan!$J$4:$CB$17,13,FALSE)=" ",HLOOKUP(H3,Bilan!$J$4:$CB$17,14,FALSE),IF(HLOOKUP(H3,Bilan!$J$4:$CB$17,14,FALSE)=" ",HLOOKUP(H3,Bilan!$J$4:$CB$17,13,FALSE),HLOOKUP(H3,Bilan!$J$4:$CB$17,14,FALSE)+HLOOKUP(H3,Bilan!$J$4:$CB$17,13,FALSE)))))</f>
        <v/>
      </c>
    </row>
    <row r="6" spans="1:11" ht="15.75" thickBot="1">
      <c r="A6" s="434"/>
      <c r="B6" s="440"/>
      <c r="C6" s="452"/>
      <c r="D6" s="292" t="s">
        <v>411</v>
      </c>
      <c r="E6" s="428"/>
      <c r="F6" s="434"/>
      <c r="G6" s="437"/>
      <c r="H6" s="452"/>
      <c r="I6" s="292" t="s">
        <v>411</v>
      </c>
      <c r="J6" s="428"/>
    </row>
    <row r="7" spans="1:11" ht="15" customHeight="1">
      <c r="A7" s="432">
        <v>2</v>
      </c>
      <c r="B7" s="441" t="str">
        <f>IF(ISNA(VLOOKUP(A7,Livret1!$G$9:$J$84,4,FALSE)),"",VLOOKUP(A7,Livret1!$G$9:$J$84,4,FALSE))</f>
        <v/>
      </c>
      <c r="C7" s="453" t="str">
        <f>IF(ISNA(VLOOKUP(A7,Livret1!$G$9:$J$84,2,FALSE)),"",VLOOKUP(A7,Livret1!$G$9:$J$84,2,FALSE))</f>
        <v/>
      </c>
      <c r="D7" s="293" t="s">
        <v>408</v>
      </c>
      <c r="E7" s="289" t="str">
        <f>IF(ISNA(HLOOKUP(C7,Bilan!$J$4:$CB$17,11,FALSE)),"",HLOOKUP(C7,Bilan!$J$4:$CB$17,11,FALSE))</f>
        <v/>
      </c>
      <c r="F7" s="432">
        <v>12</v>
      </c>
      <c r="G7" s="429" t="str">
        <f>IF(ISNA(VLOOKUP(F7,Livret1!$G$9:$J$84,4,FALSE)),"",VLOOKUP(F7,Livret1!$G$9:$J$84,4,FALSE))</f>
        <v/>
      </c>
      <c r="H7" s="453" t="str">
        <f>IF(ISNA(VLOOKUP(F7,Livret1!$G$9:$J$84,2,FALSE)),"",VLOOKUP(F7,Livret1!$G$9:$J$84,2,FALSE))</f>
        <v/>
      </c>
      <c r="I7" s="293" t="s">
        <v>408</v>
      </c>
      <c r="J7" s="289" t="str">
        <f>IF(ISNA(HLOOKUP(H7,Bilan!$J$4:$CB$17,11,FALSE)),"",HLOOKUP(H7,Bilan!$J$4:$CB$17,11,FALSE))</f>
        <v/>
      </c>
    </row>
    <row r="8" spans="1:11" ht="15" customHeight="1">
      <c r="A8" s="433"/>
      <c r="B8" s="442"/>
      <c r="C8" s="454"/>
      <c r="D8" s="291" t="s">
        <v>409</v>
      </c>
      <c r="E8" s="290" t="str">
        <f>IF(ISNA(HLOOKUP(C7,Bilan!$J$4:$CB$17,12,FALSE)),"",HLOOKUP(C7,Bilan!$J$4:$CB$17,12,FALSE))</f>
        <v/>
      </c>
      <c r="F8" s="433"/>
      <c r="G8" s="430"/>
      <c r="H8" s="454"/>
      <c r="I8" s="291" t="s">
        <v>409</v>
      </c>
      <c r="J8" s="290" t="str">
        <f>IF(ISNA(HLOOKUP(H7,Bilan!$J$4:$CB$17,12,FALSE)),"",HLOOKUP(H7,Bilan!$J$4:$CB$17,12,FALSE))</f>
        <v/>
      </c>
    </row>
    <row r="9" spans="1:11">
      <c r="A9" s="433"/>
      <c r="B9" s="442"/>
      <c r="C9" s="454"/>
      <c r="D9" s="291" t="s">
        <v>410</v>
      </c>
      <c r="E9" s="427" t="str">
        <f>IF(B7="","",IF(AND(HLOOKUP(C7,Bilan!$J$4:$CB$17,13,FALSE)=" ",HLOOKUP(C7,Bilan!$J$4:$CB$17,13,FALSE)=" "),"",IF(HLOOKUP(C7,Bilan!$J$4:$CB$17,13,FALSE)=" ",HLOOKUP(C7,Bilan!$J$4:$CB$17,14,FALSE),IF(HLOOKUP(C7,Bilan!$J$4:$CB$17,14,FALSE)=" ",HLOOKUP(C7,Bilan!$J$4:$CB$17,13,FALSE),HLOOKUP(C7,Bilan!$J$4:$CB$17,14,FALSE)+HLOOKUP(C7,Bilan!$J$4:$CB$17,13,FALSE)))))</f>
        <v/>
      </c>
      <c r="F9" s="433"/>
      <c r="G9" s="430"/>
      <c r="H9" s="454"/>
      <c r="I9" s="291" t="s">
        <v>410</v>
      </c>
      <c r="J9" s="427" t="str">
        <f>IF(G7="","",IF(AND(HLOOKUP(H7,Bilan!$J$4:$CB$17,13,FALSE)=" ",HLOOKUP(H7,Bilan!$J$4:$CB$17,13,FALSE)=" "),"",IF(HLOOKUP(H7,Bilan!$J$4:$CB$17,13,FALSE)=" ",HLOOKUP(H7,Bilan!$J$4:$CB$17,14,FALSE),IF(HLOOKUP(H7,Bilan!$J$4:$CB$17,14,FALSE)=" ",HLOOKUP(H7,Bilan!$J$4:$CB$17,13,FALSE),HLOOKUP(H7,Bilan!$J$4:$CB$17,14,FALSE)+HLOOKUP(H7,Bilan!$J$4:$CB$17,13,FALSE)))))</f>
        <v/>
      </c>
    </row>
    <row r="10" spans="1:11" ht="15.75" thickBot="1">
      <c r="A10" s="434"/>
      <c r="B10" s="443"/>
      <c r="C10" s="455"/>
      <c r="D10" s="292" t="s">
        <v>411</v>
      </c>
      <c r="E10" s="428"/>
      <c r="F10" s="434"/>
      <c r="G10" s="431"/>
      <c r="H10" s="455"/>
      <c r="I10" s="292" t="s">
        <v>411</v>
      </c>
      <c r="J10" s="428"/>
    </row>
    <row r="11" spans="1:11" ht="15" customHeight="1">
      <c r="A11" s="432">
        <v>3</v>
      </c>
      <c r="B11" s="438" t="str">
        <f>IF(ISNA(VLOOKUP(A11,Livret1!$G$9:$J$84,4,FALSE)),"",VLOOKUP(A11,Livret1!$G$9:$J$84,4,FALSE))</f>
        <v/>
      </c>
      <c r="C11" s="450" t="str">
        <f>IF(ISNA(VLOOKUP(A11,Livret1!$G$9:$J$84,2,FALSE)),"",VLOOKUP(A11,Livret1!$G$9:$J$84,2,FALSE))</f>
        <v/>
      </c>
      <c r="D11" s="293" t="s">
        <v>408</v>
      </c>
      <c r="E11" s="289" t="str">
        <f>IF(ISNA(HLOOKUP(C11,Bilan!$J$4:$CB$17,11,FALSE)),"",HLOOKUP(C11,Bilan!$J$4:$CB$17,11,FALSE))</f>
        <v/>
      </c>
      <c r="F11" s="432">
        <v>13</v>
      </c>
      <c r="G11" s="435" t="str">
        <f>IF(ISNA(VLOOKUP(F11,Livret1!$G$9:$J$84,4,FALSE)),"",VLOOKUP(F11,Livret1!$G$9:$J$84,4,FALSE))</f>
        <v/>
      </c>
      <c r="H11" s="450" t="str">
        <f>IF(ISNA(VLOOKUP(F11,Livret1!$G$9:$J$84,2,FALSE)),"",VLOOKUP(F11,Livret1!$G$9:$J$84,2,FALSE))</f>
        <v/>
      </c>
      <c r="I11" s="293" t="s">
        <v>408</v>
      </c>
      <c r="J11" s="289" t="str">
        <f>IF(ISNA(HLOOKUP(H11,Bilan!$J$4:$CB$17,11,FALSE)),"",HLOOKUP(H11,Bilan!$J$4:$CB$17,11,FALSE))</f>
        <v/>
      </c>
    </row>
    <row r="12" spans="1:11" ht="15" customHeight="1">
      <c r="A12" s="433"/>
      <c r="B12" s="439"/>
      <c r="C12" s="451"/>
      <c r="D12" s="291" t="s">
        <v>409</v>
      </c>
      <c r="E12" s="290" t="str">
        <f>IF(ISNA(HLOOKUP(C11,Bilan!$J$4:$CB$17,12,FALSE)),"",HLOOKUP(C11,Bilan!$J$4:$CB$17,12,FALSE))</f>
        <v/>
      </c>
      <c r="F12" s="433"/>
      <c r="G12" s="436"/>
      <c r="H12" s="451"/>
      <c r="I12" s="291" t="s">
        <v>409</v>
      </c>
      <c r="J12" s="290" t="str">
        <f>IF(ISNA(HLOOKUP(H11,Bilan!$J$4:$CB$17,12,FALSE)),"",HLOOKUP(H11,Bilan!$J$4:$CB$17,12,FALSE))</f>
        <v/>
      </c>
    </row>
    <row r="13" spans="1:11">
      <c r="A13" s="433"/>
      <c r="B13" s="439"/>
      <c r="C13" s="451"/>
      <c r="D13" s="291" t="s">
        <v>410</v>
      </c>
      <c r="E13" s="427" t="str">
        <f>IF(B11="","",IF(AND(HLOOKUP(C11,Bilan!$J$4:$CB$17,13,FALSE)=" ",HLOOKUP(C11,Bilan!$J$4:$CB$17,13,FALSE)=" "),"",IF(HLOOKUP(C11,Bilan!$J$4:$CB$17,13,FALSE)=" ",HLOOKUP(C11,Bilan!$J$4:$CB$17,14,FALSE),IF(HLOOKUP(C11,Bilan!$J$4:$CB$17,14,FALSE)=" ",HLOOKUP(C11,Bilan!$J$4:$CB$17,13,FALSE),HLOOKUP(C11,Bilan!$J$4:$CB$17,14,FALSE)+HLOOKUP(C11,Bilan!$J$4:$CB$17,13,FALSE)))))</f>
        <v/>
      </c>
      <c r="F13" s="433"/>
      <c r="G13" s="436"/>
      <c r="H13" s="451"/>
      <c r="I13" s="291" t="s">
        <v>410</v>
      </c>
      <c r="J13" s="427" t="str">
        <f>IF(G11="","",IF(AND(HLOOKUP(H11,Bilan!$J$4:$CB$17,13,FALSE)=" ",HLOOKUP(H11,Bilan!$J$4:$CB$17,13,FALSE)=" "),"",IF(HLOOKUP(H11,Bilan!$J$4:$CB$17,13,FALSE)=" ",HLOOKUP(H11,Bilan!$J$4:$CB$17,14,FALSE),IF(HLOOKUP(H11,Bilan!$J$4:$CB$17,14,FALSE)=" ",HLOOKUP(H11,Bilan!$J$4:$CB$17,13,FALSE),HLOOKUP(H11,Bilan!$J$4:$CB$17,14,FALSE)+HLOOKUP(H11,Bilan!$J$4:$CB$17,13,FALSE)))))</f>
        <v/>
      </c>
    </row>
    <row r="14" spans="1:11" ht="15.75" thickBot="1">
      <c r="A14" s="434"/>
      <c r="B14" s="440"/>
      <c r="C14" s="452"/>
      <c r="D14" s="292" t="s">
        <v>411</v>
      </c>
      <c r="E14" s="428"/>
      <c r="F14" s="434"/>
      <c r="G14" s="437"/>
      <c r="H14" s="452"/>
      <c r="I14" s="292" t="s">
        <v>411</v>
      </c>
      <c r="J14" s="428"/>
    </row>
    <row r="15" spans="1:11" ht="15" customHeight="1">
      <c r="A15" s="432">
        <v>4</v>
      </c>
      <c r="B15" s="441" t="str">
        <f>IF(ISNA(VLOOKUP(A15,Livret1!$G$9:$J$84,4,FALSE)),"",VLOOKUP(A15,Livret1!$G$9:$J$84,4,FALSE))</f>
        <v/>
      </c>
      <c r="C15" s="453" t="str">
        <f>IF(ISNA(VLOOKUP(A15,Livret1!$G$9:$J$84,2,FALSE)),"",VLOOKUP(A15,Livret1!$G$9:$J$84,2,FALSE))</f>
        <v/>
      </c>
      <c r="D15" s="293" t="s">
        <v>408</v>
      </c>
      <c r="E15" s="289" t="str">
        <f>IF(ISNA(HLOOKUP(C15,Bilan!$J$4:$CB$17,11,FALSE)),"",HLOOKUP(C15,Bilan!$J$4:$CB$17,11,FALSE))</f>
        <v/>
      </c>
      <c r="F15" s="432">
        <v>14</v>
      </c>
      <c r="G15" s="429" t="str">
        <f>IF(ISNA(VLOOKUP(F15,Livret1!$G$9:$J$84,4,FALSE)),"",VLOOKUP(F15,Livret1!$G$9:$J$84,4,FALSE))</f>
        <v/>
      </c>
      <c r="H15" s="453" t="str">
        <f>IF(ISNA(VLOOKUP(F15,Livret1!$G$9:$J$84,2,FALSE)),"",VLOOKUP(F15,Livret1!$G$9:$J$84,2,FALSE))</f>
        <v/>
      </c>
      <c r="I15" s="293" t="s">
        <v>408</v>
      </c>
      <c r="J15" s="289" t="str">
        <f>IF(ISNA(HLOOKUP(H15,Bilan!$J$4:$CB$17,11,FALSE)),"",HLOOKUP(H15,Bilan!$J$4:$CB$17,11,FALSE))</f>
        <v/>
      </c>
    </row>
    <row r="16" spans="1:11" ht="15" customHeight="1">
      <c r="A16" s="433"/>
      <c r="B16" s="442"/>
      <c r="C16" s="454"/>
      <c r="D16" s="291" t="s">
        <v>409</v>
      </c>
      <c r="E16" s="290" t="str">
        <f>IF(ISNA(HLOOKUP(C15,Bilan!$J$4:$CB$17,12,FALSE)),"",HLOOKUP(C15,Bilan!$J$4:$CB$17,12,FALSE))</f>
        <v/>
      </c>
      <c r="F16" s="433"/>
      <c r="G16" s="430"/>
      <c r="H16" s="454"/>
      <c r="I16" s="291" t="s">
        <v>409</v>
      </c>
      <c r="J16" s="290" t="str">
        <f>IF(ISNA(HLOOKUP(H15,Bilan!$J$4:$CB$17,12,FALSE)),"",HLOOKUP(H15,Bilan!$J$4:$CB$17,12,FALSE))</f>
        <v/>
      </c>
    </row>
    <row r="17" spans="1:10">
      <c r="A17" s="433"/>
      <c r="B17" s="442"/>
      <c r="C17" s="454"/>
      <c r="D17" s="291" t="s">
        <v>410</v>
      </c>
      <c r="E17" s="427" t="str">
        <f>IF(B15="","",IF(AND(HLOOKUP(C15,Bilan!$J$4:$CB$17,13,FALSE)=" ",HLOOKUP(C15,Bilan!$J$4:$CB$17,13,FALSE)=" "),"",IF(HLOOKUP(C15,Bilan!$J$4:$CB$17,13,FALSE)=" ",HLOOKUP(C15,Bilan!$J$4:$CB$17,14,FALSE),IF(HLOOKUP(C15,Bilan!$J$4:$CB$17,14,FALSE)=" ",HLOOKUP(C15,Bilan!$J$4:$CB$17,13,FALSE),HLOOKUP(C15,Bilan!$J$4:$CB$17,14,FALSE)+HLOOKUP(C15,Bilan!$J$4:$CB$17,13,FALSE)))))</f>
        <v/>
      </c>
      <c r="F17" s="433"/>
      <c r="G17" s="430"/>
      <c r="H17" s="454"/>
      <c r="I17" s="291" t="s">
        <v>410</v>
      </c>
      <c r="J17" s="427" t="str">
        <f>IF(G15="","",IF(AND(HLOOKUP(H15,Bilan!$J$4:$CB$17,13,FALSE)=" ",HLOOKUP(H15,Bilan!$J$4:$CB$17,13,FALSE)=" "),"",IF(HLOOKUP(H15,Bilan!$J$4:$CB$17,13,FALSE)=" ",HLOOKUP(H15,Bilan!$J$4:$CB$17,14,FALSE),IF(HLOOKUP(H15,Bilan!$J$4:$CB$17,14,FALSE)=" ",HLOOKUP(H15,Bilan!$J$4:$CB$17,13,FALSE),HLOOKUP(H15,Bilan!$J$4:$CB$17,14,FALSE)+HLOOKUP(H15,Bilan!$J$4:$CB$17,13,FALSE)))))</f>
        <v/>
      </c>
    </row>
    <row r="18" spans="1:10" ht="15.75" thickBot="1">
      <c r="A18" s="434"/>
      <c r="B18" s="443"/>
      <c r="C18" s="455"/>
      <c r="D18" s="292" t="s">
        <v>411</v>
      </c>
      <c r="E18" s="428"/>
      <c r="F18" s="434"/>
      <c r="G18" s="431"/>
      <c r="H18" s="455"/>
      <c r="I18" s="292" t="s">
        <v>411</v>
      </c>
      <c r="J18" s="428"/>
    </row>
    <row r="19" spans="1:10" ht="15" customHeight="1">
      <c r="A19" s="432">
        <v>5</v>
      </c>
      <c r="B19" s="438" t="str">
        <f>IF(ISNA(VLOOKUP(A19,Livret1!$G$9:$J$84,4,FALSE)),"",VLOOKUP(A19,Livret1!$G$9:$J$84,4,FALSE))</f>
        <v/>
      </c>
      <c r="C19" s="450" t="str">
        <f>IF(ISNA(VLOOKUP(A19,Livret1!$G$9:$J$84,2,FALSE)),"",VLOOKUP(A19,Livret1!$G$9:$J$84,2,FALSE))</f>
        <v/>
      </c>
      <c r="D19" s="293" t="s">
        <v>408</v>
      </c>
      <c r="E19" s="289" t="str">
        <f>IF(ISNA(HLOOKUP(C19,Bilan!$J$4:$CB$17,11,FALSE)),"",HLOOKUP(C19,Bilan!$J$4:$CB$17,11,FALSE))</f>
        <v/>
      </c>
      <c r="F19" s="432">
        <v>15</v>
      </c>
      <c r="G19" s="435" t="str">
        <f>IF(ISNA(VLOOKUP(F19,Livret1!$G$9:$J$84,4,FALSE)),"",VLOOKUP(F19,Livret1!$G$9:$J$84,4,FALSE))</f>
        <v/>
      </c>
      <c r="H19" s="450" t="str">
        <f>IF(ISNA(VLOOKUP(F19,Livret1!$G$9:$J$84,2,FALSE)),"",VLOOKUP(F19,Livret1!$G$9:$J$84,2,FALSE))</f>
        <v/>
      </c>
      <c r="I19" s="293" t="s">
        <v>408</v>
      </c>
      <c r="J19" s="289" t="str">
        <f>IF(ISNA(HLOOKUP(H19,Bilan!$J$4:$CB$17,11,FALSE)),"",HLOOKUP(H19,Bilan!$J$4:$CB$17,11,FALSE))</f>
        <v/>
      </c>
    </row>
    <row r="20" spans="1:10" ht="15" customHeight="1">
      <c r="A20" s="433"/>
      <c r="B20" s="439"/>
      <c r="C20" s="451"/>
      <c r="D20" s="291" t="s">
        <v>409</v>
      </c>
      <c r="E20" s="290" t="str">
        <f>IF(ISNA(HLOOKUP(C19,Bilan!$J$4:$CB$17,12,FALSE)),"",HLOOKUP(C19,Bilan!$J$4:$CB$17,12,FALSE))</f>
        <v/>
      </c>
      <c r="F20" s="433"/>
      <c r="G20" s="436"/>
      <c r="H20" s="451"/>
      <c r="I20" s="291" t="s">
        <v>409</v>
      </c>
      <c r="J20" s="290" t="str">
        <f>IF(ISNA(HLOOKUP(H19,Bilan!$J$4:$CB$17,12,FALSE)),"",HLOOKUP(H19,Bilan!$J$4:$CB$17,12,FALSE))</f>
        <v/>
      </c>
    </row>
    <row r="21" spans="1:10">
      <c r="A21" s="433"/>
      <c r="B21" s="439"/>
      <c r="C21" s="451"/>
      <c r="D21" s="291" t="s">
        <v>410</v>
      </c>
      <c r="E21" s="427" t="str">
        <f>IF(B19="","",IF(AND(HLOOKUP(C19,Bilan!$J$4:$CB$17,13,FALSE)=" ",HLOOKUP(C19,Bilan!$J$4:$CB$17,13,FALSE)=" "),"",IF(HLOOKUP(C19,Bilan!$J$4:$CB$17,13,FALSE)=" ",HLOOKUP(C19,Bilan!$J$4:$CB$17,14,FALSE),IF(HLOOKUP(C19,Bilan!$J$4:$CB$17,14,FALSE)=" ",HLOOKUP(C19,Bilan!$J$4:$CB$17,13,FALSE),HLOOKUP(C19,Bilan!$J$4:$CB$17,14,FALSE)+HLOOKUP(C19,Bilan!$J$4:$CB$17,13,FALSE)))))</f>
        <v/>
      </c>
      <c r="F21" s="433"/>
      <c r="G21" s="436"/>
      <c r="H21" s="451"/>
      <c r="I21" s="291" t="s">
        <v>410</v>
      </c>
      <c r="J21" s="427" t="str">
        <f>IF(G19="","",IF(AND(HLOOKUP(H19,Bilan!$J$4:$CB$17,13,FALSE)=" ",HLOOKUP(H19,Bilan!$J$4:$CB$17,13,FALSE)=" "),"",IF(HLOOKUP(H19,Bilan!$J$4:$CB$17,13,FALSE)=" ",HLOOKUP(H19,Bilan!$J$4:$CB$17,14,FALSE),IF(HLOOKUP(H19,Bilan!$J$4:$CB$17,14,FALSE)=" ",HLOOKUP(H19,Bilan!$J$4:$CB$17,13,FALSE),HLOOKUP(H19,Bilan!$J$4:$CB$17,14,FALSE)+HLOOKUP(H19,Bilan!$J$4:$CB$17,13,FALSE)))))</f>
        <v/>
      </c>
    </row>
    <row r="22" spans="1:10" ht="15.75" thickBot="1">
      <c r="A22" s="434"/>
      <c r="B22" s="440"/>
      <c r="C22" s="452"/>
      <c r="D22" s="292" t="s">
        <v>411</v>
      </c>
      <c r="E22" s="428"/>
      <c r="F22" s="434"/>
      <c r="G22" s="437"/>
      <c r="H22" s="452"/>
      <c r="I22" s="292" t="s">
        <v>411</v>
      </c>
      <c r="J22" s="428"/>
    </row>
    <row r="23" spans="1:10" ht="15" customHeight="1">
      <c r="A23" s="432">
        <v>6</v>
      </c>
      <c r="B23" s="438" t="str">
        <f>IF(ISNA(VLOOKUP(A23,Livret1!$G$9:$J$84,4,FALSE)),"",VLOOKUP(A23,Livret1!$G$9:$J$84,4,FALSE))</f>
        <v/>
      </c>
      <c r="C23" s="450" t="str">
        <f>IF(ISNA(VLOOKUP(A23,Livret1!$G$9:$J$84,2,FALSE)),"",VLOOKUP(A23,Livret1!$G$9:$J$84,2,FALSE))</f>
        <v/>
      </c>
      <c r="D23" s="293" t="s">
        <v>408</v>
      </c>
      <c r="E23" s="289" t="str">
        <f>IF(ISNA(HLOOKUP(C23,Bilan!$J$4:$CB$17,11,FALSE)),"",HLOOKUP(C23,Bilan!$J$4:$CB$17,11,FALSE))</f>
        <v/>
      </c>
      <c r="F23" s="432">
        <v>16</v>
      </c>
      <c r="G23" s="435" t="str">
        <f>IF(ISNA(VLOOKUP(F23,Livret1!$G$9:$J$84,4,FALSE)),"",VLOOKUP(F23,Livret1!$G$9:$J$84,4,FALSE))</f>
        <v/>
      </c>
      <c r="H23" s="450" t="str">
        <f>IF(ISNA(VLOOKUP(F23,Livret1!$G$9:$J$84,2,FALSE)),"",VLOOKUP(F23,Livret1!$G$9:$J$84,2,FALSE))</f>
        <v/>
      </c>
      <c r="I23" s="293" t="s">
        <v>408</v>
      </c>
      <c r="J23" s="289" t="str">
        <f>IF(ISNA(HLOOKUP(H23,Bilan!$J$4:$CB$17,11,FALSE)),"",HLOOKUP(H23,Bilan!$J$4:$CB$17,11,FALSE))</f>
        <v/>
      </c>
    </row>
    <row r="24" spans="1:10" ht="15" customHeight="1">
      <c r="A24" s="433"/>
      <c r="B24" s="439"/>
      <c r="C24" s="451"/>
      <c r="D24" s="291" t="s">
        <v>409</v>
      </c>
      <c r="E24" s="290" t="str">
        <f>IF(ISNA(HLOOKUP(C23,Bilan!$J$4:$CB$17,12,FALSE)),"",HLOOKUP(C23,Bilan!$J$4:$CB$17,12,FALSE))</f>
        <v/>
      </c>
      <c r="F24" s="433"/>
      <c r="G24" s="436"/>
      <c r="H24" s="451"/>
      <c r="I24" s="291" t="s">
        <v>409</v>
      </c>
      <c r="J24" s="290" t="str">
        <f>IF(ISNA(HLOOKUP(H23,Bilan!$J$4:$CB$17,12,FALSE)),"",HLOOKUP(H23,Bilan!$J$4:$CB$17,12,FALSE))</f>
        <v/>
      </c>
    </row>
    <row r="25" spans="1:10">
      <c r="A25" s="433"/>
      <c r="B25" s="439"/>
      <c r="C25" s="451"/>
      <c r="D25" s="291" t="s">
        <v>410</v>
      </c>
      <c r="E25" s="427" t="str">
        <f>IF(B23="","",IF(AND(HLOOKUP(C23,Bilan!$J$4:$CB$17,13,FALSE)=" ",HLOOKUP(C23,Bilan!$J$4:$CB$17,13,FALSE)=" "),"",IF(HLOOKUP(C23,Bilan!$J$4:$CB$17,13,FALSE)=" ",HLOOKUP(C23,Bilan!$J$4:$CB$17,14,FALSE),IF(HLOOKUP(C23,Bilan!$J$4:$CB$17,14,FALSE)=" ",HLOOKUP(C23,Bilan!$J$4:$CB$17,13,FALSE),HLOOKUP(C23,Bilan!$J$4:$CB$17,14,FALSE)+HLOOKUP(C23,Bilan!$J$4:$CB$17,13,FALSE)))))</f>
        <v/>
      </c>
      <c r="F25" s="433"/>
      <c r="G25" s="436"/>
      <c r="H25" s="451"/>
      <c r="I25" s="291" t="s">
        <v>410</v>
      </c>
      <c r="J25" s="427" t="str">
        <f>IF(G23="","",IF(AND(HLOOKUP(H23,Bilan!$J$4:$CB$17,13,FALSE)=" ",HLOOKUP(H23,Bilan!$J$4:$CB$17,13,FALSE)=" "),"",IF(HLOOKUP(H23,Bilan!$J$4:$CB$17,13,FALSE)=" ",HLOOKUP(H23,Bilan!$J$4:$CB$17,14,FALSE),IF(HLOOKUP(H23,Bilan!$J$4:$CB$17,14,FALSE)=" ",HLOOKUP(H23,Bilan!$J$4:$CB$17,13,FALSE),HLOOKUP(H23,Bilan!$J$4:$CB$17,14,FALSE)+HLOOKUP(H23,Bilan!$J$4:$CB$17,13,FALSE)))))</f>
        <v/>
      </c>
    </row>
    <row r="26" spans="1:10" ht="15.75" thickBot="1">
      <c r="A26" s="434"/>
      <c r="B26" s="440"/>
      <c r="C26" s="452"/>
      <c r="D26" s="292" t="s">
        <v>411</v>
      </c>
      <c r="E26" s="428"/>
      <c r="F26" s="434"/>
      <c r="G26" s="437"/>
      <c r="H26" s="452"/>
      <c r="I26" s="292" t="s">
        <v>411</v>
      </c>
      <c r="J26" s="428"/>
    </row>
    <row r="27" spans="1:10" ht="15" customHeight="1">
      <c r="A27" s="432">
        <v>7</v>
      </c>
      <c r="B27" s="441" t="str">
        <f>IF(ISNA(VLOOKUP(A27,Livret1!$G$9:$J$84,4,FALSE)),"",VLOOKUP(A27,Livret1!$G$9:$J$84,4,FALSE))</f>
        <v/>
      </c>
      <c r="C27" s="453" t="str">
        <f>IF(ISNA(VLOOKUP(A27,Livret1!$G$9:$J$84,2,FALSE)),"",VLOOKUP(A27,Livret1!$G$9:$J$84,2,FALSE))</f>
        <v/>
      </c>
      <c r="D27" s="293" t="s">
        <v>408</v>
      </c>
      <c r="E27" s="289" t="str">
        <f>IF(ISNA(HLOOKUP(C27,Bilan!$J$4:$CB$17,11,FALSE)),"",HLOOKUP(C27,Bilan!$J$4:$CB$17,11,FALSE))</f>
        <v/>
      </c>
      <c r="F27" s="432">
        <v>17</v>
      </c>
      <c r="G27" s="429" t="str">
        <f>IF(ISNA(VLOOKUP(F27,Livret1!$G$9:$J$84,4,FALSE)),"",VLOOKUP(F27,Livret1!$G$9:$J$84,4,FALSE))</f>
        <v/>
      </c>
      <c r="H27" s="453" t="str">
        <f>IF(ISNA(VLOOKUP(F27,Livret1!$G$9:$J$84,2,FALSE)),"",VLOOKUP(F27,Livret1!$G$9:$J$84,2,FALSE))</f>
        <v/>
      </c>
      <c r="I27" s="293" t="s">
        <v>408</v>
      </c>
      <c r="J27" s="289" t="str">
        <f>IF(ISNA(HLOOKUP(H27,Bilan!$J$4:$CB$17,11,FALSE)),"",HLOOKUP(H27,Bilan!$J$4:$CB$17,11,FALSE))</f>
        <v/>
      </c>
    </row>
    <row r="28" spans="1:10" ht="15" customHeight="1">
      <c r="A28" s="433"/>
      <c r="B28" s="442"/>
      <c r="C28" s="454"/>
      <c r="D28" s="291" t="s">
        <v>409</v>
      </c>
      <c r="E28" s="290" t="str">
        <f>IF(ISNA(HLOOKUP(C27,Bilan!$J$4:$CB$17,12,FALSE)),"",HLOOKUP(C27,Bilan!$J$4:$CB$17,12,FALSE))</f>
        <v/>
      </c>
      <c r="F28" s="433"/>
      <c r="G28" s="430"/>
      <c r="H28" s="454"/>
      <c r="I28" s="291" t="s">
        <v>409</v>
      </c>
      <c r="J28" s="290" t="str">
        <f>IF(ISNA(HLOOKUP(H27,Bilan!$J$4:$CB$17,12,FALSE)),"",HLOOKUP(H27,Bilan!$J$4:$CB$17,12,FALSE))</f>
        <v/>
      </c>
    </row>
    <row r="29" spans="1:10">
      <c r="A29" s="433"/>
      <c r="B29" s="442"/>
      <c r="C29" s="454"/>
      <c r="D29" s="291" t="s">
        <v>410</v>
      </c>
      <c r="E29" s="427" t="str">
        <f>IF(B27="","",IF(AND(HLOOKUP(C27,Bilan!$J$4:$CB$17,13,FALSE)=" ",HLOOKUP(C27,Bilan!$J$4:$CB$17,13,FALSE)=" "),"",IF(HLOOKUP(C27,Bilan!$J$4:$CB$17,13,FALSE)=" ",HLOOKUP(C27,Bilan!$J$4:$CB$17,14,FALSE),IF(HLOOKUP(C27,Bilan!$J$4:$CB$17,14,FALSE)=" ",HLOOKUP(C27,Bilan!$J$4:$CB$17,13,FALSE),HLOOKUP(C27,Bilan!$J$4:$CB$17,14,FALSE)+HLOOKUP(C27,Bilan!$J$4:$CB$17,13,FALSE)))))</f>
        <v/>
      </c>
      <c r="F29" s="433"/>
      <c r="G29" s="430"/>
      <c r="H29" s="454"/>
      <c r="I29" s="291" t="s">
        <v>410</v>
      </c>
      <c r="J29" s="427" t="str">
        <f>IF(G27="","",IF(AND(HLOOKUP(H27,Bilan!$J$4:$CB$17,13,FALSE)=" ",HLOOKUP(H27,Bilan!$J$4:$CB$17,13,FALSE)=" "),"",IF(HLOOKUP(H27,Bilan!$J$4:$CB$17,13,FALSE)=" ",HLOOKUP(H27,Bilan!$J$4:$CB$17,14,FALSE),IF(HLOOKUP(H27,Bilan!$J$4:$CB$17,14,FALSE)=" ",HLOOKUP(H27,Bilan!$J$4:$CB$17,13,FALSE),HLOOKUP(H27,Bilan!$J$4:$CB$17,14,FALSE)+HLOOKUP(H27,Bilan!$J$4:$CB$17,13,FALSE)))))</f>
        <v/>
      </c>
    </row>
    <row r="30" spans="1:10" ht="15.75" thickBot="1">
      <c r="A30" s="434"/>
      <c r="B30" s="443"/>
      <c r="C30" s="455"/>
      <c r="D30" s="292" t="s">
        <v>411</v>
      </c>
      <c r="E30" s="428"/>
      <c r="F30" s="434"/>
      <c r="G30" s="431"/>
      <c r="H30" s="455"/>
      <c r="I30" s="292" t="s">
        <v>411</v>
      </c>
      <c r="J30" s="428"/>
    </row>
    <row r="31" spans="1:10" ht="15" customHeight="1">
      <c r="A31" s="432">
        <v>8</v>
      </c>
      <c r="B31" s="438" t="str">
        <f>IF(ISNA(VLOOKUP(A31,Livret1!$G$9:$J$84,4,FALSE)),"",VLOOKUP(A31,Livret1!$G$9:$J$84,4,FALSE))</f>
        <v/>
      </c>
      <c r="C31" s="450" t="str">
        <f>IF(ISNA(VLOOKUP(A31,Livret1!$G$9:$J$84,2,FALSE)),"",VLOOKUP(A31,Livret1!$G$9:$J$84,2,FALSE))</f>
        <v/>
      </c>
      <c r="D31" s="293" t="s">
        <v>408</v>
      </c>
      <c r="E31" s="289" t="str">
        <f>IF(ISNA(HLOOKUP(C31,Bilan!$J$4:$CB$17,11,FALSE)),"",HLOOKUP(C31,Bilan!$J$4:$CB$17,11,FALSE))</f>
        <v/>
      </c>
      <c r="F31" s="432">
        <v>18</v>
      </c>
      <c r="G31" s="435" t="str">
        <f>IF(ISNA(VLOOKUP(F31,Livret1!$G$9:$J$84,4,FALSE)),"",VLOOKUP(F31,Livret1!$G$9:$J$84,4,FALSE))</f>
        <v/>
      </c>
      <c r="H31" s="450" t="str">
        <f>IF(ISNA(VLOOKUP(F31,Livret1!$G$9:$J$84,2,FALSE)),"",VLOOKUP(F31,Livret1!$G$9:$J$84,2,FALSE))</f>
        <v/>
      </c>
      <c r="I31" s="293" t="s">
        <v>408</v>
      </c>
      <c r="J31" s="289" t="str">
        <f>IF(ISNA(HLOOKUP(H31,Bilan!$J$4:$CB$17,11,FALSE)),"",HLOOKUP(H31,Bilan!$J$4:$CB$17,11,FALSE))</f>
        <v/>
      </c>
    </row>
    <row r="32" spans="1:10" ht="15" customHeight="1">
      <c r="A32" s="433"/>
      <c r="B32" s="439"/>
      <c r="C32" s="451"/>
      <c r="D32" s="291" t="s">
        <v>409</v>
      </c>
      <c r="E32" s="290" t="str">
        <f>IF(ISNA(HLOOKUP(C31,Bilan!$J$4:$CB$17,12,FALSE)),"",HLOOKUP(C31,Bilan!$J$4:$CB$17,12,FALSE))</f>
        <v/>
      </c>
      <c r="F32" s="433"/>
      <c r="G32" s="436"/>
      <c r="H32" s="451"/>
      <c r="I32" s="291" t="s">
        <v>409</v>
      </c>
      <c r="J32" s="290" t="str">
        <f>IF(ISNA(HLOOKUP(H31,Bilan!$J$4:$CB$17,12,FALSE)),"",HLOOKUP(H31,Bilan!$J$4:$CB$17,12,FALSE))</f>
        <v/>
      </c>
    </row>
    <row r="33" spans="1:11">
      <c r="A33" s="433"/>
      <c r="B33" s="439"/>
      <c r="C33" s="451"/>
      <c r="D33" s="291" t="s">
        <v>410</v>
      </c>
      <c r="E33" s="427" t="str">
        <f>IF(B31="","",IF(AND(HLOOKUP(C31,Bilan!$J$4:$CB$17,13,FALSE)=" ",HLOOKUP(C31,Bilan!$J$4:$CB$17,13,FALSE)=" "),"",IF(HLOOKUP(C31,Bilan!$J$4:$CB$17,13,FALSE)=" ",HLOOKUP(C31,Bilan!$J$4:$CB$17,14,FALSE),IF(HLOOKUP(C31,Bilan!$J$4:$CB$17,14,FALSE)=" ",HLOOKUP(C31,Bilan!$J$4:$CB$17,13,FALSE),HLOOKUP(C31,Bilan!$J$4:$CB$17,14,FALSE)+HLOOKUP(C31,Bilan!$J$4:$CB$17,13,FALSE)))))</f>
        <v/>
      </c>
      <c r="F33" s="433"/>
      <c r="G33" s="436"/>
      <c r="H33" s="451"/>
      <c r="I33" s="291" t="s">
        <v>410</v>
      </c>
      <c r="J33" s="427" t="str">
        <f>IF(G31="","",IF(AND(HLOOKUP(H31,Bilan!$J$4:$CB$17,13,FALSE)=" ",HLOOKUP(H31,Bilan!$J$4:$CB$17,13,FALSE)=" "),"",IF(HLOOKUP(H31,Bilan!$J$4:$CB$17,13,FALSE)=" ",HLOOKUP(H31,Bilan!$J$4:$CB$17,14,FALSE),IF(HLOOKUP(H31,Bilan!$J$4:$CB$17,14,FALSE)=" ",HLOOKUP(H31,Bilan!$J$4:$CB$17,13,FALSE),HLOOKUP(H31,Bilan!$J$4:$CB$17,14,FALSE)+HLOOKUP(H31,Bilan!$J$4:$CB$17,13,FALSE)))))</f>
        <v/>
      </c>
    </row>
    <row r="34" spans="1:11" ht="15.75" thickBot="1">
      <c r="A34" s="434"/>
      <c r="B34" s="440"/>
      <c r="C34" s="452"/>
      <c r="D34" s="292" t="s">
        <v>411</v>
      </c>
      <c r="E34" s="428"/>
      <c r="F34" s="434"/>
      <c r="G34" s="437"/>
      <c r="H34" s="452"/>
      <c r="I34" s="292" t="s">
        <v>411</v>
      </c>
      <c r="J34" s="428"/>
    </row>
    <row r="35" spans="1:11" ht="15" customHeight="1">
      <c r="A35" s="432">
        <v>9</v>
      </c>
      <c r="B35" s="441" t="str">
        <f>IF(ISNA(VLOOKUP(A35,Livret1!$G$9:$J$84,4,FALSE)),"",VLOOKUP(A35,Livret1!$G$9:$J$84,4,FALSE))</f>
        <v/>
      </c>
      <c r="C35" s="453" t="str">
        <f>IF(ISNA(VLOOKUP(A35,Livret1!$G$9:$J$84,2,FALSE)),"",VLOOKUP(A35,Livret1!$G$9:$J$84,2,FALSE))</f>
        <v/>
      </c>
      <c r="D35" s="293" t="s">
        <v>408</v>
      </c>
      <c r="E35" s="289" t="str">
        <f>IF(ISNA(HLOOKUP(C35,Bilan!$J$4:$CB$17,11,FALSE)),"",HLOOKUP(C35,Bilan!$J$4:$CB$17,11,FALSE))</f>
        <v/>
      </c>
      <c r="F35" s="432">
        <v>19</v>
      </c>
      <c r="G35" s="429" t="str">
        <f>IF(ISNA(VLOOKUP(F35,Livret1!$G$9:$J$84,4,FALSE)),"",VLOOKUP(F35,Livret1!$G$9:$J$84,4,FALSE))</f>
        <v/>
      </c>
      <c r="H35" s="453" t="str">
        <f>IF(ISNA(VLOOKUP(F35,Livret1!$G$9:$J$84,2,FALSE)),"",VLOOKUP(F35,Livret1!$G$9:$J$84,2,FALSE))</f>
        <v/>
      </c>
      <c r="I35" s="293" t="s">
        <v>408</v>
      </c>
      <c r="J35" s="289" t="str">
        <f>IF(ISNA(HLOOKUP(H35,Bilan!$J$4:$CB$17,11,FALSE)),"",HLOOKUP(H35,Bilan!$J$4:$CB$17,11,FALSE))</f>
        <v/>
      </c>
    </row>
    <row r="36" spans="1:11" ht="15" customHeight="1">
      <c r="A36" s="433"/>
      <c r="B36" s="442"/>
      <c r="C36" s="454"/>
      <c r="D36" s="291" t="s">
        <v>409</v>
      </c>
      <c r="E36" s="290" t="str">
        <f>IF(ISNA(HLOOKUP(C35,Bilan!$J$4:$CB$17,12,FALSE)),"",HLOOKUP(C35,Bilan!$J$4:$CB$17,12,FALSE))</f>
        <v/>
      </c>
      <c r="F36" s="433"/>
      <c r="G36" s="430"/>
      <c r="H36" s="454"/>
      <c r="I36" s="291" t="s">
        <v>409</v>
      </c>
      <c r="J36" s="290" t="str">
        <f>IF(ISNA(HLOOKUP(H35,Bilan!$J$4:$CB$17,12,FALSE)),"",HLOOKUP(H35,Bilan!$J$4:$CB$17,12,FALSE))</f>
        <v/>
      </c>
    </row>
    <row r="37" spans="1:11">
      <c r="A37" s="433"/>
      <c r="B37" s="442"/>
      <c r="C37" s="454"/>
      <c r="D37" s="291" t="s">
        <v>410</v>
      </c>
      <c r="E37" s="427" t="str">
        <f>IF(B35="","",IF(AND(HLOOKUP(C35,Bilan!$J$4:$CB$17,13,FALSE)=" ",HLOOKUP(C35,Bilan!$J$4:$CB$17,13,FALSE)=" "),"",IF(HLOOKUP(C35,Bilan!$J$4:$CB$17,13,FALSE)=" ",HLOOKUP(C35,Bilan!$J$4:$CB$17,14,FALSE),IF(HLOOKUP(C35,Bilan!$J$4:$CB$17,14,FALSE)=" ",HLOOKUP(C35,Bilan!$J$4:$CB$17,13,FALSE),HLOOKUP(C35,Bilan!$J$4:$CB$17,14,FALSE)+HLOOKUP(C35,Bilan!$J$4:$CB$17,13,FALSE)))))</f>
        <v/>
      </c>
      <c r="F37" s="433"/>
      <c r="G37" s="430"/>
      <c r="H37" s="454"/>
      <c r="I37" s="291" t="s">
        <v>410</v>
      </c>
      <c r="J37" s="427" t="str">
        <f>IF(G35="","",IF(AND(HLOOKUP(H35,Bilan!$J$4:$CB$17,13,FALSE)=" ",HLOOKUP(H35,Bilan!$J$4:$CB$17,13,FALSE)=" "),"",IF(HLOOKUP(H35,Bilan!$J$4:$CB$17,13,FALSE)=" ",HLOOKUP(H35,Bilan!$J$4:$CB$17,14,FALSE),IF(HLOOKUP(H35,Bilan!$J$4:$CB$17,14,FALSE)=" ",HLOOKUP(H35,Bilan!$J$4:$CB$17,13,FALSE),HLOOKUP(H35,Bilan!$J$4:$CB$17,14,FALSE)+HLOOKUP(H35,Bilan!$J$4:$CB$17,13,FALSE)))))</f>
        <v/>
      </c>
    </row>
    <row r="38" spans="1:11" ht="15.75" thickBot="1">
      <c r="A38" s="434"/>
      <c r="B38" s="443"/>
      <c r="C38" s="455"/>
      <c r="D38" s="292" t="s">
        <v>411</v>
      </c>
      <c r="E38" s="428"/>
      <c r="F38" s="434"/>
      <c r="G38" s="431"/>
      <c r="H38" s="455"/>
      <c r="I38" s="292" t="s">
        <v>411</v>
      </c>
      <c r="J38" s="428"/>
    </row>
    <row r="39" spans="1:11" ht="15" customHeight="1">
      <c r="A39" s="432">
        <v>10</v>
      </c>
      <c r="B39" s="438" t="str">
        <f>IF(ISNA(VLOOKUP(A39,Livret1!$G$9:$J$84,4,FALSE)),"",VLOOKUP(A39,Livret1!$G$9:$J$84,4,FALSE))</f>
        <v/>
      </c>
      <c r="C39" s="450" t="str">
        <f>IF(ISNA(VLOOKUP(A39,Livret1!$G$9:$J$84,2,FALSE)),"",VLOOKUP(A39,Livret1!$G$9:$J$84,2,FALSE))</f>
        <v/>
      </c>
      <c r="D39" s="293" t="s">
        <v>408</v>
      </c>
      <c r="E39" s="289" t="str">
        <f>IF(ISNA(HLOOKUP(C39,Bilan!$J$4:$CB$17,11,FALSE)),"",HLOOKUP(C39,Bilan!$J$4:$CB$17,11,FALSE))</f>
        <v/>
      </c>
      <c r="F39" s="432">
        <v>20</v>
      </c>
      <c r="G39" s="435" t="str">
        <f>IF(ISNA(VLOOKUP(F39,Livret1!$G$9:$J$84,4,FALSE)),"",VLOOKUP(F39,Livret1!$G$9:$J$84,4,FALSE))</f>
        <v/>
      </c>
      <c r="H39" s="450" t="str">
        <f>IF(ISNA(VLOOKUP(F39,Livret1!$G$9:$J$84,2,FALSE)),"",VLOOKUP(F39,Livret1!$G$9:$J$84,2,FALSE))</f>
        <v/>
      </c>
      <c r="I39" s="293" t="s">
        <v>408</v>
      </c>
      <c r="J39" s="289" t="str">
        <f>IF(ISNA(HLOOKUP(H39,Bilan!$J$4:$CB$17,11,FALSE)),"",HLOOKUP(H39,Bilan!$J$4:$CB$17,11,FALSE))</f>
        <v/>
      </c>
    </row>
    <row r="40" spans="1:11" ht="15" customHeight="1">
      <c r="A40" s="433"/>
      <c r="B40" s="439"/>
      <c r="C40" s="451"/>
      <c r="D40" s="291" t="s">
        <v>409</v>
      </c>
      <c r="E40" s="290" t="str">
        <f>IF(ISNA(HLOOKUP(C39,Bilan!$J$4:$CB$17,12,FALSE)),"",HLOOKUP(C39,Bilan!$J$4:$CB$17,12,FALSE))</f>
        <v/>
      </c>
      <c r="F40" s="433"/>
      <c r="G40" s="436"/>
      <c r="H40" s="451"/>
      <c r="I40" s="291" t="s">
        <v>409</v>
      </c>
      <c r="J40" s="290" t="str">
        <f>IF(ISNA(HLOOKUP(H39,Bilan!$J$4:$CB$17,12,FALSE)),"",HLOOKUP(H39,Bilan!$J$4:$CB$17,12,FALSE))</f>
        <v/>
      </c>
    </row>
    <row r="41" spans="1:11">
      <c r="A41" s="433"/>
      <c r="B41" s="439"/>
      <c r="C41" s="451"/>
      <c r="D41" s="291" t="s">
        <v>410</v>
      </c>
      <c r="E41" s="427" t="str">
        <f>IF(B39="","",IF(AND(HLOOKUP(C39,Bilan!$J$4:$CB$17,13,FALSE)=" ",HLOOKUP(C39,Bilan!$J$4:$CB$17,13,FALSE)=" "),"",IF(HLOOKUP(C39,Bilan!$J$4:$CB$17,13,FALSE)=" ",HLOOKUP(C39,Bilan!$J$4:$CB$17,14,FALSE),IF(HLOOKUP(C39,Bilan!$J$4:$CB$17,14,FALSE)=" ",HLOOKUP(C39,Bilan!$J$4:$CB$17,13,FALSE),HLOOKUP(C39,Bilan!$J$4:$CB$17,14,FALSE)+HLOOKUP(C39,Bilan!$J$4:$CB$17,13,FALSE)))))</f>
        <v/>
      </c>
      <c r="F41" s="433"/>
      <c r="G41" s="436"/>
      <c r="H41" s="451"/>
      <c r="I41" s="291" t="s">
        <v>410</v>
      </c>
      <c r="J41" s="427" t="str">
        <f>IF(G39="","",IF(AND(HLOOKUP(H39,Bilan!$J$4:$CB$17,13,FALSE)=" ",HLOOKUP(H39,Bilan!$J$4:$CB$17,13,FALSE)=" "),"",IF(HLOOKUP(H39,Bilan!$J$4:$CB$17,13,FALSE)=" ",HLOOKUP(H39,Bilan!$J$4:$CB$17,14,FALSE),IF(HLOOKUP(H39,Bilan!$J$4:$CB$17,14,FALSE)=" ",HLOOKUP(H39,Bilan!$J$4:$CB$17,13,FALSE),HLOOKUP(H39,Bilan!$J$4:$CB$17,14,FALSE)+HLOOKUP(H39,Bilan!$J$4:$CB$17,13,FALSE)))))</f>
        <v/>
      </c>
    </row>
    <row r="42" spans="1:11" ht="15.75" thickBot="1">
      <c r="A42" s="434"/>
      <c r="B42" s="440"/>
      <c r="C42" s="452"/>
      <c r="D42" s="292" t="s">
        <v>411</v>
      </c>
      <c r="E42" s="428"/>
      <c r="F42" s="434"/>
      <c r="G42" s="437"/>
      <c r="H42" s="452"/>
      <c r="I42" s="292" t="s">
        <v>411</v>
      </c>
      <c r="J42" s="428"/>
    </row>
    <row r="43" spans="1:11" ht="15" customHeight="1" thickBot="1">
      <c r="A43" s="297"/>
      <c r="B43" s="302"/>
      <c r="C43" s="298"/>
      <c r="D43" s="298"/>
      <c r="E43" s="298"/>
      <c r="F43" s="303"/>
      <c r="G43" s="302"/>
      <c r="H43" s="299"/>
      <c r="I43" s="299"/>
      <c r="J43" s="299"/>
      <c r="K43" s="299"/>
    </row>
    <row r="44" spans="1:11" ht="15" customHeight="1" thickBot="1">
      <c r="A44" s="297"/>
      <c r="B44" s="302"/>
      <c r="C44" s="298"/>
      <c r="D44" s="298"/>
      <c r="E44" s="298"/>
      <c r="F44" s="303"/>
      <c r="G44" s="302"/>
      <c r="H44" s="299"/>
      <c r="I44" s="299"/>
      <c r="J44" s="299"/>
      <c r="K44" s="299"/>
    </row>
    <row r="45" spans="1:11" ht="15" customHeight="1">
      <c r="A45" s="300"/>
      <c r="B45" s="425" t="str">
        <f>"Mathématiques  : "&amp;Fran1!A2&amp;" - "&amp;Fran1!A4&amp;" - "&amp;Fran1!A3</f>
        <v>Mathématiques  : classe + prof - 1er  trimestre - déc 2014</v>
      </c>
      <c r="C45" s="425"/>
      <c r="D45" s="425"/>
      <c r="E45" s="425"/>
      <c r="F45" s="425"/>
      <c r="G45" s="425"/>
      <c r="H45" s="425"/>
      <c r="I45" s="425"/>
      <c r="J45" s="425"/>
      <c r="K45" s="299"/>
    </row>
    <row r="46" spans="1:11" ht="15.75" customHeight="1" thickBot="1">
      <c r="A46" s="301"/>
      <c r="B46" s="426"/>
      <c r="C46" s="426"/>
      <c r="D46" s="426"/>
      <c r="E46" s="426"/>
      <c r="F46" s="426"/>
      <c r="G46" s="426"/>
      <c r="H46" s="426"/>
      <c r="I46" s="426"/>
      <c r="J46" s="426"/>
      <c r="K46" s="299"/>
    </row>
    <row r="47" spans="1:11" ht="15" customHeight="1">
      <c r="A47" s="432">
        <v>1</v>
      </c>
      <c r="B47" s="438" t="str">
        <f>IF(ISNA(VLOOKUP(A47,Livret1!$G$87:$J$156,4,FALSE)),"",VLOOKUP(A47,Livret1!$G$87:$J$156,4,FALSE))</f>
        <v/>
      </c>
      <c r="C47" s="444" t="str">
        <f>IF(ISNA(VLOOKUP(A47,Livret1!$G$87:$J$156,2,FALSE)),"",VLOOKUP(A47,Livret1!$G$87:$J$156,2,FALSE))</f>
        <v/>
      </c>
      <c r="D47" s="293" t="s">
        <v>408</v>
      </c>
      <c r="E47" s="289" t="str">
        <f>IF(ISNA(HLOOKUP(C47,Bilan!$CE$4:$ET$17,11,FALSE)),"",HLOOKUP(C47,Bilan!$CE$4:$ET$17,11,FALSE))</f>
        <v/>
      </c>
      <c r="F47" s="432">
        <v>11</v>
      </c>
      <c r="G47" s="435" t="str">
        <f>IF(ISNA(VLOOKUP(F47,Livret1!$G$87:$J$156,4,FALSE)),"",VLOOKUP(F47,Livret1!$G$87:$J$156,4,FALSE))</f>
        <v/>
      </c>
      <c r="H47" s="435" t="str">
        <f>IF(ISNA(VLOOKUP(F47,Livret1!$G$87:$J$156,2,FALSE)),"",VLOOKUP(F47,Livret1!$G$87:$J$156,2,FALSE))</f>
        <v/>
      </c>
      <c r="I47" s="293" t="s">
        <v>408</v>
      </c>
      <c r="J47" s="289" t="str">
        <f>IF(ISNA(HLOOKUP(H47,Bilan!$CE$4:$ET$17,11,FALSE)),"",HLOOKUP(H47,Bilan!$CE$4:$ET$17,11,FALSE))</f>
        <v/>
      </c>
    </row>
    <row r="48" spans="1:11" ht="15" customHeight="1">
      <c r="A48" s="433"/>
      <c r="B48" s="439"/>
      <c r="C48" s="445"/>
      <c r="D48" s="291" t="s">
        <v>409</v>
      </c>
      <c r="E48" s="290" t="str">
        <f>IF(ISNA(HLOOKUP(C47,Bilan!$CE$4:$ET$17,12,FALSE)),"",HLOOKUP(C47,Bilan!$CE$4:$ET$17,12,FALSE))</f>
        <v/>
      </c>
      <c r="F48" s="433"/>
      <c r="G48" s="436"/>
      <c r="H48" s="436"/>
      <c r="I48" s="291" t="s">
        <v>409</v>
      </c>
      <c r="J48" s="290" t="str">
        <f>IF(ISNA(HLOOKUP(H47,Bilan!$CE$4:$ET$17,12,FALSE)),"",HLOOKUP(H47,Bilan!$CE$4:$ET$17,12,FALSE))</f>
        <v/>
      </c>
    </row>
    <row r="49" spans="1:10">
      <c r="A49" s="433"/>
      <c r="B49" s="439"/>
      <c r="C49" s="445"/>
      <c r="D49" s="291" t="s">
        <v>410</v>
      </c>
      <c r="E49" s="427" t="str">
        <f>IF(B47="","",IF(AND(HLOOKUP(C47,Bilan!$CE$4:$ET$17,13,FALSE)=" ",HLOOKUP(C47,Bilan!$CE$4:$ET$17,13,FALSE)=" "),"",IF(HLOOKUP(C47,Bilan!$CE$4:$ET$17,13,FALSE)=" ",HLOOKUP(C47,Bilan!$CE$4:$ET$17,14,FALSE),IF(HLOOKUP(C47,Bilan!$CE$4:$ET$17,14,FALSE)=" ",HLOOKUP(C47,Bilan!$CE$4:$ET$17,13,FALSE),HLOOKUP(C47,Bilan!$CE$4:$ET$17,14,FALSE)+HLOOKUP(C47,Bilan!$CE$4:$ET$17,13,FALSE)))))</f>
        <v/>
      </c>
      <c r="F49" s="433"/>
      <c r="G49" s="436"/>
      <c r="H49" s="436"/>
      <c r="I49" s="291" t="s">
        <v>410</v>
      </c>
      <c r="J49" s="427" t="str">
        <f>IF(G47="","",IF(AND(HLOOKUP(H47,Bilan!$CE$4:$ET$17,13,FALSE)=" ",HLOOKUP(H47,Bilan!$CE$4:$ET$17,13,FALSE)=" "),"",IF(HLOOKUP(H47,Bilan!$CE$4:$ET$17,13,FALSE)=" ",HLOOKUP(H47,Bilan!$CE$4:$ET$17,14,FALSE),IF(HLOOKUP(H47,Bilan!$CE$4:$ET$17,14,FALSE)=" ",HLOOKUP(H47,Bilan!$CE$4:$ET$17,13,FALSE),HLOOKUP(H47,Bilan!$CE$4:$ET$17,14,FALSE)+HLOOKUP(H47,Bilan!$CE$4:$ET$17,13,FALSE)))))</f>
        <v/>
      </c>
    </row>
    <row r="50" spans="1:10" ht="15.75" thickBot="1">
      <c r="A50" s="434"/>
      <c r="B50" s="440"/>
      <c r="C50" s="446"/>
      <c r="D50" s="292" t="s">
        <v>411</v>
      </c>
      <c r="E50" s="428"/>
      <c r="F50" s="434"/>
      <c r="G50" s="437"/>
      <c r="H50" s="437"/>
      <c r="I50" s="292" t="s">
        <v>411</v>
      </c>
      <c r="J50" s="428"/>
    </row>
    <row r="51" spans="1:10" ht="15" customHeight="1">
      <c r="A51" s="432">
        <v>2</v>
      </c>
      <c r="B51" s="441" t="str">
        <f>IF(ISNA(VLOOKUP(A51,Livret1!$G$87:$J$156,4,FALSE)),"",VLOOKUP(A51,Livret1!$G$87:$J$156,4,FALSE))</f>
        <v/>
      </c>
      <c r="C51" s="447" t="str">
        <f>IF(ISNA(VLOOKUP(A51,Livret1!$G$87:$J$156,2,FALSE)),"",VLOOKUP(A51,Livret1!$G$87:$J$156,2,FALSE))</f>
        <v/>
      </c>
      <c r="D51" s="293" t="s">
        <v>408</v>
      </c>
      <c r="E51" s="289" t="str">
        <f>IF(ISNA(HLOOKUP(C51,Bilan!$CE$4:$ET$17,11,FALSE)),"",HLOOKUP(C51,Bilan!$CE$4:$ET$17,11,FALSE))</f>
        <v/>
      </c>
      <c r="F51" s="432">
        <v>12</v>
      </c>
      <c r="G51" s="429" t="str">
        <f>IF(ISNA(VLOOKUP(F51,Livret1!$G$87:$J$156,4,FALSE)),"",VLOOKUP(F51,Livret1!$G$87:$J$156,4,FALSE))</f>
        <v/>
      </c>
      <c r="H51" s="429" t="str">
        <f>IF(ISNA(VLOOKUP(F51,Livret1!$G$87:$J$156,2,FALSE)),"",VLOOKUP(F51,Livret1!$G$87:$J$156,2,FALSE))</f>
        <v/>
      </c>
      <c r="I51" s="293" t="s">
        <v>408</v>
      </c>
      <c r="J51" s="289" t="str">
        <f>IF(ISNA(HLOOKUP(H51,Bilan!$CE$4:$ET$17,11,FALSE)),"",HLOOKUP(H51,Bilan!$CE$4:$ET$17,11,FALSE))</f>
        <v/>
      </c>
    </row>
    <row r="52" spans="1:10" ht="15" customHeight="1">
      <c r="A52" s="433"/>
      <c r="B52" s="442"/>
      <c r="C52" s="448"/>
      <c r="D52" s="291" t="s">
        <v>409</v>
      </c>
      <c r="E52" s="290" t="str">
        <f>IF(ISNA(HLOOKUP(C51,Bilan!$CE$4:$ET$17,12,FALSE)),"",HLOOKUP(C51,Bilan!$CE$4:$ET$17,12,FALSE))</f>
        <v/>
      </c>
      <c r="F52" s="433"/>
      <c r="G52" s="430"/>
      <c r="H52" s="430"/>
      <c r="I52" s="291" t="s">
        <v>409</v>
      </c>
      <c r="J52" s="290" t="str">
        <f>IF(ISNA(HLOOKUP(H51,Bilan!$CE$4:$ET$17,12,FALSE)),"",HLOOKUP(H51,Bilan!$CE$4:$ET$17,12,FALSE))</f>
        <v/>
      </c>
    </row>
    <row r="53" spans="1:10">
      <c r="A53" s="433"/>
      <c r="B53" s="442"/>
      <c r="C53" s="448"/>
      <c r="D53" s="291" t="s">
        <v>410</v>
      </c>
      <c r="E53" s="427" t="str">
        <f>IF(B51="","",IF(AND(HLOOKUP(C51,Bilan!$CE$4:$ET$17,13,FALSE)=" ",HLOOKUP(C51,Bilan!$CE$4:$ET$17,13,FALSE)=" "),"",IF(HLOOKUP(C51,Bilan!$CE$4:$ET$17,13,FALSE)=" ",HLOOKUP(C51,Bilan!$CE$4:$ET$17,14,FALSE),IF(HLOOKUP(C51,Bilan!$CE$4:$ET$17,14,FALSE)=" ",HLOOKUP(C51,Bilan!$CE$4:$ET$17,13,FALSE),HLOOKUP(C51,Bilan!$CE$4:$ET$17,14,FALSE)+HLOOKUP(C51,Bilan!$CE$4:$ET$17,13,FALSE)))))</f>
        <v/>
      </c>
      <c r="F53" s="433"/>
      <c r="G53" s="430"/>
      <c r="H53" s="430"/>
      <c r="I53" s="291" t="s">
        <v>410</v>
      </c>
      <c r="J53" s="427" t="str">
        <f>IF(G51="","",IF(AND(HLOOKUP(H51,Bilan!$CE$4:$ET$17,13,FALSE)=" ",HLOOKUP(H51,Bilan!$CE$4:$ET$17,13,FALSE)=" "),"",IF(HLOOKUP(H51,Bilan!$CE$4:$ET$17,13,FALSE)=" ",HLOOKUP(H51,Bilan!$CE$4:$ET$17,14,FALSE),IF(HLOOKUP(H51,Bilan!$CE$4:$ET$17,14,FALSE)=" ",HLOOKUP(H51,Bilan!$CE$4:$ET$17,13,FALSE),HLOOKUP(H51,Bilan!$CE$4:$ET$17,14,FALSE)+HLOOKUP(H51,Bilan!$CE$4:$ET$17,13,FALSE)))))</f>
        <v/>
      </c>
    </row>
    <row r="54" spans="1:10" ht="15.75" thickBot="1">
      <c r="A54" s="434"/>
      <c r="B54" s="443"/>
      <c r="C54" s="449"/>
      <c r="D54" s="292" t="s">
        <v>411</v>
      </c>
      <c r="E54" s="428"/>
      <c r="F54" s="434"/>
      <c r="G54" s="431"/>
      <c r="H54" s="431"/>
      <c r="I54" s="292" t="s">
        <v>411</v>
      </c>
      <c r="J54" s="428"/>
    </row>
    <row r="55" spans="1:10" ht="15" customHeight="1">
      <c r="A55" s="432">
        <v>3</v>
      </c>
      <c r="B55" s="438" t="str">
        <f>IF(ISNA(VLOOKUP(A55,Livret1!$G$87:$J$156,4,FALSE)),"",VLOOKUP(A55,Livret1!$G$87:$J$156,4,FALSE))</f>
        <v/>
      </c>
      <c r="C55" s="444" t="str">
        <f>IF(ISNA(VLOOKUP(A55,Livret1!$G$87:$J$156,2,FALSE)),"",VLOOKUP(A55,Livret1!$G$87:$J$156,2,FALSE))</f>
        <v/>
      </c>
      <c r="D55" s="293" t="s">
        <v>408</v>
      </c>
      <c r="E55" s="289" t="str">
        <f>IF(ISNA(HLOOKUP(C55,Bilan!$CE$4:$ET$17,11,FALSE)),"",HLOOKUP(C55,Bilan!$CE$4:$ET$17,11,FALSE))</f>
        <v/>
      </c>
      <c r="F55" s="432">
        <v>13</v>
      </c>
      <c r="G55" s="435" t="str">
        <f>IF(ISNA(VLOOKUP(F55,Livret1!$G$87:$J$156,4,FALSE)),"",VLOOKUP(F55,Livret1!$G$87:$J$156,4,FALSE))</f>
        <v/>
      </c>
      <c r="H55" s="435" t="str">
        <f>IF(ISNA(VLOOKUP(F55,Livret1!$G$87:$J$156,2,FALSE)),"",VLOOKUP(F55,Livret1!$G$87:$J$156,2,FALSE))</f>
        <v/>
      </c>
      <c r="I55" s="293" t="s">
        <v>408</v>
      </c>
      <c r="J55" s="289" t="str">
        <f>IF(ISNA(HLOOKUP(H55,Bilan!$CE$4:$ET$17,11,FALSE)),"",HLOOKUP(H55,Bilan!$CE$4:$ET$17,11,FALSE))</f>
        <v/>
      </c>
    </row>
    <row r="56" spans="1:10" ht="15" customHeight="1">
      <c r="A56" s="433"/>
      <c r="B56" s="439"/>
      <c r="C56" s="445"/>
      <c r="D56" s="291" t="s">
        <v>409</v>
      </c>
      <c r="E56" s="290" t="str">
        <f>IF(ISNA(HLOOKUP(C55,Bilan!$CE$4:$ET$17,12,FALSE)),"",HLOOKUP(C55,Bilan!$CE$4:$ET$17,12,FALSE))</f>
        <v/>
      </c>
      <c r="F56" s="433"/>
      <c r="G56" s="436"/>
      <c r="H56" s="436"/>
      <c r="I56" s="291" t="s">
        <v>409</v>
      </c>
      <c r="J56" s="290" t="str">
        <f>IF(ISNA(HLOOKUP(H55,Bilan!$CE$4:$ET$17,12,FALSE)),"",HLOOKUP(H55,Bilan!$CE$4:$ET$17,12,FALSE))</f>
        <v/>
      </c>
    </row>
    <row r="57" spans="1:10">
      <c r="A57" s="433"/>
      <c r="B57" s="439"/>
      <c r="C57" s="445"/>
      <c r="D57" s="291" t="s">
        <v>410</v>
      </c>
      <c r="E57" s="427" t="str">
        <f>IF(B55="","",IF(AND(HLOOKUP(C55,Bilan!$CE$4:$ET$17,13,FALSE)=" ",HLOOKUP(C55,Bilan!$CE$4:$ET$17,13,FALSE)=" "),"",IF(HLOOKUP(C55,Bilan!$CE$4:$ET$17,13,FALSE)=" ",HLOOKUP(C55,Bilan!$CE$4:$ET$17,14,FALSE),IF(HLOOKUP(C55,Bilan!$CE$4:$ET$17,14,FALSE)=" ",HLOOKUP(C55,Bilan!$CE$4:$ET$17,13,FALSE),HLOOKUP(C55,Bilan!$CE$4:$ET$17,14,FALSE)+HLOOKUP(C55,Bilan!$CE$4:$ET$17,13,FALSE)))))</f>
        <v/>
      </c>
      <c r="F57" s="433"/>
      <c r="G57" s="436"/>
      <c r="H57" s="436"/>
      <c r="I57" s="291" t="s">
        <v>410</v>
      </c>
      <c r="J57" s="427" t="str">
        <f>IF(G55="","",IF(AND(HLOOKUP(H55,Bilan!$CE$4:$ET$17,13,FALSE)=" ",HLOOKUP(H55,Bilan!$CE$4:$ET$17,13,FALSE)=" "),"",IF(HLOOKUP(H55,Bilan!$CE$4:$ET$17,13,FALSE)=" ",HLOOKUP(H55,Bilan!$CE$4:$ET$17,14,FALSE),IF(HLOOKUP(H55,Bilan!$CE$4:$ET$17,14,FALSE)=" ",HLOOKUP(H55,Bilan!$CE$4:$ET$17,13,FALSE),HLOOKUP(H55,Bilan!$CE$4:$ET$17,14,FALSE)+HLOOKUP(H55,Bilan!$CE$4:$ET$17,13,FALSE)))))</f>
        <v/>
      </c>
    </row>
    <row r="58" spans="1:10" ht="15.75" thickBot="1">
      <c r="A58" s="434"/>
      <c r="B58" s="440"/>
      <c r="C58" s="446"/>
      <c r="D58" s="292" t="s">
        <v>411</v>
      </c>
      <c r="E58" s="428"/>
      <c r="F58" s="434"/>
      <c r="G58" s="437"/>
      <c r="H58" s="437"/>
      <c r="I58" s="292" t="s">
        <v>411</v>
      </c>
      <c r="J58" s="428"/>
    </row>
    <row r="59" spans="1:10" ht="15" customHeight="1">
      <c r="A59" s="432">
        <v>4</v>
      </c>
      <c r="B59" s="441" t="str">
        <f>IF(ISNA(VLOOKUP(A59,Livret1!$G$87:$J$156,4,FALSE)),"",VLOOKUP(A59,Livret1!$G$87:$J$156,4,FALSE))</f>
        <v/>
      </c>
      <c r="C59" s="429" t="str">
        <f>IF(ISNA(VLOOKUP(A59,Livret1!$G$87:$J$156,2,FALSE)),"",VLOOKUP(A59,Livret1!$G$87:$J$156,2,FALSE))</f>
        <v/>
      </c>
      <c r="D59" s="293" t="s">
        <v>408</v>
      </c>
      <c r="E59" s="289" t="str">
        <f>IF(ISNA(HLOOKUP(C59,Bilan!$CE$4:$ET$17,11,FALSE)),"",HLOOKUP(C59,Bilan!$CE$4:$ET$17,11,FALSE))</f>
        <v/>
      </c>
      <c r="F59" s="432">
        <v>14</v>
      </c>
      <c r="G59" s="429" t="str">
        <f>IF(ISNA(VLOOKUP(F59,Livret1!$G$87:$J$156,4,FALSE)),"",VLOOKUP(F59,Livret1!$G$87:$J$156,4,FALSE))</f>
        <v/>
      </c>
      <c r="H59" s="429" t="str">
        <f>IF(ISNA(VLOOKUP(F59,Livret1!$G$87:$J$156,2,FALSE)),"",VLOOKUP(F59,Livret1!$G$87:$J$156,2,FALSE))</f>
        <v/>
      </c>
      <c r="I59" s="293" t="s">
        <v>408</v>
      </c>
      <c r="J59" s="289" t="str">
        <f>IF(ISNA(HLOOKUP(H59,Bilan!$CE$4:$ET$17,11,FALSE)),"",HLOOKUP(H59,Bilan!$CE$4:$ET$17,11,FALSE))</f>
        <v/>
      </c>
    </row>
    <row r="60" spans="1:10" ht="15" customHeight="1">
      <c r="A60" s="433"/>
      <c r="B60" s="442"/>
      <c r="C60" s="430"/>
      <c r="D60" s="291" t="s">
        <v>409</v>
      </c>
      <c r="E60" s="290" t="str">
        <f>IF(ISNA(HLOOKUP(C59,Bilan!$CE$4:$ET$17,12,FALSE)),"",HLOOKUP(C59,Bilan!$CE$4:$ET$17,12,FALSE))</f>
        <v/>
      </c>
      <c r="F60" s="433"/>
      <c r="G60" s="430"/>
      <c r="H60" s="430"/>
      <c r="I60" s="291" t="s">
        <v>409</v>
      </c>
      <c r="J60" s="290" t="str">
        <f>IF(ISNA(HLOOKUP(H59,Bilan!$CE$4:$ET$17,12,FALSE)),"",HLOOKUP(H59,Bilan!$CE$4:$ET$17,12,FALSE))</f>
        <v/>
      </c>
    </row>
    <row r="61" spans="1:10">
      <c r="A61" s="433"/>
      <c r="B61" s="442"/>
      <c r="C61" s="430"/>
      <c r="D61" s="291" t="s">
        <v>410</v>
      </c>
      <c r="E61" s="427" t="str">
        <f>IF(B59="","",IF(AND(HLOOKUP(C59,Bilan!$CE$4:$ET$17,13,FALSE)=" ",HLOOKUP(C59,Bilan!$CE$4:$ET$17,13,FALSE)=" "),"",IF(HLOOKUP(C59,Bilan!$CE$4:$ET$17,13,FALSE)=" ",HLOOKUP(C59,Bilan!$CE$4:$ET$17,14,FALSE),IF(HLOOKUP(C59,Bilan!$CE$4:$ET$17,14,FALSE)=" ",HLOOKUP(C59,Bilan!$CE$4:$ET$17,13,FALSE),HLOOKUP(C59,Bilan!$CE$4:$ET$17,14,FALSE)+HLOOKUP(C59,Bilan!$CE$4:$ET$17,13,FALSE)))))</f>
        <v/>
      </c>
      <c r="F61" s="433"/>
      <c r="G61" s="430"/>
      <c r="H61" s="430"/>
      <c r="I61" s="291" t="s">
        <v>410</v>
      </c>
      <c r="J61" s="427" t="str">
        <f>IF(G59="","",IF(AND(HLOOKUP(H59,Bilan!$CE$4:$ET$17,13,FALSE)=" ",HLOOKUP(H59,Bilan!$CE$4:$ET$17,13,FALSE)=" "),"",IF(HLOOKUP(H59,Bilan!$CE$4:$ET$17,13,FALSE)=" ",HLOOKUP(H59,Bilan!$CE$4:$ET$17,14,FALSE),IF(HLOOKUP(H59,Bilan!$CE$4:$ET$17,14,FALSE)=" ",HLOOKUP(H59,Bilan!$CE$4:$ET$17,13,FALSE),HLOOKUP(H59,Bilan!$CE$4:$ET$17,14,FALSE)+HLOOKUP(H59,Bilan!$CE$4:$ET$17,13,FALSE)))))</f>
        <v/>
      </c>
    </row>
    <row r="62" spans="1:10" ht="15.75" thickBot="1">
      <c r="A62" s="434"/>
      <c r="B62" s="443"/>
      <c r="C62" s="431"/>
      <c r="D62" s="292" t="s">
        <v>411</v>
      </c>
      <c r="E62" s="428"/>
      <c r="F62" s="434"/>
      <c r="G62" s="431"/>
      <c r="H62" s="431"/>
      <c r="I62" s="292" t="s">
        <v>411</v>
      </c>
      <c r="J62" s="428"/>
    </row>
    <row r="63" spans="1:10" ht="15" customHeight="1">
      <c r="A63" s="432">
        <v>5</v>
      </c>
      <c r="B63" s="438" t="str">
        <f>IF(ISNA(VLOOKUP(A63,Livret1!$G$87:$J$156,4,FALSE)),"",VLOOKUP(A63,Livret1!$G$87:$J$156,4,FALSE))</f>
        <v/>
      </c>
      <c r="C63" s="435" t="str">
        <f>IF(ISNA(VLOOKUP(A63,Livret1!$G$87:$J$156,2,FALSE)),"",VLOOKUP(A63,Livret1!$G$87:$J$156,2,FALSE))</f>
        <v/>
      </c>
      <c r="D63" s="293" t="s">
        <v>408</v>
      </c>
      <c r="E63" s="289" t="str">
        <f>IF(ISNA(HLOOKUP(C63,Bilan!$CE$4:$ET$17,11,FALSE)),"",HLOOKUP(C63,Bilan!$CE$4:$ET$17,11,FALSE))</f>
        <v/>
      </c>
      <c r="F63" s="432">
        <v>15</v>
      </c>
      <c r="G63" s="435" t="str">
        <f>IF(ISNA(VLOOKUP(F63,Livret1!$G$87:$J$156,4,FALSE)),"",VLOOKUP(F63,Livret1!$G$87:$J$156,4,FALSE))</f>
        <v/>
      </c>
      <c r="H63" s="435" t="str">
        <f>IF(ISNA(VLOOKUP(F63,Livret1!$G$87:$J$156,2,FALSE)),"",VLOOKUP(F63,Livret1!$G$87:$J$156,2,FALSE))</f>
        <v/>
      </c>
      <c r="I63" s="293" t="s">
        <v>408</v>
      </c>
      <c r="J63" s="289" t="str">
        <f>IF(ISNA(HLOOKUP(H63,Bilan!$CE$4:$ET$17,11,FALSE)),"",HLOOKUP(H63,Bilan!$CE$4:$ET$17,11,FALSE))</f>
        <v/>
      </c>
    </row>
    <row r="64" spans="1:10" ht="15" customHeight="1">
      <c r="A64" s="433"/>
      <c r="B64" s="439"/>
      <c r="C64" s="436"/>
      <c r="D64" s="291" t="s">
        <v>409</v>
      </c>
      <c r="E64" s="290" t="str">
        <f>IF(ISNA(HLOOKUP(C63,Bilan!$CE$4:$ET$17,12,FALSE)),"",HLOOKUP(C63,Bilan!$CE$4:$ET$17,12,FALSE))</f>
        <v/>
      </c>
      <c r="F64" s="433"/>
      <c r="G64" s="436"/>
      <c r="H64" s="436"/>
      <c r="I64" s="291" t="s">
        <v>409</v>
      </c>
      <c r="J64" s="290" t="str">
        <f>IF(ISNA(HLOOKUP(H63,Bilan!$CE$4:$ET$17,12,FALSE)),"",HLOOKUP(H63,Bilan!$CE$4:$ET$17,12,FALSE))</f>
        <v/>
      </c>
    </row>
    <row r="65" spans="1:10">
      <c r="A65" s="433"/>
      <c r="B65" s="439"/>
      <c r="C65" s="436"/>
      <c r="D65" s="291" t="s">
        <v>410</v>
      </c>
      <c r="E65" s="427" t="str">
        <f>IF(B63="","",IF(AND(HLOOKUP(C63,Bilan!$CE$4:$ET$17,13,FALSE)=" ",HLOOKUP(C63,Bilan!$CE$4:$ET$17,13,FALSE)=" "),"",IF(HLOOKUP(C63,Bilan!$CE$4:$ET$17,13,FALSE)=" ",HLOOKUP(C63,Bilan!$CE$4:$ET$17,14,FALSE),IF(HLOOKUP(C63,Bilan!$CE$4:$ET$17,14,FALSE)=" ",HLOOKUP(C63,Bilan!$CE$4:$ET$17,13,FALSE),HLOOKUP(C63,Bilan!$CE$4:$ET$17,14,FALSE)+HLOOKUP(C63,Bilan!$CE$4:$ET$17,13,FALSE)))))</f>
        <v/>
      </c>
      <c r="F65" s="433"/>
      <c r="G65" s="436"/>
      <c r="H65" s="436"/>
      <c r="I65" s="291" t="s">
        <v>410</v>
      </c>
      <c r="J65" s="427" t="str">
        <f>IF(G63="","",IF(AND(HLOOKUP(H63,Bilan!$CE$4:$ET$17,13,FALSE)=" ",HLOOKUP(H63,Bilan!$CE$4:$ET$17,13,FALSE)=" "),"",IF(HLOOKUP(H63,Bilan!$CE$4:$ET$17,13,FALSE)=" ",HLOOKUP(H63,Bilan!$CE$4:$ET$17,14,FALSE),IF(HLOOKUP(H63,Bilan!$CE$4:$ET$17,14,FALSE)=" ",HLOOKUP(H63,Bilan!$CE$4:$ET$17,13,FALSE),HLOOKUP(H63,Bilan!$CE$4:$ET$17,14,FALSE)+HLOOKUP(H63,Bilan!$CE$4:$ET$17,13,FALSE)))))</f>
        <v/>
      </c>
    </row>
    <row r="66" spans="1:10" ht="15.75" thickBot="1">
      <c r="A66" s="434"/>
      <c r="B66" s="440"/>
      <c r="C66" s="437"/>
      <c r="D66" s="292" t="s">
        <v>411</v>
      </c>
      <c r="E66" s="428"/>
      <c r="F66" s="434"/>
      <c r="G66" s="437"/>
      <c r="H66" s="437"/>
      <c r="I66" s="292" t="s">
        <v>411</v>
      </c>
      <c r="J66" s="428"/>
    </row>
    <row r="67" spans="1:10" ht="15" customHeight="1">
      <c r="A67" s="432">
        <v>6</v>
      </c>
      <c r="B67" s="438" t="str">
        <f>IF(ISNA(VLOOKUP(A67,Livret1!$G$87:$J$156,4,FALSE)),"",VLOOKUP(A67,Livret1!$G$87:$J$156,4,FALSE))</f>
        <v/>
      </c>
      <c r="C67" s="444" t="str">
        <f>IF(ISNA(VLOOKUP(A67,Livret1!$G$87:$J$156,2,FALSE)),"",VLOOKUP(A67,Livret1!$G$87:$J$156,2,FALSE))</f>
        <v/>
      </c>
      <c r="D67" s="293" t="s">
        <v>408</v>
      </c>
      <c r="E67" s="289" t="str">
        <f>IF(ISNA(HLOOKUP(C67,Bilan!$CE$4:$ET$17,11,FALSE)),"",HLOOKUP(C67,Bilan!$CE$4:$ET$17,11,FALSE))</f>
        <v/>
      </c>
      <c r="F67" s="432">
        <v>16</v>
      </c>
      <c r="G67" s="435" t="str">
        <f>IF(ISNA(VLOOKUP(F67,Livret1!$G$87:$J$156,4,FALSE)),"",VLOOKUP(F67,Livret1!$G$87:$J$156,4,FALSE))</f>
        <v/>
      </c>
      <c r="H67" s="435" t="str">
        <f>IF(ISNA(VLOOKUP(F67,Livret1!$G$87:$J$156,2,FALSE)),"",VLOOKUP(F67,Livret1!$G$87:$J$156,2,FALSE))</f>
        <v/>
      </c>
      <c r="I67" s="293" t="s">
        <v>408</v>
      </c>
      <c r="J67" s="289" t="str">
        <f>IF(ISNA(HLOOKUP(H67,Bilan!$CE$4:$ET$17,11,FALSE)),"",HLOOKUP(H67,Bilan!$CE$4:$ET$17,11,FALSE))</f>
        <v/>
      </c>
    </row>
    <row r="68" spans="1:10" ht="15" customHeight="1">
      <c r="A68" s="433"/>
      <c r="B68" s="439"/>
      <c r="C68" s="445"/>
      <c r="D68" s="291" t="s">
        <v>409</v>
      </c>
      <c r="E68" s="290" t="str">
        <f>IF(ISNA(HLOOKUP(C67,Bilan!$CE$4:$ET$17,12,FALSE)),"",HLOOKUP(C67,Bilan!$CE$4:$ET$17,12,FALSE))</f>
        <v/>
      </c>
      <c r="F68" s="433"/>
      <c r="G68" s="436"/>
      <c r="H68" s="436"/>
      <c r="I68" s="291" t="s">
        <v>409</v>
      </c>
      <c r="J68" s="290" t="str">
        <f>IF(ISNA(HLOOKUP(H67,Bilan!$CE$4:$ET$17,12,FALSE)),"",HLOOKUP(H67,Bilan!$CE$4:$ET$17,12,FALSE))</f>
        <v/>
      </c>
    </row>
    <row r="69" spans="1:10">
      <c r="A69" s="433"/>
      <c r="B69" s="439"/>
      <c r="C69" s="445"/>
      <c r="D69" s="291" t="s">
        <v>410</v>
      </c>
      <c r="E69" s="427" t="str">
        <f>IF(B67="","",IF(AND(HLOOKUP(C67,Bilan!$CE$4:$ET$17,13,FALSE)=" ",HLOOKUP(C67,Bilan!$CE$4:$ET$17,13,FALSE)=" "),"",IF(HLOOKUP(C67,Bilan!$CE$4:$ET$17,13,FALSE)=" ",HLOOKUP(C67,Bilan!$CE$4:$ET$17,14,FALSE),IF(HLOOKUP(C67,Bilan!$CE$4:$ET$17,14,FALSE)=" ",HLOOKUP(C67,Bilan!$CE$4:$ET$17,13,FALSE),HLOOKUP(C67,Bilan!$CE$4:$ET$17,14,FALSE)+HLOOKUP(C67,Bilan!$CE$4:$ET$17,13,FALSE)))))</f>
        <v/>
      </c>
      <c r="F69" s="433"/>
      <c r="G69" s="436"/>
      <c r="H69" s="436"/>
      <c r="I69" s="291" t="s">
        <v>410</v>
      </c>
      <c r="J69" s="427" t="str">
        <f>IF(G67="","",IF(AND(HLOOKUP(H67,Bilan!$CE$4:$ET$17,13,FALSE)=" ",HLOOKUP(H67,Bilan!$CE$4:$ET$17,13,FALSE)=" "),"",IF(HLOOKUP(H67,Bilan!$CE$4:$ET$17,13,FALSE)=" ",HLOOKUP(H67,Bilan!$CE$4:$ET$17,14,FALSE),IF(HLOOKUP(H67,Bilan!$CE$4:$ET$17,14,FALSE)=" ",HLOOKUP(H67,Bilan!$CE$4:$ET$17,13,FALSE),HLOOKUP(H67,Bilan!$CE$4:$ET$17,14,FALSE)+HLOOKUP(H67,Bilan!$CE$4:$ET$17,13,FALSE)))))</f>
        <v/>
      </c>
    </row>
    <row r="70" spans="1:10" ht="15.75" thickBot="1">
      <c r="A70" s="434"/>
      <c r="B70" s="440"/>
      <c r="C70" s="446"/>
      <c r="D70" s="292" t="s">
        <v>411</v>
      </c>
      <c r="E70" s="428"/>
      <c r="F70" s="434"/>
      <c r="G70" s="437"/>
      <c r="H70" s="437"/>
      <c r="I70" s="292" t="s">
        <v>411</v>
      </c>
      <c r="J70" s="428"/>
    </row>
    <row r="71" spans="1:10" ht="15" customHeight="1">
      <c r="A71" s="432">
        <v>7</v>
      </c>
      <c r="B71" s="441" t="str">
        <f>IF(ISNA(VLOOKUP(A71,Livret1!$G$87:$J$156,4,FALSE)),"",VLOOKUP(A71,Livret1!$G$87:$J$156,4,FALSE))</f>
        <v/>
      </c>
      <c r="C71" s="447" t="str">
        <f>IF(ISNA(VLOOKUP(A71,Livret1!$G$87:$J$156,2,FALSE)),"",VLOOKUP(A71,Livret1!$G$87:$J$156,2,FALSE))</f>
        <v/>
      </c>
      <c r="D71" s="293" t="s">
        <v>408</v>
      </c>
      <c r="E71" s="289" t="str">
        <f>IF(ISNA(HLOOKUP(C71,Bilan!$CE$4:$ET$17,11,FALSE)),"",HLOOKUP(C71,Bilan!$CE$4:$ET$17,11,FALSE))</f>
        <v/>
      </c>
      <c r="F71" s="432">
        <v>17</v>
      </c>
      <c r="G71" s="429" t="str">
        <f>IF(ISNA(VLOOKUP(F71,Livret1!$G$87:$J$156,4,FALSE)),"",VLOOKUP(F71,Livret1!$G$87:$J$156,4,FALSE))</f>
        <v/>
      </c>
      <c r="H71" s="429" t="str">
        <f>IF(ISNA(VLOOKUP(F71,Livret1!$G$87:$J$156,2,FALSE)),"",VLOOKUP(F71,Livret1!$G$87:$J$156,2,FALSE))</f>
        <v/>
      </c>
      <c r="I71" s="293" t="s">
        <v>408</v>
      </c>
      <c r="J71" s="289" t="str">
        <f>IF(ISNA(HLOOKUP(H71,Bilan!$CE$4:$ET$17,11,FALSE)),"",HLOOKUP(H71,Bilan!$CE$4:$ET$17,11,FALSE))</f>
        <v/>
      </c>
    </row>
    <row r="72" spans="1:10" ht="15" customHeight="1">
      <c r="A72" s="433"/>
      <c r="B72" s="442"/>
      <c r="C72" s="448"/>
      <c r="D72" s="291" t="s">
        <v>409</v>
      </c>
      <c r="E72" s="290" t="str">
        <f>IF(ISNA(HLOOKUP(C71,Bilan!$CE$4:$ET$17,12,FALSE)),"",HLOOKUP(C71,Bilan!$CE$4:$ET$17,12,FALSE))</f>
        <v/>
      </c>
      <c r="F72" s="433"/>
      <c r="G72" s="430"/>
      <c r="H72" s="430"/>
      <c r="I72" s="291" t="s">
        <v>409</v>
      </c>
      <c r="J72" s="290" t="str">
        <f>IF(ISNA(HLOOKUP(H71,Bilan!$CE$4:$ET$17,12,FALSE)),"",HLOOKUP(H71,Bilan!$CE$4:$ET$17,12,FALSE))</f>
        <v/>
      </c>
    </row>
    <row r="73" spans="1:10">
      <c r="A73" s="433"/>
      <c r="B73" s="442"/>
      <c r="C73" s="448"/>
      <c r="D73" s="291" t="s">
        <v>410</v>
      </c>
      <c r="E73" s="427" t="str">
        <f>IF(B71="","",IF(AND(HLOOKUP(C71,Bilan!$CE$4:$ET$17,13,FALSE)=" ",HLOOKUP(C71,Bilan!$CE$4:$ET$17,13,FALSE)=" "),"",IF(HLOOKUP(C71,Bilan!$CE$4:$ET$17,13,FALSE)=" ",HLOOKUP(C71,Bilan!$CE$4:$ET$17,14,FALSE),IF(HLOOKUP(C71,Bilan!$CE$4:$ET$17,14,FALSE)=" ",HLOOKUP(C71,Bilan!$CE$4:$ET$17,13,FALSE),HLOOKUP(C71,Bilan!$CE$4:$ET$17,14,FALSE)+HLOOKUP(C71,Bilan!$CE$4:$ET$17,13,FALSE)))))</f>
        <v/>
      </c>
      <c r="F73" s="433"/>
      <c r="G73" s="430"/>
      <c r="H73" s="430"/>
      <c r="I73" s="291" t="s">
        <v>410</v>
      </c>
      <c r="J73" s="427" t="str">
        <f>IF(G71="","",IF(AND(HLOOKUP(H71,Bilan!$CE$4:$ET$17,13,FALSE)=" ",HLOOKUP(H71,Bilan!$CE$4:$ET$17,13,FALSE)=" "),"",IF(HLOOKUP(H71,Bilan!$CE$4:$ET$17,13,FALSE)=" ",HLOOKUP(H71,Bilan!$CE$4:$ET$17,14,FALSE),IF(HLOOKUP(H71,Bilan!$CE$4:$ET$17,14,FALSE)=" ",HLOOKUP(H71,Bilan!$CE$4:$ET$17,13,FALSE),HLOOKUP(H71,Bilan!$CE$4:$ET$17,14,FALSE)+HLOOKUP(H71,Bilan!$CE$4:$ET$17,13,FALSE)))))</f>
        <v/>
      </c>
    </row>
    <row r="74" spans="1:10" ht="15.75" thickBot="1">
      <c r="A74" s="434"/>
      <c r="B74" s="443"/>
      <c r="C74" s="449"/>
      <c r="D74" s="292" t="s">
        <v>411</v>
      </c>
      <c r="E74" s="428"/>
      <c r="F74" s="434"/>
      <c r="G74" s="431"/>
      <c r="H74" s="431"/>
      <c r="I74" s="292" t="s">
        <v>411</v>
      </c>
      <c r="J74" s="428"/>
    </row>
    <row r="75" spans="1:10" ht="15" customHeight="1">
      <c r="A75" s="432">
        <v>8</v>
      </c>
      <c r="B75" s="438" t="str">
        <f>IF(ISNA(VLOOKUP(A75,Livret1!$G$87:$J$156,4,FALSE)),"",VLOOKUP(A75,Livret1!$G$87:$J$156,4,FALSE))</f>
        <v/>
      </c>
      <c r="C75" s="444" t="str">
        <f>IF(ISNA(VLOOKUP(A75,Livret1!$G$87:$J$156,2,FALSE)),"",VLOOKUP(A75,Livret1!$G$87:$J$156,2,FALSE))</f>
        <v/>
      </c>
      <c r="D75" s="293" t="s">
        <v>408</v>
      </c>
      <c r="E75" s="289" t="str">
        <f>IF(ISNA(HLOOKUP(C75,Bilan!$CE$4:$ET$17,11,FALSE)),"",HLOOKUP(C75,Bilan!$CE$4:$ET$17,11,FALSE))</f>
        <v/>
      </c>
      <c r="F75" s="432">
        <v>18</v>
      </c>
      <c r="G75" s="435" t="str">
        <f>IF(ISNA(VLOOKUP(F75,Livret1!$G$87:$J$156,4,FALSE)),"",VLOOKUP(F75,Livret1!$G$87:$J$156,4,FALSE))</f>
        <v/>
      </c>
      <c r="H75" s="435" t="str">
        <f>IF(ISNA(VLOOKUP(F75,Livret1!$G$87:$J$156,2,FALSE)),"",VLOOKUP(F75,Livret1!$G$87:$J$156,2,FALSE))</f>
        <v/>
      </c>
      <c r="I75" s="293" t="s">
        <v>408</v>
      </c>
      <c r="J75" s="289" t="str">
        <f>IF(ISNA(HLOOKUP(H75,Bilan!$CE$4:$ET$17,11,FALSE)),"",HLOOKUP(H75,Bilan!$CE$4:$ET$17,11,FALSE))</f>
        <v/>
      </c>
    </row>
    <row r="76" spans="1:10" ht="15" customHeight="1">
      <c r="A76" s="433"/>
      <c r="B76" s="439"/>
      <c r="C76" s="445"/>
      <c r="D76" s="291" t="s">
        <v>409</v>
      </c>
      <c r="E76" s="290" t="str">
        <f>IF(ISNA(HLOOKUP(C75,Bilan!$CE$4:$ET$17,12,FALSE)),"",HLOOKUP(C75,Bilan!$CE$4:$ET$17,12,FALSE))</f>
        <v/>
      </c>
      <c r="F76" s="433"/>
      <c r="G76" s="436"/>
      <c r="H76" s="436"/>
      <c r="I76" s="291" t="s">
        <v>409</v>
      </c>
      <c r="J76" s="290" t="str">
        <f>IF(ISNA(HLOOKUP(H75,Bilan!$CE$4:$ET$17,12,FALSE)),"",HLOOKUP(H75,Bilan!$CE$4:$ET$17,12,FALSE))</f>
        <v/>
      </c>
    </row>
    <row r="77" spans="1:10">
      <c r="A77" s="433"/>
      <c r="B77" s="439"/>
      <c r="C77" s="445"/>
      <c r="D77" s="291" t="s">
        <v>410</v>
      </c>
      <c r="E77" s="427" t="str">
        <f>IF(B75="","",IF(AND(HLOOKUP(C75,Bilan!$CE$4:$ET$17,13,FALSE)=" ",HLOOKUP(C75,Bilan!$CE$4:$ET$17,13,FALSE)=" "),"",IF(HLOOKUP(C75,Bilan!$CE$4:$ET$17,13,FALSE)=" ",HLOOKUP(C75,Bilan!$CE$4:$ET$17,14,FALSE),IF(HLOOKUP(C75,Bilan!$CE$4:$ET$17,14,FALSE)=" ",HLOOKUP(C75,Bilan!$CE$4:$ET$17,13,FALSE),HLOOKUP(C75,Bilan!$CE$4:$ET$17,14,FALSE)+HLOOKUP(C75,Bilan!$CE$4:$ET$17,13,FALSE)))))</f>
        <v/>
      </c>
      <c r="F77" s="433"/>
      <c r="G77" s="436"/>
      <c r="H77" s="436"/>
      <c r="I77" s="291" t="s">
        <v>410</v>
      </c>
      <c r="J77" s="427" t="str">
        <f>IF(G75="","",IF(AND(HLOOKUP(H75,Bilan!$CE$4:$ET$17,13,FALSE)=" ",HLOOKUP(H75,Bilan!$CE$4:$ET$17,13,FALSE)=" "),"",IF(HLOOKUP(H75,Bilan!$CE$4:$ET$17,13,FALSE)=" ",HLOOKUP(H75,Bilan!$CE$4:$ET$17,14,FALSE),IF(HLOOKUP(H75,Bilan!$CE$4:$ET$17,14,FALSE)=" ",HLOOKUP(H75,Bilan!$CE$4:$ET$17,13,FALSE),HLOOKUP(H75,Bilan!$CE$4:$ET$17,14,FALSE)+HLOOKUP(H75,Bilan!$CE$4:$ET$17,13,FALSE)))))</f>
        <v/>
      </c>
    </row>
    <row r="78" spans="1:10" ht="15.75" thickBot="1">
      <c r="A78" s="434"/>
      <c r="B78" s="440"/>
      <c r="C78" s="446"/>
      <c r="D78" s="292" t="s">
        <v>411</v>
      </c>
      <c r="E78" s="428"/>
      <c r="F78" s="434"/>
      <c r="G78" s="437"/>
      <c r="H78" s="437"/>
      <c r="I78" s="292" t="s">
        <v>411</v>
      </c>
      <c r="J78" s="428"/>
    </row>
    <row r="79" spans="1:10" ht="15" customHeight="1">
      <c r="A79" s="432">
        <v>9</v>
      </c>
      <c r="B79" s="441" t="str">
        <f>IF(ISNA(VLOOKUP(A79,Livret1!$G$87:$J$156,4,FALSE)),"",VLOOKUP(A79,Livret1!$G$87:$J$156,4,FALSE))</f>
        <v/>
      </c>
      <c r="C79" s="429" t="str">
        <f>IF(ISNA(VLOOKUP(A79,Livret1!$G$87:$J$156,2,FALSE)),"",VLOOKUP(A79,Livret1!$G$87:$J$156,2,FALSE))</f>
        <v/>
      </c>
      <c r="D79" s="293" t="s">
        <v>408</v>
      </c>
      <c r="E79" s="289" t="str">
        <f>IF(ISNA(HLOOKUP(C79,Bilan!$CE$4:$ET$17,11,FALSE)),"",HLOOKUP(C79,Bilan!$CE$4:$ET$17,11,FALSE))</f>
        <v/>
      </c>
      <c r="F79" s="432">
        <v>19</v>
      </c>
      <c r="G79" s="429" t="str">
        <f>IF(ISNA(VLOOKUP(F79,Livret1!$G$87:$J$156,4,FALSE)),"",VLOOKUP(F79,Livret1!$G$87:$J$156,4,FALSE))</f>
        <v/>
      </c>
      <c r="H79" s="429" t="str">
        <f>IF(ISNA(VLOOKUP(F79,Livret1!$G$87:$J$156,2,FALSE)),"",VLOOKUP(F79,Livret1!$G$87:$J$156,2,FALSE))</f>
        <v/>
      </c>
      <c r="I79" s="293" t="s">
        <v>408</v>
      </c>
      <c r="J79" s="289" t="str">
        <f>IF(ISNA(HLOOKUP(H79,Bilan!$CE$4:$ET$17,11,FALSE)),"",HLOOKUP(H79,Bilan!$CE$4:$ET$17,11,FALSE))</f>
        <v/>
      </c>
    </row>
    <row r="80" spans="1:10" ht="15" customHeight="1">
      <c r="A80" s="433"/>
      <c r="B80" s="442"/>
      <c r="C80" s="430"/>
      <c r="D80" s="291" t="s">
        <v>409</v>
      </c>
      <c r="E80" s="290" t="str">
        <f>IF(ISNA(HLOOKUP(C79,Bilan!$CE$4:$ET$17,12,FALSE)),"",HLOOKUP(C79,Bilan!$CE$4:$ET$17,12,FALSE))</f>
        <v/>
      </c>
      <c r="F80" s="433"/>
      <c r="G80" s="430"/>
      <c r="H80" s="430"/>
      <c r="I80" s="291" t="s">
        <v>409</v>
      </c>
      <c r="J80" s="290" t="str">
        <f>IF(ISNA(HLOOKUP(H79,Bilan!$CE$4:$ET$17,12,FALSE)),"",HLOOKUP(H79,Bilan!$CE$4:$ET$17,12,FALSE))</f>
        <v/>
      </c>
    </row>
    <row r="81" spans="1:10">
      <c r="A81" s="433"/>
      <c r="B81" s="442"/>
      <c r="C81" s="430"/>
      <c r="D81" s="291" t="s">
        <v>410</v>
      </c>
      <c r="E81" s="427" t="str">
        <f>IF(B79="","",IF(AND(HLOOKUP(C79,Bilan!$CE$4:$ET$17,13,FALSE)=" ",HLOOKUP(C79,Bilan!$CE$4:$ET$17,13,FALSE)=" "),"",IF(HLOOKUP(C79,Bilan!$CE$4:$ET$17,13,FALSE)=" ",HLOOKUP(C79,Bilan!$CE$4:$ET$17,14,FALSE),IF(HLOOKUP(C79,Bilan!$CE$4:$ET$17,14,FALSE)=" ",HLOOKUP(C79,Bilan!$CE$4:$ET$17,13,FALSE),HLOOKUP(C79,Bilan!$CE$4:$ET$17,14,FALSE)+HLOOKUP(C79,Bilan!$CE$4:$ET$17,13,FALSE)))))</f>
        <v/>
      </c>
      <c r="F81" s="433"/>
      <c r="G81" s="430"/>
      <c r="H81" s="430"/>
      <c r="I81" s="291" t="s">
        <v>410</v>
      </c>
      <c r="J81" s="427" t="str">
        <f>IF(G79="","",IF(AND(HLOOKUP(H79,Bilan!$CE$4:$ET$17,13,FALSE)=" ",HLOOKUP(H79,Bilan!$CE$4:$ET$17,13,FALSE)=" "),"",IF(HLOOKUP(H79,Bilan!$CE$4:$ET$17,13,FALSE)=" ",HLOOKUP(H79,Bilan!$CE$4:$ET$17,14,FALSE),IF(HLOOKUP(H79,Bilan!$CE$4:$ET$17,14,FALSE)=" ",HLOOKUP(H79,Bilan!$CE$4:$ET$17,13,FALSE),HLOOKUP(H79,Bilan!$CE$4:$ET$17,14,FALSE)+HLOOKUP(H79,Bilan!$CE$4:$ET$17,13,FALSE)))))</f>
        <v/>
      </c>
    </row>
    <row r="82" spans="1:10" ht="15.75" thickBot="1">
      <c r="A82" s="434"/>
      <c r="B82" s="443"/>
      <c r="C82" s="431"/>
      <c r="D82" s="292" t="s">
        <v>411</v>
      </c>
      <c r="E82" s="428"/>
      <c r="F82" s="434"/>
      <c r="G82" s="431"/>
      <c r="H82" s="431"/>
      <c r="I82" s="292" t="s">
        <v>411</v>
      </c>
      <c r="J82" s="428"/>
    </row>
    <row r="83" spans="1:10" ht="15" customHeight="1">
      <c r="A83" s="432">
        <v>10</v>
      </c>
      <c r="B83" s="438" t="str">
        <f>IF(ISNA(VLOOKUP(A83,Livret1!$G$87:$J$156,4,FALSE)),"",VLOOKUP(A83,Livret1!$G$87:$J$156,4,FALSE))</f>
        <v/>
      </c>
      <c r="C83" s="435" t="str">
        <f>IF(ISNA(VLOOKUP(A83,Livret1!$G$87:$J$156,2,FALSE)),"",VLOOKUP(A83,Livret1!$G$87:$J$156,2,FALSE))</f>
        <v/>
      </c>
      <c r="D83" s="293" t="s">
        <v>408</v>
      </c>
      <c r="E83" s="289" t="str">
        <f>IF(ISNA(HLOOKUP(C83,Bilan!$CE$4:$ET$17,11,FALSE)),"",HLOOKUP(C83,Bilan!$CE$4:$ET$17,11,FALSE))</f>
        <v/>
      </c>
      <c r="F83" s="432">
        <v>20</v>
      </c>
      <c r="G83" s="435" t="str">
        <f>IF(ISNA(VLOOKUP(F83,Livret1!$G$87:$J$156,4,FALSE)),"",VLOOKUP(F83,Livret1!$G$87:$J$156,4,FALSE))</f>
        <v/>
      </c>
      <c r="H83" s="435" t="str">
        <f>IF(ISNA(VLOOKUP(F83,Livret1!$G$87:$J$156,2,FALSE)),"",VLOOKUP(F83,Livret1!$G$87:$J$156,2,FALSE))</f>
        <v/>
      </c>
      <c r="I83" s="293" t="s">
        <v>408</v>
      </c>
      <c r="J83" s="289" t="str">
        <f>IF(ISNA(HLOOKUP(H83,Bilan!$CE$4:$ET$17,11,FALSE)),"",HLOOKUP(H83,Bilan!$CE$4:$ET$17,11,FALSE))</f>
        <v/>
      </c>
    </row>
    <row r="84" spans="1:10" ht="15" customHeight="1">
      <c r="A84" s="433"/>
      <c r="B84" s="439"/>
      <c r="C84" s="436"/>
      <c r="D84" s="291" t="s">
        <v>409</v>
      </c>
      <c r="E84" s="290" t="str">
        <f>IF(ISNA(HLOOKUP(C83,Bilan!$CE$4:$ET$17,12,FALSE)),"",HLOOKUP(C83,Bilan!$CE$4:$ET$17,12,FALSE))</f>
        <v/>
      </c>
      <c r="F84" s="433"/>
      <c r="G84" s="436"/>
      <c r="H84" s="436"/>
      <c r="I84" s="291" t="s">
        <v>409</v>
      </c>
      <c r="J84" s="290" t="str">
        <f>IF(ISNA(HLOOKUP(H83,Bilan!$CE$4:$ET$17,12,FALSE)),"",HLOOKUP(H83,Bilan!$CE$4:$ET$17,12,FALSE))</f>
        <v/>
      </c>
    </row>
    <row r="85" spans="1:10">
      <c r="A85" s="433"/>
      <c r="B85" s="439"/>
      <c r="C85" s="436"/>
      <c r="D85" s="291" t="s">
        <v>410</v>
      </c>
      <c r="E85" s="427" t="str">
        <f>IF(B83="","",IF(AND(HLOOKUP(C83,Bilan!$CE$4:$ET$17,13,FALSE)=" ",HLOOKUP(C83,Bilan!$CE$4:$ET$17,13,FALSE)=" "),"",IF(HLOOKUP(C83,Bilan!$CE$4:$ET$17,13,FALSE)=" ",HLOOKUP(C83,Bilan!$CE$4:$ET$17,14,FALSE),IF(HLOOKUP(C83,Bilan!$CE$4:$ET$17,14,FALSE)=" ",HLOOKUP(C83,Bilan!$CE$4:$ET$17,13,FALSE),HLOOKUP(C83,Bilan!$CE$4:$ET$17,14,FALSE)+HLOOKUP(C83,Bilan!$CE$4:$ET$17,13,FALSE)))))</f>
        <v/>
      </c>
      <c r="F85" s="433"/>
      <c r="G85" s="436"/>
      <c r="H85" s="436"/>
      <c r="I85" s="291" t="s">
        <v>410</v>
      </c>
      <c r="J85" s="427" t="str">
        <f>IF(G83="","",IF(AND(HLOOKUP(H83,Bilan!$CE$4:$ET$17,13,FALSE)=" ",HLOOKUP(H83,Bilan!$CE$4:$ET$17,13,FALSE)=" "),"",IF(HLOOKUP(H83,Bilan!$CE$4:$ET$17,13,FALSE)=" ",HLOOKUP(H83,Bilan!$CE$4:$ET$17,14,FALSE),IF(HLOOKUP(H83,Bilan!$CE$4:$ET$17,14,FALSE)=" ",HLOOKUP(H83,Bilan!$CE$4:$ET$17,13,FALSE),HLOOKUP(H83,Bilan!$CE$4:$ET$17,14,FALSE)+HLOOKUP(H83,Bilan!$CE$4:$ET$17,13,FALSE)))))</f>
        <v/>
      </c>
    </row>
    <row r="86" spans="1:10" ht="15.75" thickBot="1">
      <c r="A86" s="434"/>
      <c r="B86" s="440"/>
      <c r="C86" s="437"/>
      <c r="D86" s="292" t="s">
        <v>411</v>
      </c>
      <c r="E86" s="428"/>
      <c r="F86" s="434"/>
      <c r="G86" s="437"/>
      <c r="H86" s="437"/>
      <c r="I86" s="292" t="s">
        <v>411</v>
      </c>
      <c r="J86" s="428"/>
    </row>
  </sheetData>
  <sheetProtection sheet="1" objects="1" scenarios="1" selectLockedCells="1" selectUnlockedCells="1"/>
  <mergeCells count="162">
    <mergeCell ref="J9:J10"/>
    <mergeCell ref="J21:J22"/>
    <mergeCell ref="J13:J14"/>
    <mergeCell ref="B3:B6"/>
    <mergeCell ref="E5:E6"/>
    <mergeCell ref="E9:E10"/>
    <mergeCell ref="E13:E14"/>
    <mergeCell ref="E17:E18"/>
    <mergeCell ref="G11:G14"/>
    <mergeCell ref="F3:F6"/>
    <mergeCell ref="C15:C18"/>
    <mergeCell ref="C19:C22"/>
    <mergeCell ref="F15:F18"/>
    <mergeCell ref="C3:C6"/>
    <mergeCell ref="C7:C10"/>
    <mergeCell ref="C11:C14"/>
    <mergeCell ref="A3:A6"/>
    <mergeCell ref="A7:A10"/>
    <mergeCell ref="B7:B10"/>
    <mergeCell ref="H3:H6"/>
    <mergeCell ref="H7:H10"/>
    <mergeCell ref="G15:G18"/>
    <mergeCell ref="F19:F22"/>
    <mergeCell ref="G19:G22"/>
    <mergeCell ref="G3:G6"/>
    <mergeCell ref="F7:F10"/>
    <mergeCell ref="G7:G10"/>
    <mergeCell ref="A11:A14"/>
    <mergeCell ref="B11:B14"/>
    <mergeCell ref="A15:A18"/>
    <mergeCell ref="B15:B18"/>
    <mergeCell ref="A19:A22"/>
    <mergeCell ref="B19:B22"/>
    <mergeCell ref="H47:H50"/>
    <mergeCell ref="H51:H54"/>
    <mergeCell ref="H23:H26"/>
    <mergeCell ref="H27:H30"/>
    <mergeCell ref="H35:H38"/>
    <mergeCell ref="H39:H42"/>
    <mergeCell ref="E21:E22"/>
    <mergeCell ref="H11:H14"/>
    <mergeCell ref="H15:H18"/>
    <mergeCell ref="H19:H22"/>
    <mergeCell ref="A23:A26"/>
    <mergeCell ref="B23:B26"/>
    <mergeCell ref="C23:C26"/>
    <mergeCell ref="F23:F26"/>
    <mergeCell ref="G23:G26"/>
    <mergeCell ref="E25:E26"/>
    <mergeCell ref="H63:H66"/>
    <mergeCell ref="A63:A66"/>
    <mergeCell ref="B63:B66"/>
    <mergeCell ref="C63:C66"/>
    <mergeCell ref="F63:F66"/>
    <mergeCell ref="G63:G66"/>
    <mergeCell ref="H55:H58"/>
    <mergeCell ref="A59:A62"/>
    <mergeCell ref="B59:B62"/>
    <mergeCell ref="C59:C62"/>
    <mergeCell ref="F59:F62"/>
    <mergeCell ref="G59:G62"/>
    <mergeCell ref="H59:H62"/>
    <mergeCell ref="A55:A58"/>
    <mergeCell ref="B55:B58"/>
    <mergeCell ref="A47:A50"/>
    <mergeCell ref="B47:B50"/>
    <mergeCell ref="C47:C50"/>
    <mergeCell ref="A31:A34"/>
    <mergeCell ref="B31:B34"/>
    <mergeCell ref="C31:C34"/>
    <mergeCell ref="F31:F34"/>
    <mergeCell ref="G31:G34"/>
    <mergeCell ref="H31:H34"/>
    <mergeCell ref="E33:E34"/>
    <mergeCell ref="J33:J34"/>
    <mergeCell ref="A27:A30"/>
    <mergeCell ref="B27:B30"/>
    <mergeCell ref="C27:C30"/>
    <mergeCell ref="F27:F30"/>
    <mergeCell ref="G27:G30"/>
    <mergeCell ref="E29:E30"/>
    <mergeCell ref="A39:A42"/>
    <mergeCell ref="B39:B42"/>
    <mergeCell ref="C39:C42"/>
    <mergeCell ref="F39:F42"/>
    <mergeCell ref="G39:G42"/>
    <mergeCell ref="E41:E42"/>
    <mergeCell ref="A35:A38"/>
    <mergeCell ref="B35:B38"/>
    <mergeCell ref="C35:C38"/>
    <mergeCell ref="F35:F38"/>
    <mergeCell ref="G35:G38"/>
    <mergeCell ref="E37:E38"/>
    <mergeCell ref="A67:A70"/>
    <mergeCell ref="B67:B70"/>
    <mergeCell ref="C67:C70"/>
    <mergeCell ref="F67:F70"/>
    <mergeCell ref="G67:G70"/>
    <mergeCell ref="H67:H70"/>
    <mergeCell ref="E53:E54"/>
    <mergeCell ref="E57:E58"/>
    <mergeCell ref="E61:E62"/>
    <mergeCell ref="E65:E66"/>
    <mergeCell ref="E69:E70"/>
    <mergeCell ref="A51:A54"/>
    <mergeCell ref="B51:B54"/>
    <mergeCell ref="C51:C54"/>
    <mergeCell ref="F51:F54"/>
    <mergeCell ref="G51:G54"/>
    <mergeCell ref="C55:C58"/>
    <mergeCell ref="F55:F58"/>
    <mergeCell ref="G55:G58"/>
    <mergeCell ref="A75:A78"/>
    <mergeCell ref="B75:B78"/>
    <mergeCell ref="C75:C78"/>
    <mergeCell ref="F75:F78"/>
    <mergeCell ref="G75:G78"/>
    <mergeCell ref="H75:H78"/>
    <mergeCell ref="E73:E74"/>
    <mergeCell ref="E77:E78"/>
    <mergeCell ref="A71:A74"/>
    <mergeCell ref="B71:B74"/>
    <mergeCell ref="C71:C74"/>
    <mergeCell ref="F71:F74"/>
    <mergeCell ref="G71:G74"/>
    <mergeCell ref="A83:A86"/>
    <mergeCell ref="B83:B86"/>
    <mergeCell ref="C83:C86"/>
    <mergeCell ref="F83:F86"/>
    <mergeCell ref="G83:G86"/>
    <mergeCell ref="H83:H86"/>
    <mergeCell ref="E81:E82"/>
    <mergeCell ref="E85:E86"/>
    <mergeCell ref="A79:A82"/>
    <mergeCell ref="B79:B82"/>
    <mergeCell ref="C79:C82"/>
    <mergeCell ref="F79:F82"/>
    <mergeCell ref="G79:G82"/>
    <mergeCell ref="B1:J2"/>
    <mergeCell ref="B45:J46"/>
    <mergeCell ref="J85:J86"/>
    <mergeCell ref="J81:J82"/>
    <mergeCell ref="J77:J78"/>
    <mergeCell ref="J73:J74"/>
    <mergeCell ref="J69:J70"/>
    <mergeCell ref="J17:J18"/>
    <mergeCell ref="J5:J6"/>
    <mergeCell ref="J37:J38"/>
    <mergeCell ref="J25:J26"/>
    <mergeCell ref="E49:E50"/>
    <mergeCell ref="J49:J50"/>
    <mergeCell ref="H79:H82"/>
    <mergeCell ref="H71:H74"/>
    <mergeCell ref="J41:J42"/>
    <mergeCell ref="J65:J66"/>
    <mergeCell ref="J61:J62"/>
    <mergeCell ref="J57:J58"/>
    <mergeCell ref="J53:J54"/>
    <mergeCell ref="J29:J30"/>
    <mergeCell ref="F47:F50"/>
    <mergeCell ref="G47:G50"/>
    <mergeCell ref="F11:F14"/>
  </mergeCells>
  <printOptions horizontalCentered="1"/>
  <pageMargins left="0.23622047244094491" right="0.23622047244094491" top="0.74803149606299213" bottom="0.74803149606299213" header="0.31496062992125984" footer="0.31496062992125984"/>
  <pageSetup paperSize="9" scale="91" orientation="portrait" r:id="rId1"/>
  <rowBreaks count="1" manualBreakCount="1">
    <brk id="43" max="16383" man="1"/>
  </rowBreaks>
</worksheet>
</file>

<file path=xl/worksheets/sheet6.xml><?xml version="1.0" encoding="utf-8"?>
<worksheet xmlns="http://schemas.openxmlformats.org/spreadsheetml/2006/main" xmlns:r="http://schemas.openxmlformats.org/officeDocument/2006/relationships">
  <dimension ref="A1:BY84"/>
  <sheetViews>
    <sheetView topLeftCell="A20" zoomScaleSheetLayoutView="55" zoomScalePageLayoutView="70" workbookViewId="0">
      <selection activeCell="L7" sqref="L7"/>
    </sheetView>
  </sheetViews>
  <sheetFormatPr baseColWidth="10" defaultColWidth="11.42578125" defaultRowHeight="15"/>
  <cols>
    <col min="1" max="2" width="3.28515625" style="20" customWidth="1"/>
    <col min="3" max="30" width="3.28515625" style="14" customWidth="1"/>
    <col min="31" max="32" width="3.28515625" style="20" customWidth="1"/>
    <col min="33" max="60" width="3.28515625" style="14" customWidth="1"/>
    <col min="61" max="62" width="3.28515625" style="20" customWidth="1"/>
    <col min="63" max="77" width="3.28515625" style="14" customWidth="1"/>
    <col min="78" max="16384" width="11.42578125" style="1"/>
  </cols>
  <sheetData>
    <row r="1" spans="1:77" ht="20.100000000000001" customHeight="1">
      <c r="A1" s="456" t="str">
        <f>LEFT(Fran1!$A14,1)&amp;LEFT(Fran1!$B14,1)</f>
        <v/>
      </c>
      <c r="B1" s="457"/>
      <c r="C1" s="157" t="str">
        <f>IF(ISBLANK(Fran1!E14)," ",IF(Fran1!E14&gt;=75,Fran1!E14," "))</f>
        <v xml:space="preserve"> </v>
      </c>
      <c r="D1" s="157" t="str">
        <f>IF(ISBLANK(Fran1!I14)," ",IF(Fran1!I14&gt;=75,Fran1!I14," "))</f>
        <v xml:space="preserve"> </v>
      </c>
      <c r="E1" s="157" t="str">
        <f>IF(ISBLANK(Fran1!M14)," ",IF(Fran1!M14&gt;=75,Fran1!M14," "))</f>
        <v xml:space="preserve"> </v>
      </c>
      <c r="F1" s="157" t="str">
        <f>IF(ISBLANK(Fran1!Q14)," ",IF(Fran1!Q14&gt;=75,Fran1!Q14," "))</f>
        <v xml:space="preserve"> </v>
      </c>
      <c r="G1" s="157" t="str">
        <f>IF(ISBLANK(Fran1!U14)," ",IF(Fran1!U14&gt;=75,Fran1!U14," "))</f>
        <v xml:space="preserve"> </v>
      </c>
      <c r="H1" s="157" t="str">
        <f>IF(ISBLANK(Fran1!AB14)," ",IF(Fran1!AB14&gt;=75,Fran1!AB14," "))</f>
        <v xml:space="preserve"> </v>
      </c>
      <c r="I1" s="157" t="str">
        <f>IF(ISBLANK(Fran1!AF14)," ",IF(Fran1!AF14&gt;=75,Fran1!AF14," "))</f>
        <v xml:space="preserve"> </v>
      </c>
      <c r="J1" s="157" t="str">
        <f>IF(ISBLANK(Fran1!AJ14)," ",IF(Fran1!AJ14&gt;=75,Fran1!AJ14," "))</f>
        <v xml:space="preserve"> </v>
      </c>
      <c r="K1" s="157" t="str">
        <f>IF(ISBLANK(Fran1!AN14)," ",IF(Fran1!AN14&gt;=75,Fran1!AN14," "))</f>
        <v xml:space="preserve"> </v>
      </c>
      <c r="L1" s="157" t="str">
        <f>IF(ISBLANK(Fran1!AR14)," ",IF(Fran1!AR14&gt;=75,Fran1!AR14," "))</f>
        <v xml:space="preserve"> </v>
      </c>
      <c r="M1" s="157" t="str">
        <f>IF(ISBLANK(Fran1!AY14)," ",IF(Fran1!AY14&gt;=75,Fran1!AY14," "))</f>
        <v xml:space="preserve"> </v>
      </c>
      <c r="N1" s="157" t="str">
        <f>IF(ISBLANK(Fran1!BC14)," ",IF(Fran1!BC14&gt;=75,Fran1!BC14," "))</f>
        <v xml:space="preserve"> </v>
      </c>
      <c r="O1" s="157" t="str">
        <f>IF(ISBLANK(Fran1!BG14)," ",IF(Fran1!BG14&gt;=75,Fran1!BG14," "))</f>
        <v xml:space="preserve"> </v>
      </c>
      <c r="P1" s="157" t="str">
        <f>IF(ISBLANK(Fran1!BK14)," ",IF(Fran1!BK14&gt;=75,Fran1!BK14," "))</f>
        <v xml:space="preserve"> </v>
      </c>
      <c r="Q1" s="157" t="str">
        <f>IF(ISBLANK(Fran1!BO14)," ",IF(Fran1!BO14&gt;=75,Fran1!BO14," "))</f>
        <v xml:space="preserve"> </v>
      </c>
      <c r="R1" s="157" t="str">
        <f>IF(ISBLANK(Fran1!BV14)," ",IF(Fran1!BV14&gt;=75,Fran1!BV14," "))</f>
        <v xml:space="preserve"> </v>
      </c>
      <c r="S1" s="157" t="str">
        <f>IF(ISBLANK(Fran1!BZ14)," ",IF(Fran1!BZ14&gt;=75,Fran1!BZ14," "))</f>
        <v xml:space="preserve"> </v>
      </c>
      <c r="T1" s="157" t="str">
        <f>IF(ISBLANK(Fran1!CD14)," ",IF(Fran1!CD14&gt;=75,Fran1!CD14," "))</f>
        <v xml:space="preserve"> </v>
      </c>
      <c r="U1" s="157" t="str">
        <f>IF(ISBLANK(Fran1!CH14)," ",IF(Fran1!CH14&gt;=75,Fran1!CH14," "))</f>
        <v xml:space="preserve"> </v>
      </c>
      <c r="V1" s="157" t="str">
        <f>IF(ISBLANK(Fran1!CL14)," ",IF(Fran1!CL14&gt;=75,Fran1!CL14," "))</f>
        <v xml:space="preserve"> </v>
      </c>
      <c r="W1" s="157" t="str">
        <f>IF(ISBLANK(Fran1!CS14)," ",IF(Fran1!CS14&gt;=75,Fran1!CS14," "))</f>
        <v xml:space="preserve"> </v>
      </c>
      <c r="X1" s="157" t="str">
        <f>IF(ISBLANK(Fran1!CW14)," ",IF(Fran1!CW14&gt;=75,Fran1!CW14," "))</f>
        <v xml:space="preserve"> </v>
      </c>
      <c r="Y1" s="157" t="str">
        <f>IF(ISBLANK(Fran1!DA14)," ",IF(Fran1!DA14&gt;=75,Fran1!DA14," "))</f>
        <v xml:space="preserve"> </v>
      </c>
      <c r="Z1" s="157" t="str">
        <f>IF(ISBLANK(Fran1!DE14)," ",IF(Fran1!DE14&gt;=75,Fran1!DE14," "))</f>
        <v xml:space="preserve"> </v>
      </c>
      <c r="AA1" s="157" t="str">
        <f>IF(ISBLANK(Fran1!DI14)," ",IF(Fran1!DI14&gt;=75,Fran1!DI14," "))</f>
        <v xml:space="preserve"> </v>
      </c>
      <c r="AB1" s="157" t="str">
        <f>IF(ISBLANK(Fran1!DP14)," ",IF(Fran1!DP14&gt;=75,Fran1!DP14," "))</f>
        <v xml:space="preserve"> </v>
      </c>
      <c r="AC1" s="157" t="str">
        <f>IF(ISBLANK(Fran1!DT14)," ",IF(Fran1!DT14&gt;=75,Fran1!DT14," "))</f>
        <v xml:space="preserve"> </v>
      </c>
      <c r="AD1" s="157" t="str">
        <f>IF(ISBLANK(Fran1!DX14)," ",IF(Fran1!DX14&gt;=75,Fran1!DX14," "))</f>
        <v xml:space="preserve"> </v>
      </c>
      <c r="AE1" s="456" t="str">
        <f>LEFT(Fran1!$A14,1)&amp;LEFT(Fran1!$B14,1)</f>
        <v/>
      </c>
      <c r="AF1" s="457"/>
      <c r="AG1" s="157" t="str">
        <f>IF(ISBLANK(Fran1!EB14)," ",IF(Fran1!EB14&gt;=75,Fran1!EB14," "))</f>
        <v xml:space="preserve"> </v>
      </c>
      <c r="AH1" s="157" t="str">
        <f>IF(ISBLANK(Fran1!EF14)," ",IF(Fran1!EF14&gt;=75,Fran1!EF14," "))</f>
        <v xml:space="preserve"> </v>
      </c>
      <c r="AI1" s="157" t="str">
        <f>IF(ISBLANK(Fran1!EM14)," ",IF(Fran1!EM14&gt;=75,Fran1!EM14," "))</f>
        <v xml:space="preserve"> </v>
      </c>
      <c r="AJ1" s="157" t="str">
        <f>IF(ISBLANK(Fran1!EQ14)," ",IF(Fran1!EQ14&gt;=75,Fran1!EQ14," "))</f>
        <v xml:space="preserve"> </v>
      </c>
      <c r="AK1" s="157" t="str">
        <f>IF(ISBLANK(Fran1!EU14)," ",IF(Fran1!EU14&gt;=75,Fran1!EU14," "))</f>
        <v xml:space="preserve"> </v>
      </c>
      <c r="AL1" s="157" t="str">
        <f>IF(ISBLANK(Fran1!EY14)," ",IF(Fran1!EY14&gt;=75,Fran1!EY14," "))</f>
        <v xml:space="preserve"> </v>
      </c>
      <c r="AM1" s="157" t="str">
        <f>IF(ISBLANK(Fran1!FC14)," ",IF(Fran1!FC14&gt;=75,Fran1!FC14," "))</f>
        <v xml:space="preserve"> </v>
      </c>
      <c r="AN1" s="157" t="str">
        <f>IF(ISBLANK(Fran1!FJ14)," ",IF(Fran1!FJ14&gt;=75,Fran1!FJ14," "))</f>
        <v xml:space="preserve"> </v>
      </c>
      <c r="AO1" s="157" t="str">
        <f>IF(ISBLANK(Fran1!FN14)," ",IF(Fran1!FN14&gt;=75,Fran1!FN14," "))</f>
        <v xml:space="preserve"> </v>
      </c>
      <c r="AP1" s="157" t="str">
        <f>IF(ISBLANK(Fran1!FR14)," ",IF(Fran1!FR14&gt;=75,Fran1!FR14," "))</f>
        <v xml:space="preserve"> </v>
      </c>
      <c r="AQ1" s="157" t="str">
        <f>IF(ISBLANK(Fran1!FV14)," ",IF(Fran1!FV14&gt;=75,Fran1!FV14," "))</f>
        <v xml:space="preserve"> </v>
      </c>
      <c r="AR1" s="157" t="str">
        <f>IF(ISBLANK(Fran1!FZ14)," ",IF(Fran1!FZ14&gt;=75,Fran1!FZ14," "))</f>
        <v xml:space="preserve"> </v>
      </c>
      <c r="AS1" s="157" t="str">
        <f>IF(ISBLANK(Fran1!GG14)," ",IF(Fran1!GG14&gt;=75,Fran1!GG14," "))</f>
        <v xml:space="preserve"> </v>
      </c>
      <c r="AT1" s="157" t="str">
        <f>IF(ISBLANK(Fran1!GK14)," ",IF(Fran1!GK14&gt;=75,Fran1!GK14," "))</f>
        <v xml:space="preserve"> </v>
      </c>
      <c r="AU1" s="157" t="str">
        <f>IF(ISBLANK(Fran1!GO14)," ",IF(Fran1!GO14&gt;=75,Fran1!GO14," "))</f>
        <v xml:space="preserve"> </v>
      </c>
      <c r="AV1" s="157" t="str">
        <f>IF(ISBLANK(Fran1!GS14)," ",IF(Fran1!GS14&gt;=75,Fran1!GS14," "))</f>
        <v xml:space="preserve"> </v>
      </c>
      <c r="AW1" s="157" t="str">
        <f>IF(ISBLANK(Fran1!GW14)," ",IF(Fran1!GW14&gt;=75,Fran1!GW14," "))</f>
        <v xml:space="preserve"> </v>
      </c>
      <c r="AX1" s="157" t="str">
        <f>IF(ISBLANK(Fran1!HD14)," ",IF(Fran1!HD14&gt;=75,Fran1!HD14," "))</f>
        <v xml:space="preserve"> </v>
      </c>
      <c r="AY1" s="157" t="str">
        <f>IF(ISBLANK(Fran1!HH14)," ",IF(Fran1!HH14&gt;=75,Fran1!HH14," "))</f>
        <v xml:space="preserve"> </v>
      </c>
      <c r="AZ1" s="157" t="str">
        <f>IF(ISBLANK(Fran1!HL14)," ",IF(Fran1!HL14&gt;=75,Fran1!HL14," "))</f>
        <v xml:space="preserve"> </v>
      </c>
      <c r="BA1" s="157" t="str">
        <f>IF(ISBLANK(Fran1!HP14)," ",IF(Fran1!HP14&gt;=75,Fran1!HP14," "))</f>
        <v xml:space="preserve"> </v>
      </c>
      <c r="BB1" s="157" t="str">
        <f>IF(ISBLANK(Fran1!HT14)," ",IF(Fran1!HT14&gt;=75,Fran1!HT14," "))</f>
        <v xml:space="preserve"> </v>
      </c>
      <c r="BC1" s="157" t="str">
        <f>IF(ISBLANK(Fran1!IA14)," ",IF(Fran1!IA14&gt;=75,Fran1!IA14," "))</f>
        <v xml:space="preserve"> </v>
      </c>
      <c r="BD1" s="157" t="str">
        <f>IF(ISBLANK(Fran1!IE14)," ",IF(Fran1!IE14&gt;=75,Fran1!IE14," "))</f>
        <v xml:space="preserve"> </v>
      </c>
      <c r="BE1" s="157" t="str">
        <f>IF(ISBLANK(Fran1!II14)," ",IF(Fran1!II14&gt;=75,Fran1!II14," "))</f>
        <v xml:space="preserve"> </v>
      </c>
      <c r="BF1" s="157" t="str">
        <f>IF(ISBLANK(Fran1!IM14)," ",IF(Fran1!IM14&gt;=75,Fran1!IM14," "))</f>
        <v xml:space="preserve"> </v>
      </c>
      <c r="BG1" s="157" t="str">
        <f>IF(ISBLANK(Fran1!IQ14)," ",IF(Fran1!IQ14&gt;=75,Fran1!IQ14," "))</f>
        <v xml:space="preserve"> </v>
      </c>
      <c r="BH1" s="157" t="str">
        <f>IF(ISBLANK(Fran1!IX14)," ",IF(Fran1!IX14&gt;=75,Fran1!IX14," "))</f>
        <v xml:space="preserve"> </v>
      </c>
      <c r="BI1" s="456" t="str">
        <f>LEFT(Fran1!$A14,1)&amp;LEFT(Fran1!$B14,1)</f>
        <v/>
      </c>
      <c r="BJ1" s="457"/>
      <c r="BK1" s="157" t="str">
        <f>IF(ISBLANK(Fran1!JB14)," ",IF(Fran1!JB14&gt;=75,Fran1!JB14," "))</f>
        <v xml:space="preserve"> </v>
      </c>
      <c r="BL1" s="157" t="str">
        <f>IF(ISBLANK(Fran1!JF14)," ",IF(Fran1!JF14&gt;=75,Fran1!JF14," "))</f>
        <v xml:space="preserve"> </v>
      </c>
      <c r="BM1" s="157" t="str">
        <f>IF(ISBLANK(Fran1!JJ14)," ",IF(Fran1!JJ14&gt;=75,Fran1!JJ14," "))</f>
        <v xml:space="preserve"> </v>
      </c>
      <c r="BN1" s="157" t="str">
        <f>IF(ISBLANK(Fran1!JN14)," ",IF(Fran1!JN14&gt;=75,Fran1!JN14," "))</f>
        <v xml:space="preserve"> </v>
      </c>
      <c r="BO1" s="157" t="str">
        <f>IF(ISBLANK(Fran1!JU14)," ",IF(Fran1!JU14&gt;=75,Fran1!JU14," "))</f>
        <v xml:space="preserve"> </v>
      </c>
      <c r="BP1" s="157" t="str">
        <f>IF(ISBLANK(Fran1!JY14)," ",IF(Fran1!JY14&gt;=75,Fran1!JY14," "))</f>
        <v xml:space="preserve"> </v>
      </c>
      <c r="BQ1" s="157" t="str">
        <f>IF(ISBLANK(Fran1!KC14)," ",IF(Fran1!KC14&gt;=75,Fran1!KC14," "))</f>
        <v xml:space="preserve"> </v>
      </c>
      <c r="BR1" s="157" t="str">
        <f>IF(ISBLANK(Fran1!KG14)," ",IF(Fran1!KG14&gt;=75,Fran1!KG14," "))</f>
        <v xml:space="preserve"> </v>
      </c>
      <c r="BS1" s="157" t="str">
        <f>IF(ISBLANK(Fran1!KK14)," ",IF(Fran1!KK14&gt;=75,Fran1!KK14," "))</f>
        <v xml:space="preserve"> </v>
      </c>
      <c r="BT1" s="157" t="str">
        <f>IF(ISBLANK(Fran1!KR14)," ",IF(Fran1!KR14&gt;=75,Fran1!KR14," "))</f>
        <v xml:space="preserve"> </v>
      </c>
      <c r="BU1" s="157" t="str">
        <f>IF(ISBLANK(Fran1!KV14)," ",IF(Fran1!KV14&gt;=75,Fran1!KV14," "))</f>
        <v xml:space="preserve"> </v>
      </c>
      <c r="BV1" s="157" t="str">
        <f>IF(ISBLANK(Fran1!KZ14)," ",IF(Fran1!KZ14&gt;=75,Fran1!KZ14," "))</f>
        <v xml:space="preserve"> </v>
      </c>
      <c r="BW1" s="157" t="str">
        <f>IF(ISBLANK(Fran1!LD14)," ",IF(Fran1!LD14&gt;=75,Fran1!LD14," "))</f>
        <v xml:space="preserve"> </v>
      </c>
      <c r="BX1" s="157" t="str">
        <f>IF(ISBLANK(Fran1!LH14)," ",IF(Fran1!LH14&gt;=75,Fran1!LH14," "))</f>
        <v xml:space="preserve"> </v>
      </c>
      <c r="BY1" s="157" t="str">
        <f>IF(ISBLANK(Fran1!LO14)," ",IF(Fran1!LO14&gt;=75,Fran1!LO14," "))</f>
        <v xml:space="preserve"> </v>
      </c>
    </row>
    <row r="2" spans="1:77" ht="20.100000000000001" customHeight="1">
      <c r="A2" s="458"/>
      <c r="B2" s="459"/>
      <c r="C2" s="159" t="str">
        <f>IF(ISBLANK(Fran1!E14)," ",IF(Fran1!E14&gt;=50,IF(Fran1!E14&lt;75,Fran1!E14," ")," "))</f>
        <v xml:space="preserve"> </v>
      </c>
      <c r="D2" s="159" t="str">
        <f>IF(ISBLANK(Fran1!I14)," ",IF(Fran1!I14&gt;=50,IF(Fran1!I14&lt;75,Fran1!I14," ")," "))</f>
        <v xml:space="preserve"> </v>
      </c>
      <c r="E2" s="159" t="str">
        <f>IF(ISBLANK(Fran1!M14)," ",IF(Fran1!M14&gt;=50,IF(Fran1!M14&lt;75,Fran1!M14," ")," "))</f>
        <v xml:space="preserve"> </v>
      </c>
      <c r="F2" s="159" t="str">
        <f>IF(ISBLANK(Fran1!Q14)," ",IF(Fran1!Q14&gt;=50,IF(Fran1!Q14&lt;75,Fran1!Q14," ")," "))</f>
        <v xml:space="preserve"> </v>
      </c>
      <c r="G2" s="159" t="str">
        <f>IF(ISBLANK(Fran1!U14)," ",IF(Fran1!U14&gt;=50,IF(Fran1!U14&lt;75,Fran1!U14," ")," "))</f>
        <v xml:space="preserve"> </v>
      </c>
      <c r="H2" s="159" t="str">
        <f>IF(ISBLANK(Fran1!AB14)," ",IF(Fran1!AB14&gt;=50,IF(Fran1!AB14&lt;75,Fran1!AB14," ")," "))</f>
        <v xml:space="preserve"> </v>
      </c>
      <c r="I2" s="159" t="str">
        <f>IF(ISBLANK(Fran1!AF14)," ",IF(Fran1!AF14&gt;=50,IF(Fran1!AF14&lt;75,Fran1!AF14," ")," "))</f>
        <v xml:space="preserve"> </v>
      </c>
      <c r="J2" s="159" t="str">
        <f>IF(ISBLANK(Fran1!AJ14)," ",IF(Fran1!AJ14&gt;=50,IF(Fran1!AJ14&lt;75,Fran1!AJ14," ")," "))</f>
        <v xml:space="preserve"> </v>
      </c>
      <c r="K2" s="159" t="str">
        <f>IF(ISBLANK(Fran1!AN14)," ",IF(Fran1!AN14&gt;=50,IF(Fran1!AN14&lt;75,Fran1!AN14," ")," "))</f>
        <v xml:space="preserve"> </v>
      </c>
      <c r="L2" s="159" t="str">
        <f>IF(ISBLANK(Fran1!AR14)," ",IF(Fran1!AR14&gt;=50,IF(Fran1!AR14&lt;75,Fran1!AR14," ")," "))</f>
        <v xml:space="preserve"> </v>
      </c>
      <c r="M2" s="159" t="str">
        <f>IF(ISBLANK(Fran1!AY14)," ",IF(Fran1!AY14&gt;=50,IF(Fran1!AY14&lt;75,Fran1!AY14," ")," "))</f>
        <v xml:space="preserve"> </v>
      </c>
      <c r="N2" s="159" t="str">
        <f>IF(ISBLANK(Fran1!BC14)," ",IF(Fran1!BC14&gt;=50,IF(Fran1!BC14&lt;75,Fran1!BC14," ")," "))</f>
        <v xml:space="preserve"> </v>
      </c>
      <c r="O2" s="159" t="str">
        <f>IF(ISBLANK(Fran1!BG14)," ",IF(Fran1!BG14&gt;=50,IF(Fran1!BG14&lt;75,Fran1!BG14," ")," "))</f>
        <v xml:space="preserve"> </v>
      </c>
      <c r="P2" s="159" t="str">
        <f>IF(ISBLANK(Fran1!BK14)," ",IF(Fran1!BK14&gt;=50,IF(Fran1!BK14&lt;75,Fran1!BK14," ")," "))</f>
        <v xml:space="preserve"> </v>
      </c>
      <c r="Q2" s="159" t="str">
        <f>IF(ISBLANK(Fran1!BO14)," ",IF(Fran1!BO14&gt;=50,IF(Fran1!BO14&lt;75,Fran1!BO14," ")," "))</f>
        <v xml:space="preserve"> </v>
      </c>
      <c r="R2" s="159" t="str">
        <f>IF(ISBLANK(Fran1!BV14)," ",IF(Fran1!BV14&gt;=50,IF(Fran1!BV14&lt;75,Fran1!BV14," ")," "))</f>
        <v xml:space="preserve"> </v>
      </c>
      <c r="S2" s="159" t="str">
        <f>IF(ISBLANK(Fran1!BZ14)," ",IF(Fran1!BZ14&gt;=50,IF(Fran1!BZ14&lt;75,Fran1!BZ14," ")," "))</f>
        <v xml:space="preserve"> </v>
      </c>
      <c r="T2" s="159" t="str">
        <f>IF(ISBLANK(Fran1!CD14)," ",IF(Fran1!CD14&gt;=50,IF(Fran1!CD14&lt;75,Fran1!CD14," ")," "))</f>
        <v xml:space="preserve"> </v>
      </c>
      <c r="U2" s="159" t="str">
        <f>IF(ISBLANK(Fran1!CH14)," ",IF(Fran1!CH14&gt;=50,IF(Fran1!CH14&lt;75,Fran1!CH14," ")," "))</f>
        <v xml:space="preserve"> </v>
      </c>
      <c r="V2" s="159" t="str">
        <f>IF(ISBLANK(Fran1!CL14)," ",IF(Fran1!CL14&gt;=50,IF(Fran1!CL14&lt;75,Fran1!CL14," ")," "))</f>
        <v xml:space="preserve"> </v>
      </c>
      <c r="W2" s="159" t="str">
        <f>IF(ISBLANK(Fran1!CS14)," ",IF(Fran1!CS14&gt;=50,IF(Fran1!CS14&lt;75,Fran1!CS14," ")," "))</f>
        <v xml:space="preserve"> </v>
      </c>
      <c r="X2" s="159" t="str">
        <f>IF(ISBLANK(Fran1!CW14)," ",IF(Fran1!CW14&gt;=50,IF(Fran1!CW14&lt;75,Fran1!CW14," ")," "))</f>
        <v xml:space="preserve"> </v>
      </c>
      <c r="Y2" s="159" t="str">
        <f>IF(ISBLANK(Fran1!DA14)," ",IF(Fran1!DA14&gt;=50,IF(Fran1!DA14&lt;75,Fran1!DA14," ")," "))</f>
        <v xml:space="preserve"> </v>
      </c>
      <c r="Z2" s="159" t="str">
        <f>IF(ISBLANK(Fran1!DE14)," ",IF(Fran1!DE14&gt;=50,IF(Fran1!DE14&lt;75,Fran1!DE14," ")," "))</f>
        <v xml:space="preserve"> </v>
      </c>
      <c r="AA2" s="159" t="str">
        <f>IF(ISBLANK(Fran1!DI14)," ",IF(Fran1!DI14&gt;=50,IF(Fran1!DI14&lt;75,Fran1!DI14," ")," "))</f>
        <v xml:space="preserve"> </v>
      </c>
      <c r="AB2" s="159" t="str">
        <f>IF(ISBLANK(Fran1!DP14)," ",IF(Fran1!DP14&gt;=50,IF(Fran1!DP14&lt;75,Fran1!DP14," ")," "))</f>
        <v xml:space="preserve"> </v>
      </c>
      <c r="AC2" s="159" t="str">
        <f>IF(ISBLANK(Fran1!DT14)," ",IF(Fran1!DT14&gt;=50,IF(Fran1!DT14&lt;75,Fran1!DT14," ")," "))</f>
        <v xml:space="preserve"> </v>
      </c>
      <c r="AD2" s="159" t="str">
        <f>IF(ISBLANK(Fran1!DX14)," ",IF(Fran1!DX14&gt;=50,IF(Fran1!DX14&lt;75,Fran1!DX14," ")," "))</f>
        <v xml:space="preserve"> </v>
      </c>
      <c r="AE2" s="458"/>
      <c r="AF2" s="459"/>
      <c r="AG2" s="159" t="str">
        <f>IF(ISBLANK(Fran1!EB14)," ",IF(Fran1!EB14&gt;=50,IF(Fran1!EB14&lt;75,Fran1!EB14," ")," "))</f>
        <v xml:space="preserve"> </v>
      </c>
      <c r="AH2" s="159" t="str">
        <f>IF(ISBLANK(Fran1!EF14)," ",IF(Fran1!EF14&gt;=50,IF(Fran1!EF14&lt;75,Fran1!EF14," ")," "))</f>
        <v xml:space="preserve"> </v>
      </c>
      <c r="AI2" s="159" t="str">
        <f>IF(ISBLANK(Fran1!EM14)," ",IF(Fran1!EM14&gt;=50,IF(Fran1!EM14&lt;75,Fran1!EM14," ")," "))</f>
        <v xml:space="preserve"> </v>
      </c>
      <c r="AJ2" s="159" t="str">
        <f>IF(ISBLANK(Fran1!EQ14)," ",IF(Fran1!EQ14&gt;=50,IF(Fran1!EQ14&lt;75,Fran1!EQ14," ")," "))</f>
        <v xml:space="preserve"> </v>
      </c>
      <c r="AK2" s="159" t="str">
        <f>IF(ISBLANK(Fran1!EU14)," ",IF(Fran1!EU14&gt;=50,IF(Fran1!EU14&lt;75,Fran1!EU14," ")," "))</f>
        <v xml:space="preserve"> </v>
      </c>
      <c r="AL2" s="159" t="str">
        <f>IF(ISBLANK(Fran1!EY14)," ",IF(Fran1!EY14&gt;=50,IF(Fran1!EY14&lt;75,Fran1!EY14," ")," "))</f>
        <v xml:space="preserve"> </v>
      </c>
      <c r="AM2" s="159" t="str">
        <f>IF(ISBLANK(Fran1!FC14)," ",IF(Fran1!FC14&gt;=50,IF(Fran1!FC14&lt;75,Fran1!FC14," ")," "))</f>
        <v xml:space="preserve"> </v>
      </c>
      <c r="AN2" s="159" t="str">
        <f>IF(ISBLANK(Fran1!FJ14)," ",IF(Fran1!FJ14&gt;=50,IF(Fran1!FJ14&lt;75,Fran1!FJ14," ")," "))</f>
        <v xml:space="preserve"> </v>
      </c>
      <c r="AO2" s="159" t="str">
        <f>IF(ISBLANK(Fran1!FN14)," ",IF(Fran1!FN14&gt;=50,IF(Fran1!FN14&lt;75,Fran1!FN14," ")," "))</f>
        <v xml:space="preserve"> </v>
      </c>
      <c r="AP2" s="159" t="str">
        <f>IF(ISBLANK(Fran1!FR14)," ",IF(Fran1!FR14&gt;=50,IF(Fran1!FR14&lt;75,Fran1!FR14," ")," "))</f>
        <v xml:space="preserve"> </v>
      </c>
      <c r="AQ2" s="159" t="str">
        <f>IF(ISBLANK(Fran1!FV14)," ",IF(Fran1!FV14&gt;=50,IF(Fran1!FV14&lt;75,Fran1!FV14," ")," "))</f>
        <v xml:space="preserve"> </v>
      </c>
      <c r="AR2" s="159" t="str">
        <f>IF(ISBLANK(Fran1!FZ14)," ",IF(Fran1!FZ14&gt;=50,IF(Fran1!FZ14&lt;75,Fran1!FZ14," ")," "))</f>
        <v xml:space="preserve"> </v>
      </c>
      <c r="AS2" s="159" t="str">
        <f>IF(ISBLANK(Fran1!GG14)," ",IF(Fran1!GG14&gt;=50,IF(Fran1!GG14&lt;75,Fran1!GG14," ")," "))</f>
        <v xml:space="preserve"> </v>
      </c>
      <c r="AT2" s="159" t="str">
        <f>IF(ISBLANK(Fran1!GK14)," ",IF(Fran1!GK14&gt;=50,IF(Fran1!GK14&lt;75,Fran1!GK14," ")," "))</f>
        <v xml:space="preserve"> </v>
      </c>
      <c r="AU2" s="159" t="str">
        <f>IF(ISBLANK(Fran1!GO14)," ",IF(Fran1!GO14&gt;=50,IF(Fran1!GO14&lt;75,Fran1!GO14," ")," "))</f>
        <v xml:space="preserve"> </v>
      </c>
      <c r="AV2" s="159" t="str">
        <f>IF(ISBLANK(Fran1!GS14)," ",IF(Fran1!GS14&gt;=50,IF(Fran1!GS14&lt;75,Fran1!GS14," ")," "))</f>
        <v xml:space="preserve"> </v>
      </c>
      <c r="AW2" s="159" t="str">
        <f>IF(ISBLANK(Fran1!GW14)," ",IF(Fran1!GW14&gt;=50,IF(Fran1!GW14&lt;75,Fran1!GW14," ")," "))</f>
        <v xml:space="preserve"> </v>
      </c>
      <c r="AX2" s="159" t="str">
        <f>IF(ISBLANK(Fran1!HD14)," ",IF(Fran1!HD14&gt;=50,IF(Fran1!HD14&lt;75,Fran1!HD14," ")," "))</f>
        <v xml:space="preserve"> </v>
      </c>
      <c r="AY2" s="159" t="str">
        <f>IF(ISBLANK(Fran1!HH14)," ",IF(Fran1!HH14&gt;=50,IF(Fran1!HH14&lt;75,Fran1!HH14," ")," "))</f>
        <v xml:space="preserve"> </v>
      </c>
      <c r="AZ2" s="159" t="str">
        <f>IF(ISBLANK(Fran1!HL14)," ",IF(Fran1!HL14&gt;=50,IF(Fran1!HL14&lt;75,Fran1!HL14," ")," "))</f>
        <v xml:space="preserve"> </v>
      </c>
      <c r="BA2" s="159" t="str">
        <f>IF(ISBLANK(Fran1!HP14)," ",IF(Fran1!HP14&gt;=50,IF(Fran1!HP14&lt;75,Fran1!HP14," ")," "))</f>
        <v xml:space="preserve"> </v>
      </c>
      <c r="BB2" s="159" t="str">
        <f>IF(ISBLANK(Fran1!HT14)," ",IF(Fran1!HT14&gt;=50,IF(Fran1!HT14&lt;75,Fran1!HT14," ")," "))</f>
        <v xml:space="preserve"> </v>
      </c>
      <c r="BC2" s="159" t="str">
        <f>IF(ISBLANK(Fran1!IA14)," ",IF(Fran1!IA14&gt;=50,IF(Fran1!IA14&lt;75,Fran1!IA14," ")," "))</f>
        <v xml:space="preserve"> </v>
      </c>
      <c r="BD2" s="159" t="str">
        <f>IF(ISBLANK(Fran1!IE14)," ",IF(Fran1!IE14&gt;=50,IF(Fran1!IE14&lt;75,Fran1!IE14," ")," "))</f>
        <v xml:space="preserve"> </v>
      </c>
      <c r="BE2" s="159" t="str">
        <f>IF(ISBLANK(Fran1!II14)," ",IF(Fran1!II14&gt;=50,IF(Fran1!II14&lt;75,Fran1!II14," ")," "))</f>
        <v xml:space="preserve"> </v>
      </c>
      <c r="BF2" s="159" t="str">
        <f>IF(ISBLANK(Fran1!IM14)," ",IF(Fran1!IM14&gt;=50,IF(Fran1!IM14&lt;75,Fran1!IM14," ")," "))</f>
        <v xml:space="preserve"> </v>
      </c>
      <c r="BG2" s="159" t="str">
        <f>IF(ISBLANK(Fran1!IQ14)," ",IF(Fran1!IQ14&gt;=50,IF(Fran1!IQ14&lt;75,Fran1!IQ14," ")," "))</f>
        <v xml:space="preserve"> </v>
      </c>
      <c r="BH2" s="159" t="str">
        <f>IF(ISBLANK(Fran1!IX14)," ",IF(Fran1!IX14&gt;=50,IF(Fran1!IX14&lt;75,Fran1!IX14," ")," "))</f>
        <v xml:space="preserve"> </v>
      </c>
      <c r="BI2" s="458"/>
      <c r="BJ2" s="459"/>
      <c r="BK2" s="159" t="str">
        <f>IF(ISBLANK(Fran1!JB14)," ",IF(Fran1!JB14&gt;=50,IF(Fran1!JB14&lt;75,Fran1!JB14," ")," "))</f>
        <v xml:space="preserve"> </v>
      </c>
      <c r="BL2" s="159" t="str">
        <f>IF(ISBLANK(Fran1!JF14)," ",IF(Fran1!JF14&gt;=50,IF(Fran1!JF14&lt;75,Fran1!JF14," ")," "))</f>
        <v xml:space="preserve"> </v>
      </c>
      <c r="BM2" s="159" t="str">
        <f>IF(ISBLANK(Fran1!JJ14)," ",IF(Fran1!JJ14&gt;=50,IF(Fran1!JJ14&lt;75,Fran1!JJ14," ")," "))</f>
        <v xml:space="preserve"> </v>
      </c>
      <c r="BN2" s="159" t="str">
        <f>IF(ISBLANK(Fran1!JN14)," ",IF(Fran1!JN14&gt;=50,IF(Fran1!JN14&lt;75,Fran1!JN14," ")," "))</f>
        <v xml:space="preserve"> </v>
      </c>
      <c r="BO2" s="159" t="str">
        <f>IF(ISBLANK(Fran1!JU14)," ",IF(Fran1!JU14&gt;=50,IF(Fran1!JU14&lt;75,Fran1!JU14," ")," "))</f>
        <v xml:space="preserve"> </v>
      </c>
      <c r="BP2" s="159" t="str">
        <f>IF(ISBLANK(Fran1!JY14)," ",IF(Fran1!JY14&gt;=50,IF(Fran1!JY14&lt;75,Fran1!JY14," ")," "))</f>
        <v xml:space="preserve"> </v>
      </c>
      <c r="BQ2" s="159" t="str">
        <f>IF(ISBLANK(Fran1!KC14)," ",IF(Fran1!KC14&gt;=50,IF(Fran1!KC14&lt;75,Fran1!KC14," ")," "))</f>
        <v xml:space="preserve"> </v>
      </c>
      <c r="BR2" s="159" t="str">
        <f>IF(ISBLANK(Fran1!KG14)," ",IF(Fran1!KG14&gt;=50,IF(Fran1!KG14&lt;75,Fran1!KG14," ")," "))</f>
        <v xml:space="preserve"> </v>
      </c>
      <c r="BS2" s="159" t="str">
        <f>IF(ISBLANK(Fran1!KK14)," ",IF(Fran1!KK14&gt;=50,IF(Fran1!KK14&lt;75,Fran1!KK14," ")," "))</f>
        <v xml:space="preserve"> </v>
      </c>
      <c r="BT2" s="159" t="str">
        <f>IF(ISBLANK(Fran1!KR14)," ",IF(Fran1!KR14&gt;=50,IF(Fran1!KR14&lt;75,Fran1!KR14," ")," "))</f>
        <v xml:space="preserve"> </v>
      </c>
      <c r="BU2" s="159" t="str">
        <f>IF(ISBLANK(Fran1!KV14)," ",IF(Fran1!KV14&gt;=50,IF(Fran1!KV14&lt;75,Fran1!KV14," ")," "))</f>
        <v xml:space="preserve"> </v>
      </c>
      <c r="BV2" s="159" t="str">
        <f>IF(ISBLANK(Fran1!KZ14)," ",IF(Fran1!KZ14&gt;=50,IF(Fran1!KZ14&lt;75,Fran1!KZ14," ")," "))</f>
        <v xml:space="preserve"> </v>
      </c>
      <c r="BW2" s="159" t="str">
        <f>IF(ISBLANK(Fran1!LD14)," ",IF(Fran1!LD14&gt;=50,IF(Fran1!LD14&lt;75,Fran1!LD14," ")," "))</f>
        <v xml:space="preserve"> </v>
      </c>
      <c r="BX2" s="159" t="str">
        <f>IF(ISBLANK(Fran1!LH14)," ",IF(Fran1!LH14&gt;=50,IF(Fran1!LH14&lt;75,Fran1!LH14," ")," "))</f>
        <v xml:space="preserve"> </v>
      </c>
      <c r="BY2" s="159" t="str">
        <f>IF(ISBLANK(Fran1!LO14)," ",IF(Fran1!LO14&gt;=50,IF(Fran1!LO14&lt;75,Fran1!LO14," ")," "))</f>
        <v xml:space="preserve"> </v>
      </c>
    </row>
    <row r="3" spans="1:77" ht="20.100000000000001" customHeight="1" thickBot="1">
      <c r="A3" s="460"/>
      <c r="B3" s="461"/>
      <c r="C3" s="161" t="str">
        <f>IF(ISBLANK(Fran1!E14)," ",IF(Fran1!E14&lt;50,Fran1!E14," "))</f>
        <v xml:space="preserve"> </v>
      </c>
      <c r="D3" s="161" t="str">
        <f>IF(ISBLANK(Fran1!I14)," ",IF(Fran1!I14&lt;50,Fran1!I14," "))</f>
        <v xml:space="preserve"> </v>
      </c>
      <c r="E3" s="161" t="str">
        <f>IF(ISBLANK(Fran1!M14)," ",IF(Fran1!M14&lt;50,Fran1!M14," "))</f>
        <v xml:space="preserve"> </v>
      </c>
      <c r="F3" s="161" t="str">
        <f>IF(ISBLANK(Fran1!Q14)," ",IF(Fran1!Q14&lt;50,Fran1!Q14," "))</f>
        <v xml:space="preserve"> </v>
      </c>
      <c r="G3" s="161" t="str">
        <f>IF(ISBLANK(Fran1!U14)," ",IF(Fran1!U14&lt;50,Fran1!U14," "))</f>
        <v xml:space="preserve"> </v>
      </c>
      <c r="H3" s="161" t="str">
        <f>IF(ISBLANK(Fran1!AB14)," ",IF(Fran1!AB14&lt;50,Fran1!AB14," "))</f>
        <v xml:space="preserve"> </v>
      </c>
      <c r="I3" s="161" t="str">
        <f>IF(ISBLANK(Fran1!AF14)," ",IF(Fran1!AF14&lt;50,Fran1!AF14," "))</f>
        <v xml:space="preserve"> </v>
      </c>
      <c r="J3" s="161" t="str">
        <f>IF(ISBLANK(Fran1!AJ14)," ",IF(Fran1!AJ14&lt;50,Fran1!AJ14," "))</f>
        <v xml:space="preserve"> </v>
      </c>
      <c r="K3" s="161" t="str">
        <f>IF(ISBLANK(Fran1!AN14)," ",IF(Fran1!AN14&lt;50,Fran1!AN14," "))</f>
        <v xml:space="preserve"> </v>
      </c>
      <c r="L3" s="161" t="str">
        <f>IF(ISBLANK(Fran1!AR14)," ",IF(Fran1!AR14&lt;50,Fran1!AR14," "))</f>
        <v xml:space="preserve"> </v>
      </c>
      <c r="M3" s="161" t="str">
        <f>IF(ISBLANK(Fran1!AY14)," ",IF(Fran1!AY14&lt;50,Fran1!AY14," "))</f>
        <v xml:space="preserve"> </v>
      </c>
      <c r="N3" s="161" t="str">
        <f>IF(ISBLANK(Fran1!BC14)," ",IF(Fran1!BC14&lt;50,Fran1!BC14," "))</f>
        <v xml:space="preserve"> </v>
      </c>
      <c r="O3" s="161" t="str">
        <f>IF(ISBLANK(Fran1!BG14)," ",IF(Fran1!BG14&lt;50,Fran1!BG14," "))</f>
        <v xml:space="preserve"> </v>
      </c>
      <c r="P3" s="161" t="str">
        <f>IF(ISBLANK(Fran1!BK14)," ",IF(Fran1!BK14&lt;50,Fran1!BK14," "))</f>
        <v xml:space="preserve"> </v>
      </c>
      <c r="Q3" s="161" t="str">
        <f>IF(ISBLANK(Fran1!BO14)," ",IF(Fran1!BO14&lt;50,Fran1!BO14," "))</f>
        <v xml:space="preserve"> </v>
      </c>
      <c r="R3" s="161" t="str">
        <f>IF(ISBLANK(Fran1!BV14)," ",IF(Fran1!BV14&lt;50,Fran1!BV14," "))</f>
        <v xml:space="preserve"> </v>
      </c>
      <c r="S3" s="161" t="str">
        <f>IF(ISBLANK(Fran1!BZ14)," ",IF(Fran1!BZ14&lt;50,Fran1!BZ14," "))</f>
        <v xml:space="preserve"> </v>
      </c>
      <c r="T3" s="161" t="str">
        <f>IF(ISBLANK(Fran1!CD14)," ",IF(Fran1!CD14&lt;50,Fran1!CD14," "))</f>
        <v xml:space="preserve"> </v>
      </c>
      <c r="U3" s="161" t="str">
        <f>IF(ISBLANK(Fran1!CH14)," ",IF(Fran1!CH14&lt;50,Fran1!CH14," "))</f>
        <v xml:space="preserve"> </v>
      </c>
      <c r="V3" s="161" t="str">
        <f>IF(ISBLANK(Fran1!CL14)," ",IF(Fran1!CL14&lt;50,Fran1!CL14," "))</f>
        <v xml:space="preserve"> </v>
      </c>
      <c r="W3" s="161" t="str">
        <f>IF(ISBLANK(Fran1!CS14)," ",IF(Fran1!CS14&lt;50,Fran1!CS14," "))</f>
        <v xml:space="preserve"> </v>
      </c>
      <c r="X3" s="161" t="str">
        <f>IF(ISBLANK(Fran1!CW14)," ",IF(Fran1!CW14&lt;50,Fran1!CW14," "))</f>
        <v xml:space="preserve"> </v>
      </c>
      <c r="Y3" s="161" t="str">
        <f>IF(ISBLANK(Fran1!DA14)," ",IF(Fran1!DA14&lt;50,Fran1!DA14," "))</f>
        <v xml:space="preserve"> </v>
      </c>
      <c r="Z3" s="161" t="str">
        <f>IF(ISBLANK(Fran1!DE14)," ",IF(Fran1!DE14&lt;50,Fran1!DE14," "))</f>
        <v xml:space="preserve"> </v>
      </c>
      <c r="AA3" s="161" t="str">
        <f>IF(ISBLANK(Fran1!DI14)," ",IF(Fran1!DI14&lt;50,Fran1!DI14," "))</f>
        <v xml:space="preserve"> </v>
      </c>
      <c r="AB3" s="161" t="str">
        <f>IF(ISBLANK(Fran1!DP14)," ",IF(Fran1!DP14&lt;50,Fran1!DP14," "))</f>
        <v xml:space="preserve"> </v>
      </c>
      <c r="AC3" s="161" t="str">
        <f>IF(ISBLANK(Fran1!DT14)," ",IF(Fran1!DT14&lt;50,Fran1!DT14," "))</f>
        <v xml:space="preserve"> </v>
      </c>
      <c r="AD3" s="161" t="str">
        <f>IF(ISBLANK(Fran1!DX14)," ",IF(Fran1!DX14&lt;50,Fran1!DX14," "))</f>
        <v xml:space="preserve"> </v>
      </c>
      <c r="AE3" s="460"/>
      <c r="AF3" s="461"/>
      <c r="AG3" s="161" t="str">
        <f>IF(ISBLANK(Fran1!EB14)," ",IF(Fran1!EB14&lt;50,Fran1!EB14," "))</f>
        <v xml:space="preserve"> </v>
      </c>
      <c r="AH3" s="161" t="str">
        <f>IF(ISBLANK(Fran1!EF14)," ",IF(Fran1!EF14&lt;50,Fran1!EF14," "))</f>
        <v xml:space="preserve"> </v>
      </c>
      <c r="AI3" s="161" t="str">
        <f>IF(ISBLANK(Fran1!EM14)," ",IF(Fran1!EM14&lt;50,Fran1!EM14," "))</f>
        <v xml:space="preserve"> </v>
      </c>
      <c r="AJ3" s="161" t="str">
        <f>IF(ISBLANK(Fran1!EQ14)," ",IF(Fran1!EQ14&lt;50,Fran1!EQ14," "))</f>
        <v xml:space="preserve"> </v>
      </c>
      <c r="AK3" s="161" t="str">
        <f>IF(ISBLANK(Fran1!EU14)," ",IF(Fran1!EU14&lt;50,Fran1!EU14," "))</f>
        <v xml:space="preserve"> </v>
      </c>
      <c r="AL3" s="161" t="str">
        <f>IF(ISBLANK(Fran1!EY14)," ",IF(Fran1!EY14&lt;50,Fran1!EY14," "))</f>
        <v xml:space="preserve"> </v>
      </c>
      <c r="AM3" s="161" t="str">
        <f>IF(ISBLANK(Fran1!FC14)," ",IF(Fran1!FC14&lt;50,Fran1!FC14," "))</f>
        <v xml:space="preserve"> </v>
      </c>
      <c r="AN3" s="161" t="str">
        <f>IF(ISBLANK(Fran1!FJ14)," ",IF(Fran1!FJ14&lt;50,Fran1!FJ14," "))</f>
        <v xml:space="preserve"> </v>
      </c>
      <c r="AO3" s="161" t="str">
        <f>IF(ISBLANK(Fran1!FN14)," ",IF(Fran1!FN14&lt;50,Fran1!FN14," "))</f>
        <v xml:space="preserve"> </v>
      </c>
      <c r="AP3" s="161" t="str">
        <f>IF(ISBLANK(Fran1!FR14)," ",IF(Fran1!FR14&lt;50,Fran1!FR14," "))</f>
        <v xml:space="preserve"> </v>
      </c>
      <c r="AQ3" s="161" t="str">
        <f>IF(ISBLANK(Fran1!FV14)," ",IF(Fran1!FV14&lt;50,Fran1!FV14," "))</f>
        <v xml:space="preserve"> </v>
      </c>
      <c r="AR3" s="161" t="str">
        <f>IF(ISBLANK(Fran1!FZ14)," ",IF(Fran1!FZ14&lt;50,Fran1!FZ14," "))</f>
        <v xml:space="preserve"> </v>
      </c>
      <c r="AS3" s="161" t="str">
        <f>IF(ISBLANK(Fran1!GG14)," ",IF(Fran1!GG14&lt;50,Fran1!GG14," "))</f>
        <v xml:space="preserve"> </v>
      </c>
      <c r="AT3" s="161" t="str">
        <f>IF(ISBLANK(Fran1!GK14)," ",IF(Fran1!GK14&lt;50,Fran1!GK14," "))</f>
        <v xml:space="preserve"> </v>
      </c>
      <c r="AU3" s="161" t="str">
        <f>IF(ISBLANK(Fran1!GO14)," ",IF(Fran1!GO14&lt;50,Fran1!GO14," "))</f>
        <v xml:space="preserve"> </v>
      </c>
      <c r="AV3" s="161" t="str">
        <f>IF(ISBLANK(Fran1!GS14)," ",IF(Fran1!GS14&lt;50,Fran1!GS14," "))</f>
        <v xml:space="preserve"> </v>
      </c>
      <c r="AW3" s="161" t="str">
        <f>IF(ISBLANK(Fran1!GW14)," ",IF(Fran1!GW14&lt;50,Fran1!GW14," "))</f>
        <v xml:space="preserve"> </v>
      </c>
      <c r="AX3" s="161" t="str">
        <f>IF(ISBLANK(Fran1!HD14)," ",IF(Fran1!HD14&lt;50,Fran1!HD14," "))</f>
        <v xml:space="preserve"> </v>
      </c>
      <c r="AY3" s="161" t="str">
        <f>IF(ISBLANK(Fran1!HH14)," ",IF(Fran1!HH14&lt;50,Fran1!HH14," "))</f>
        <v xml:space="preserve"> </v>
      </c>
      <c r="AZ3" s="161" t="str">
        <f>IF(ISBLANK(Fran1!HL14)," ",IF(Fran1!HL14&lt;50,Fran1!HL14," "))</f>
        <v xml:space="preserve"> </v>
      </c>
      <c r="BA3" s="161" t="str">
        <f>IF(ISBLANK(Fran1!HP14)," ",IF(Fran1!HP14&lt;50,Fran1!HP14," "))</f>
        <v xml:space="preserve"> </v>
      </c>
      <c r="BB3" s="161" t="str">
        <f>IF(ISBLANK(Fran1!HT14)," ",IF(Fran1!HT14&lt;50,Fran1!HT14," "))</f>
        <v xml:space="preserve"> </v>
      </c>
      <c r="BC3" s="161" t="str">
        <f>IF(ISBLANK(Fran1!IA14)," ",IF(Fran1!IA14&lt;50,Fran1!IA14," "))</f>
        <v xml:space="preserve"> </v>
      </c>
      <c r="BD3" s="161" t="str">
        <f>IF(ISBLANK(Fran1!IE14)," ",IF(Fran1!IE14&lt;50,Fran1!IE14," "))</f>
        <v xml:space="preserve"> </v>
      </c>
      <c r="BE3" s="161" t="str">
        <f>IF(ISBLANK(Fran1!II14)," ",IF(Fran1!II14&lt;50,Fran1!II14," "))</f>
        <v xml:space="preserve"> </v>
      </c>
      <c r="BF3" s="161" t="str">
        <f>IF(ISBLANK(Fran1!IM14)," ",IF(Fran1!IM14&lt;50,Fran1!IM14," "))</f>
        <v xml:space="preserve"> </v>
      </c>
      <c r="BG3" s="161" t="str">
        <f>IF(ISBLANK(Fran1!IQ14)," ",IF(Fran1!IQ14&lt;50,Fran1!IQ14," "))</f>
        <v xml:space="preserve"> </v>
      </c>
      <c r="BH3" s="161" t="str">
        <f>IF(ISBLANK(Fran1!IX14)," ",IF(Fran1!IX14&lt;50,Fran1!IX14," "))</f>
        <v xml:space="preserve"> </v>
      </c>
      <c r="BI3" s="460"/>
      <c r="BJ3" s="461"/>
      <c r="BK3" s="161" t="str">
        <f>IF(ISBLANK(Fran1!JB14)," ",IF(Fran1!JB14&lt;50,Fran1!JB14," "))</f>
        <v xml:space="preserve"> </v>
      </c>
      <c r="BL3" s="161" t="str">
        <f>IF(ISBLANK(Fran1!JF14)," ",IF(Fran1!JF14&lt;50,Fran1!JF14," "))</f>
        <v xml:space="preserve"> </v>
      </c>
      <c r="BM3" s="161" t="str">
        <f>IF(ISBLANK(Fran1!JJ14)," ",IF(Fran1!JJ14&lt;50,Fran1!JJ14," "))</f>
        <v xml:space="preserve"> </v>
      </c>
      <c r="BN3" s="161" t="str">
        <f>IF(ISBLANK(Fran1!JN14)," ",IF(Fran1!JN14&lt;50,Fran1!JN14," "))</f>
        <v xml:space="preserve"> </v>
      </c>
      <c r="BO3" s="161" t="str">
        <f>IF(ISBLANK(Fran1!JU14)," ",IF(Fran1!JU14&lt;50,Fran1!JU14," "))</f>
        <v xml:space="preserve"> </v>
      </c>
      <c r="BP3" s="161" t="str">
        <f>IF(ISBLANK(Fran1!JY14)," ",IF(Fran1!JY14&lt;50,Fran1!JY14," "))</f>
        <v xml:space="preserve"> </v>
      </c>
      <c r="BQ3" s="161" t="str">
        <f>IF(ISBLANK(Fran1!KC14)," ",IF(Fran1!KC14&lt;50,Fran1!KC14," "))</f>
        <v xml:space="preserve"> </v>
      </c>
      <c r="BR3" s="161" t="str">
        <f>IF(ISBLANK(Fran1!KG14)," ",IF(Fran1!KG14&lt;50,Fran1!KG14," "))</f>
        <v xml:space="preserve"> </v>
      </c>
      <c r="BS3" s="161" t="str">
        <f>IF(ISBLANK(Fran1!KK14)," ",IF(Fran1!KK14&lt;50,Fran1!KK14," "))</f>
        <v xml:space="preserve"> </v>
      </c>
      <c r="BT3" s="161" t="str">
        <f>IF(ISBLANK(Fran1!KR14)," ",IF(Fran1!KR14&lt;50,Fran1!KR14," "))</f>
        <v xml:space="preserve"> </v>
      </c>
      <c r="BU3" s="161" t="str">
        <f>IF(ISBLANK(Fran1!KV14)," ",IF(Fran1!KV14&lt;50,Fran1!KV14," "))</f>
        <v xml:space="preserve"> </v>
      </c>
      <c r="BV3" s="161" t="str">
        <f>IF(ISBLANK(Fran1!KZ14)," ",IF(Fran1!KZ14&lt;50,Fran1!KZ14," "))</f>
        <v xml:space="preserve"> </v>
      </c>
      <c r="BW3" s="161" t="str">
        <f>IF(ISBLANK(Fran1!LD14)," ",IF(Fran1!LD14&lt;50,Fran1!LD14," "))</f>
        <v xml:space="preserve"> </v>
      </c>
      <c r="BX3" s="161" t="str">
        <f>IF(ISBLANK(Fran1!LH14)," ",IF(Fran1!LH14&lt;50,Fran1!LH14," "))</f>
        <v xml:space="preserve"> </v>
      </c>
      <c r="BY3" s="161" t="str">
        <f>IF(ISBLANK(Fran1!LO14)," ",IF(Fran1!LO14&lt;50,Fran1!LO14," "))</f>
        <v xml:space="preserve"> </v>
      </c>
    </row>
    <row r="4" spans="1:77" ht="20.100000000000001" customHeight="1">
      <c r="A4" s="456" t="str">
        <f>LEFT(Fran1!$A13,1)&amp;LEFT(Fran1!$B13,1)</f>
        <v/>
      </c>
      <c r="B4" s="457"/>
      <c r="C4" s="157" t="str">
        <f>IF(ISBLANK(Fran1!E13)," ",IF(Fran1!E13&gt;=75,Fran1!E13," "))</f>
        <v xml:space="preserve"> </v>
      </c>
      <c r="D4" s="157" t="str">
        <f>IF(ISBLANK(Fran1!I13)," ",IF(Fran1!I13&gt;=75,Fran1!I13," "))</f>
        <v xml:space="preserve"> </v>
      </c>
      <c r="E4" s="157" t="str">
        <f>IF(ISBLANK(Fran1!M13)," ",IF(Fran1!M13&gt;=75,Fran1!M13," "))</f>
        <v xml:space="preserve"> </v>
      </c>
      <c r="F4" s="157" t="str">
        <f>IF(ISBLANK(Fran1!Q13)," ",IF(Fran1!Q13&gt;=75,Fran1!Q13," "))</f>
        <v xml:space="preserve"> </v>
      </c>
      <c r="G4" s="157" t="str">
        <f>IF(ISBLANK(Fran1!U13)," ",IF(Fran1!U13&gt;=75,Fran1!U13," "))</f>
        <v xml:space="preserve"> </v>
      </c>
      <c r="H4" s="157" t="str">
        <f>IF(ISBLANK(Fran1!AB13)," ",IF(Fran1!AB13&gt;=75,Fran1!AB13," "))</f>
        <v xml:space="preserve"> </v>
      </c>
      <c r="I4" s="157" t="str">
        <f>IF(ISBLANK(Fran1!AF13)," ",IF(Fran1!AF13&gt;=75,Fran1!AF13," "))</f>
        <v xml:space="preserve"> </v>
      </c>
      <c r="J4" s="157" t="str">
        <f>IF(ISBLANK(Fran1!AJ13)," ",IF(Fran1!AJ13&gt;=75,Fran1!AJ13," "))</f>
        <v xml:space="preserve"> </v>
      </c>
      <c r="K4" s="157" t="str">
        <f>IF(ISBLANK(Fran1!AN13)," ",IF(Fran1!AN13&gt;=75,Fran1!AN13," "))</f>
        <v xml:space="preserve"> </v>
      </c>
      <c r="L4" s="157" t="str">
        <f>IF(ISBLANK(Fran1!AR13)," ",IF(Fran1!AR13&gt;=75,Fran1!AR13," "))</f>
        <v xml:space="preserve"> </v>
      </c>
      <c r="M4" s="157" t="str">
        <f>IF(ISBLANK(Fran1!AY13)," ",IF(Fran1!AY13&gt;=75,Fran1!AY13," "))</f>
        <v xml:space="preserve"> </v>
      </c>
      <c r="N4" s="157" t="str">
        <f>IF(ISBLANK(Fran1!BC13)," ",IF(Fran1!BC13&gt;=75,Fran1!BC13," "))</f>
        <v xml:space="preserve"> </v>
      </c>
      <c r="O4" s="157" t="str">
        <f>IF(ISBLANK(Fran1!BG13)," ",IF(Fran1!BG13&gt;=75,Fran1!BG13," "))</f>
        <v xml:space="preserve"> </v>
      </c>
      <c r="P4" s="157" t="str">
        <f>IF(ISBLANK(Fran1!BK13)," ",IF(Fran1!BK13&gt;=75,Fran1!BK13," "))</f>
        <v xml:space="preserve"> </v>
      </c>
      <c r="Q4" s="157" t="str">
        <f>IF(ISBLANK(Fran1!BO13)," ",IF(Fran1!BO13&gt;=75,Fran1!BO13," "))</f>
        <v xml:space="preserve"> </v>
      </c>
      <c r="R4" s="157" t="str">
        <f>IF(ISBLANK(Fran1!BV13)," ",IF(Fran1!BV13&gt;=75,Fran1!BV13," "))</f>
        <v xml:space="preserve"> </v>
      </c>
      <c r="S4" s="157" t="str">
        <f>IF(ISBLANK(Fran1!BZ13)," ",IF(Fran1!BZ13&gt;=75,Fran1!BZ13," "))</f>
        <v xml:space="preserve"> </v>
      </c>
      <c r="T4" s="157" t="str">
        <f>IF(ISBLANK(Fran1!CD13)," ",IF(Fran1!CD13&gt;=75,Fran1!CD13," "))</f>
        <v xml:space="preserve"> </v>
      </c>
      <c r="U4" s="157" t="str">
        <f>IF(ISBLANK(Fran1!CH13)," ",IF(Fran1!CH13&gt;=75,Fran1!CH13," "))</f>
        <v xml:space="preserve"> </v>
      </c>
      <c r="V4" s="157" t="str">
        <f>IF(ISBLANK(Fran1!CL13)," ",IF(Fran1!CL13&gt;=75,Fran1!CL13," "))</f>
        <v xml:space="preserve"> </v>
      </c>
      <c r="W4" s="157" t="str">
        <f>IF(ISBLANK(Fran1!CS13)," ",IF(Fran1!CS13&gt;=75,Fran1!CS13," "))</f>
        <v xml:space="preserve"> </v>
      </c>
      <c r="X4" s="157" t="str">
        <f>IF(ISBLANK(Fran1!CW13)," ",IF(Fran1!CW13&gt;=75,Fran1!CW13," "))</f>
        <v xml:space="preserve"> </v>
      </c>
      <c r="Y4" s="157" t="str">
        <f>IF(ISBLANK(Fran1!DA13)," ",IF(Fran1!DA13&gt;=75,Fran1!DA13," "))</f>
        <v xml:space="preserve"> </v>
      </c>
      <c r="Z4" s="157" t="str">
        <f>IF(ISBLANK(Fran1!DE13)," ",IF(Fran1!DE13&gt;=75,Fran1!DE13," "))</f>
        <v xml:space="preserve"> </v>
      </c>
      <c r="AA4" s="157" t="str">
        <f>IF(ISBLANK(Fran1!DI13)," ",IF(Fran1!DI13&gt;=75,Fran1!DI13," "))</f>
        <v xml:space="preserve"> </v>
      </c>
      <c r="AB4" s="157" t="str">
        <f>IF(ISBLANK(Fran1!DP13)," ",IF(Fran1!DP13&gt;=75,Fran1!DP13," "))</f>
        <v xml:space="preserve"> </v>
      </c>
      <c r="AC4" s="157" t="str">
        <f>IF(ISBLANK(Fran1!DT13)," ",IF(Fran1!DT13&gt;=75,Fran1!DT13," "))</f>
        <v xml:space="preserve"> </v>
      </c>
      <c r="AD4" s="157" t="str">
        <f>IF(ISBLANK(Fran1!DX13)," ",IF(Fran1!DX13&gt;=75,Fran1!DX13," "))</f>
        <v xml:space="preserve"> </v>
      </c>
      <c r="AE4" s="456" t="str">
        <f>LEFT(Fran1!$A13,1)&amp;LEFT(Fran1!$B13,1)</f>
        <v/>
      </c>
      <c r="AF4" s="457"/>
      <c r="AG4" s="157" t="str">
        <f>IF(ISBLANK(Fran1!EB13)," ",IF(Fran1!EB13&gt;=75,Fran1!EB13," "))</f>
        <v xml:space="preserve"> </v>
      </c>
      <c r="AH4" s="157" t="str">
        <f>IF(ISBLANK(Fran1!EF13)," ",IF(Fran1!EF13&gt;=75,Fran1!EF13," "))</f>
        <v xml:space="preserve"> </v>
      </c>
      <c r="AI4" s="157" t="str">
        <f>IF(ISBLANK(Fran1!EM13)," ",IF(Fran1!EM13&gt;=75,Fran1!EM13," "))</f>
        <v xml:space="preserve"> </v>
      </c>
      <c r="AJ4" s="157" t="str">
        <f>IF(ISBLANK(Fran1!EQ13)," ",IF(Fran1!EQ13&gt;=75,Fran1!EQ13," "))</f>
        <v xml:space="preserve"> </v>
      </c>
      <c r="AK4" s="157" t="str">
        <f>IF(ISBLANK(Fran1!EU13)," ",IF(Fran1!EU13&gt;=75,Fran1!EU13," "))</f>
        <v xml:space="preserve"> </v>
      </c>
      <c r="AL4" s="157" t="str">
        <f>IF(ISBLANK(Fran1!EY13)," ",IF(Fran1!EY13&gt;=75,Fran1!EY13," "))</f>
        <v xml:space="preserve"> </v>
      </c>
      <c r="AM4" s="157" t="str">
        <f>IF(ISBLANK(Fran1!FC13)," ",IF(Fran1!FC13&gt;=75,Fran1!FC13," "))</f>
        <v xml:space="preserve"> </v>
      </c>
      <c r="AN4" s="157" t="str">
        <f>IF(ISBLANK(Fran1!FJ13)," ",IF(Fran1!FJ13&gt;=75,Fran1!FJ13," "))</f>
        <v xml:space="preserve"> </v>
      </c>
      <c r="AO4" s="157" t="str">
        <f>IF(ISBLANK(Fran1!FN13)," ",IF(Fran1!FN13&gt;=75,Fran1!FN13," "))</f>
        <v xml:space="preserve"> </v>
      </c>
      <c r="AP4" s="157" t="str">
        <f>IF(ISBLANK(Fran1!FR13)," ",IF(Fran1!FR13&gt;=75,Fran1!FR13," "))</f>
        <v xml:space="preserve"> </v>
      </c>
      <c r="AQ4" s="157" t="str">
        <f>IF(ISBLANK(Fran1!FV13)," ",IF(Fran1!FV13&gt;=75,Fran1!FV13," "))</f>
        <v xml:space="preserve"> </v>
      </c>
      <c r="AR4" s="157" t="str">
        <f>IF(ISBLANK(Fran1!FZ13)," ",IF(Fran1!FZ13&gt;=75,Fran1!FZ13," "))</f>
        <v xml:space="preserve"> </v>
      </c>
      <c r="AS4" s="157" t="str">
        <f>IF(ISBLANK(Fran1!GG13)," ",IF(Fran1!GG13&gt;=75,Fran1!GG13," "))</f>
        <v xml:space="preserve"> </v>
      </c>
      <c r="AT4" s="157" t="str">
        <f>IF(ISBLANK(Fran1!GK13)," ",IF(Fran1!GK13&gt;=75,Fran1!GK13," "))</f>
        <v xml:space="preserve"> </v>
      </c>
      <c r="AU4" s="157" t="str">
        <f>IF(ISBLANK(Fran1!GO13)," ",IF(Fran1!GO13&gt;=75,Fran1!GO13," "))</f>
        <v xml:space="preserve"> </v>
      </c>
      <c r="AV4" s="157" t="str">
        <f>IF(ISBLANK(Fran1!GS13)," ",IF(Fran1!GS13&gt;=75,Fran1!GS13," "))</f>
        <v xml:space="preserve"> </v>
      </c>
      <c r="AW4" s="157" t="str">
        <f>IF(ISBLANK(Fran1!GW13)," ",IF(Fran1!GW13&gt;=75,Fran1!GW13," "))</f>
        <v xml:space="preserve"> </v>
      </c>
      <c r="AX4" s="157" t="str">
        <f>IF(ISBLANK(Fran1!HD13)," ",IF(Fran1!HD13&gt;=75,Fran1!HD13," "))</f>
        <v xml:space="preserve"> </v>
      </c>
      <c r="AY4" s="157" t="str">
        <f>IF(ISBLANK(Fran1!HH13)," ",IF(Fran1!HH13&gt;=75,Fran1!HH13," "))</f>
        <v xml:space="preserve"> </v>
      </c>
      <c r="AZ4" s="157" t="str">
        <f>IF(ISBLANK(Fran1!HL13)," ",IF(Fran1!HL13&gt;=75,Fran1!HL13," "))</f>
        <v xml:space="preserve"> </v>
      </c>
      <c r="BA4" s="157" t="str">
        <f>IF(ISBLANK(Fran1!HP13)," ",IF(Fran1!HP13&gt;=75,Fran1!HP13," "))</f>
        <v xml:space="preserve"> </v>
      </c>
      <c r="BB4" s="157" t="str">
        <f>IF(ISBLANK(Fran1!HT13)," ",IF(Fran1!HT13&gt;=75,Fran1!HT13," "))</f>
        <v xml:space="preserve"> </v>
      </c>
      <c r="BC4" s="157" t="str">
        <f>IF(ISBLANK(Fran1!IA13)," ",IF(Fran1!IA13&gt;=75,Fran1!IA13," "))</f>
        <v xml:space="preserve"> </v>
      </c>
      <c r="BD4" s="157" t="str">
        <f>IF(ISBLANK(Fran1!IE13)," ",IF(Fran1!IE13&gt;=75,Fran1!IE13," "))</f>
        <v xml:space="preserve"> </v>
      </c>
      <c r="BE4" s="157" t="str">
        <f>IF(ISBLANK(Fran1!II13)," ",IF(Fran1!II13&gt;=75,Fran1!II13," "))</f>
        <v xml:space="preserve"> </v>
      </c>
      <c r="BF4" s="157" t="str">
        <f>IF(ISBLANK(Fran1!IM13)," ",IF(Fran1!IM13&gt;=75,Fran1!IM13," "))</f>
        <v xml:space="preserve"> </v>
      </c>
      <c r="BG4" s="157" t="str">
        <f>IF(ISBLANK(Fran1!IQ13)," ",IF(Fran1!IQ13&gt;=75,Fran1!IQ13," "))</f>
        <v xml:space="preserve"> </v>
      </c>
      <c r="BH4" s="157" t="str">
        <f>IF(ISBLANK(Fran1!IX13)," ",IF(Fran1!IX13&gt;=75,Fran1!IX13," "))</f>
        <v xml:space="preserve"> </v>
      </c>
      <c r="BI4" s="456" t="str">
        <f>LEFT(Fran1!$A13,1)&amp;LEFT(Fran1!$B13,1)</f>
        <v/>
      </c>
      <c r="BJ4" s="457"/>
      <c r="BK4" s="157" t="str">
        <f>IF(ISBLANK(Fran1!JB13)," ",IF(Fran1!JB13&gt;=75,Fran1!JB13," "))</f>
        <v xml:space="preserve"> </v>
      </c>
      <c r="BL4" s="157" t="str">
        <f>IF(ISBLANK(Fran1!JF13)," ",IF(Fran1!JF13&gt;=75,Fran1!JF13," "))</f>
        <v xml:space="preserve"> </v>
      </c>
      <c r="BM4" s="157" t="str">
        <f>IF(ISBLANK(Fran1!JJ13)," ",IF(Fran1!JJ13&gt;=75,Fran1!JJ13," "))</f>
        <v xml:space="preserve"> </v>
      </c>
      <c r="BN4" s="157" t="str">
        <f>IF(ISBLANK(Fran1!JN13)," ",IF(Fran1!JN13&gt;=75,Fran1!JN13," "))</f>
        <v xml:space="preserve"> </v>
      </c>
      <c r="BO4" s="157" t="str">
        <f>IF(ISBLANK(Fran1!JU13)," ",IF(Fran1!JU13&gt;=75,Fran1!JU13," "))</f>
        <v xml:space="preserve"> </v>
      </c>
      <c r="BP4" s="157" t="str">
        <f>IF(ISBLANK(Fran1!JY13)," ",IF(Fran1!JY13&gt;=75,Fran1!JY13," "))</f>
        <v xml:space="preserve"> </v>
      </c>
      <c r="BQ4" s="157" t="str">
        <f>IF(ISBLANK(Fran1!KC13)," ",IF(Fran1!KC13&gt;=75,Fran1!KC13," "))</f>
        <v xml:space="preserve"> </v>
      </c>
      <c r="BR4" s="157" t="str">
        <f>IF(ISBLANK(Fran1!KG13)," ",IF(Fran1!KG13&gt;=75,Fran1!KG13," "))</f>
        <v xml:space="preserve"> </v>
      </c>
      <c r="BS4" s="157" t="str">
        <f>IF(ISBLANK(Fran1!KK13)," ",IF(Fran1!KK13&gt;=75,Fran1!KK13," "))</f>
        <v xml:space="preserve"> </v>
      </c>
      <c r="BT4" s="157" t="str">
        <f>IF(ISBLANK(Fran1!KR13)," ",IF(Fran1!KR13&gt;=75,Fran1!KR13," "))</f>
        <v xml:space="preserve"> </v>
      </c>
      <c r="BU4" s="157" t="str">
        <f>IF(ISBLANK(Fran1!KV13)," ",IF(Fran1!KV13&gt;=75,Fran1!KV13," "))</f>
        <v xml:space="preserve"> </v>
      </c>
      <c r="BV4" s="157" t="str">
        <f>IF(ISBLANK(Fran1!KZ13)," ",IF(Fran1!KZ13&gt;=75,Fran1!KZ13," "))</f>
        <v xml:space="preserve"> </v>
      </c>
      <c r="BW4" s="157" t="str">
        <f>IF(ISBLANK(Fran1!LD13)," ",IF(Fran1!LD13&gt;=75,Fran1!LD13," "))</f>
        <v xml:space="preserve"> </v>
      </c>
      <c r="BX4" s="157" t="str">
        <f>IF(ISBLANK(Fran1!LH13)," ",IF(Fran1!LH13&gt;=75,Fran1!LH13," "))</f>
        <v xml:space="preserve"> </v>
      </c>
      <c r="BY4" s="157" t="str">
        <f>IF(ISBLANK(Fran1!LO13)," ",IF(Fran1!LO13&gt;=75,Fran1!LO13," "))</f>
        <v xml:space="preserve"> </v>
      </c>
    </row>
    <row r="5" spans="1:77" ht="20.100000000000001" customHeight="1">
      <c r="A5" s="458"/>
      <c r="B5" s="459"/>
      <c r="C5" s="159" t="str">
        <f>IF(ISBLANK(Fran1!E13)," ",IF(Fran1!E13&gt;=50,IF(Fran1!E13&lt;75,Fran1!E13," ")," "))</f>
        <v xml:space="preserve"> </v>
      </c>
      <c r="D5" s="159" t="str">
        <f>IF(ISBLANK(Fran1!I13)," ",IF(Fran1!I13&gt;=50,IF(Fran1!I13&lt;75,Fran1!I13," ")," "))</f>
        <v xml:space="preserve"> </v>
      </c>
      <c r="E5" s="159" t="str">
        <f>IF(ISBLANK(Fran1!M13)," ",IF(Fran1!M13&gt;=50,IF(Fran1!M13&lt;75,Fran1!M13," ")," "))</f>
        <v xml:space="preserve"> </v>
      </c>
      <c r="F5" s="159" t="str">
        <f>IF(ISBLANK(Fran1!Q13)," ",IF(Fran1!Q13&gt;=50,IF(Fran1!Q13&lt;75,Fran1!Q13," ")," "))</f>
        <v xml:space="preserve"> </v>
      </c>
      <c r="G5" s="159" t="str">
        <f>IF(ISBLANK(Fran1!U13)," ",IF(Fran1!U13&gt;=50,IF(Fran1!U13&lt;75,Fran1!U13," ")," "))</f>
        <v xml:space="preserve"> </v>
      </c>
      <c r="H5" s="159" t="str">
        <f>IF(ISBLANK(Fran1!AB13)," ",IF(Fran1!AB13&gt;=50,IF(Fran1!AB13&lt;75,Fran1!AB13," ")," "))</f>
        <v xml:space="preserve"> </v>
      </c>
      <c r="I5" s="159" t="str">
        <f>IF(ISBLANK(Fran1!AF13)," ",IF(Fran1!AF13&gt;=50,IF(Fran1!AF13&lt;75,Fran1!AF13," ")," "))</f>
        <v xml:space="preserve"> </v>
      </c>
      <c r="J5" s="159" t="str">
        <f>IF(ISBLANK(Fran1!AJ13)," ",IF(Fran1!AJ13&gt;=50,IF(Fran1!AJ13&lt;75,Fran1!AJ13," ")," "))</f>
        <v xml:space="preserve"> </v>
      </c>
      <c r="K5" s="159" t="str">
        <f>IF(ISBLANK(Fran1!AN13)," ",IF(Fran1!AN13&gt;=50,IF(Fran1!AN13&lt;75,Fran1!AN13," ")," "))</f>
        <v xml:space="preserve"> </v>
      </c>
      <c r="L5" s="159" t="str">
        <f>IF(ISBLANK(Fran1!AR13)," ",IF(Fran1!AR13&gt;=50,IF(Fran1!AR13&lt;75,Fran1!AR13," ")," "))</f>
        <v xml:space="preserve"> </v>
      </c>
      <c r="M5" s="159" t="str">
        <f>IF(ISBLANK(Fran1!AY13)," ",IF(Fran1!AY13&gt;=50,IF(Fran1!AY13&lt;75,Fran1!AY13," ")," "))</f>
        <v xml:space="preserve"> </v>
      </c>
      <c r="N5" s="159" t="str">
        <f>IF(ISBLANK(Fran1!BC13)," ",IF(Fran1!BC13&gt;=50,IF(Fran1!BC13&lt;75,Fran1!BC13," ")," "))</f>
        <v xml:space="preserve"> </v>
      </c>
      <c r="O5" s="159" t="str">
        <f>IF(ISBLANK(Fran1!BG13)," ",IF(Fran1!BG13&gt;=50,IF(Fran1!BG13&lt;75,Fran1!BG13," ")," "))</f>
        <v xml:space="preserve"> </v>
      </c>
      <c r="P5" s="159" t="str">
        <f>IF(ISBLANK(Fran1!BK13)," ",IF(Fran1!BK13&gt;=50,IF(Fran1!BK13&lt;75,Fran1!BK13," ")," "))</f>
        <v xml:space="preserve"> </v>
      </c>
      <c r="Q5" s="159" t="str">
        <f>IF(ISBLANK(Fran1!BO13)," ",IF(Fran1!BO13&gt;=50,IF(Fran1!BO13&lt;75,Fran1!BO13," ")," "))</f>
        <v xml:space="preserve"> </v>
      </c>
      <c r="R5" s="159" t="str">
        <f>IF(ISBLANK(Fran1!BV13)," ",IF(Fran1!BV13&gt;=50,IF(Fran1!BV13&lt;75,Fran1!BV13," ")," "))</f>
        <v xml:space="preserve"> </v>
      </c>
      <c r="S5" s="159" t="str">
        <f>IF(ISBLANK(Fran1!BZ13)," ",IF(Fran1!BZ13&gt;=50,IF(Fran1!BZ13&lt;75,Fran1!BZ13," ")," "))</f>
        <v xml:space="preserve"> </v>
      </c>
      <c r="T5" s="159" t="str">
        <f>IF(ISBLANK(Fran1!CD13)," ",IF(Fran1!CD13&gt;=50,IF(Fran1!CD13&lt;75,Fran1!CD13," ")," "))</f>
        <v xml:space="preserve"> </v>
      </c>
      <c r="U5" s="159" t="str">
        <f>IF(ISBLANK(Fran1!CH13)," ",IF(Fran1!CH13&gt;=50,IF(Fran1!CH13&lt;75,Fran1!CH13," ")," "))</f>
        <v xml:space="preserve"> </v>
      </c>
      <c r="V5" s="159" t="str">
        <f>IF(ISBLANK(Fran1!CL13)," ",IF(Fran1!CL13&gt;=50,IF(Fran1!CL13&lt;75,Fran1!CL13," ")," "))</f>
        <v xml:space="preserve"> </v>
      </c>
      <c r="W5" s="159" t="str">
        <f>IF(ISBLANK(Fran1!CS13)," ",IF(Fran1!CS13&gt;=50,IF(Fran1!CS13&lt;75,Fran1!CS13," ")," "))</f>
        <v xml:space="preserve"> </v>
      </c>
      <c r="X5" s="159" t="str">
        <f>IF(ISBLANK(Fran1!CW13)," ",IF(Fran1!CW13&gt;=50,IF(Fran1!CW13&lt;75,Fran1!CW13," ")," "))</f>
        <v xml:space="preserve"> </v>
      </c>
      <c r="Y5" s="159" t="str">
        <f>IF(ISBLANK(Fran1!DA13)," ",IF(Fran1!DA13&gt;=50,IF(Fran1!DA13&lt;75,Fran1!DA13," ")," "))</f>
        <v xml:space="preserve"> </v>
      </c>
      <c r="Z5" s="159" t="str">
        <f>IF(ISBLANK(Fran1!DE13)," ",IF(Fran1!DE13&gt;=50,IF(Fran1!DE13&lt;75,Fran1!DE13," ")," "))</f>
        <v xml:space="preserve"> </v>
      </c>
      <c r="AA5" s="159" t="str">
        <f>IF(ISBLANK(Fran1!DI13)," ",IF(Fran1!DI13&gt;=50,IF(Fran1!DI13&lt;75,Fran1!DI13," ")," "))</f>
        <v xml:space="preserve"> </v>
      </c>
      <c r="AB5" s="159" t="str">
        <f>IF(ISBLANK(Fran1!DP13)," ",IF(Fran1!DP13&gt;=50,IF(Fran1!DP13&lt;75,Fran1!DP13," ")," "))</f>
        <v xml:space="preserve"> </v>
      </c>
      <c r="AC5" s="159" t="str">
        <f>IF(ISBLANK(Fran1!DT13)," ",IF(Fran1!DT13&gt;=50,IF(Fran1!DT13&lt;75,Fran1!DT13," ")," "))</f>
        <v xml:space="preserve"> </v>
      </c>
      <c r="AD5" s="159" t="str">
        <f>IF(ISBLANK(Fran1!DX13)," ",IF(Fran1!DX13&gt;=50,IF(Fran1!DX13&lt;75,Fran1!DX13," ")," "))</f>
        <v xml:space="preserve"> </v>
      </c>
      <c r="AE5" s="458"/>
      <c r="AF5" s="459"/>
      <c r="AG5" s="159" t="str">
        <f>IF(ISBLANK(Fran1!EB13)," ",IF(Fran1!EB13&gt;=50,IF(Fran1!EB13&lt;75,Fran1!EB13," ")," "))</f>
        <v xml:space="preserve"> </v>
      </c>
      <c r="AH5" s="159" t="str">
        <f>IF(ISBLANK(Fran1!EF13)," ",IF(Fran1!EF13&gt;=50,IF(Fran1!EF13&lt;75,Fran1!EF13," ")," "))</f>
        <v xml:space="preserve"> </v>
      </c>
      <c r="AI5" s="159" t="str">
        <f>IF(ISBLANK(Fran1!EM13)," ",IF(Fran1!EM13&gt;=50,IF(Fran1!EM13&lt;75,Fran1!EM13," ")," "))</f>
        <v xml:space="preserve"> </v>
      </c>
      <c r="AJ5" s="159" t="str">
        <f>IF(ISBLANK(Fran1!EQ13)," ",IF(Fran1!EQ13&gt;=50,IF(Fran1!EQ13&lt;75,Fran1!EQ13," ")," "))</f>
        <v xml:space="preserve"> </v>
      </c>
      <c r="AK5" s="159" t="str">
        <f>IF(ISBLANK(Fran1!EU13)," ",IF(Fran1!EU13&gt;=50,IF(Fran1!EU13&lt;75,Fran1!EU13," ")," "))</f>
        <v xml:space="preserve"> </v>
      </c>
      <c r="AL5" s="159" t="str">
        <f>IF(ISBLANK(Fran1!EY13)," ",IF(Fran1!EY13&gt;=50,IF(Fran1!EY13&lt;75,Fran1!EY13," ")," "))</f>
        <v xml:space="preserve"> </v>
      </c>
      <c r="AM5" s="159" t="str">
        <f>IF(ISBLANK(Fran1!FC13)," ",IF(Fran1!FC13&gt;=50,IF(Fran1!FC13&lt;75,Fran1!FC13," ")," "))</f>
        <v xml:space="preserve"> </v>
      </c>
      <c r="AN5" s="159" t="str">
        <f>IF(ISBLANK(Fran1!FJ13)," ",IF(Fran1!FJ13&gt;=50,IF(Fran1!FJ13&lt;75,Fran1!FJ13," ")," "))</f>
        <v xml:space="preserve"> </v>
      </c>
      <c r="AO5" s="159" t="str">
        <f>IF(ISBLANK(Fran1!FN13)," ",IF(Fran1!FN13&gt;=50,IF(Fran1!FN13&lt;75,Fran1!FN13," ")," "))</f>
        <v xml:space="preserve"> </v>
      </c>
      <c r="AP5" s="159" t="str">
        <f>IF(ISBLANK(Fran1!FR13)," ",IF(Fran1!FR13&gt;=50,IF(Fran1!FR13&lt;75,Fran1!FR13," ")," "))</f>
        <v xml:space="preserve"> </v>
      </c>
      <c r="AQ5" s="159" t="str">
        <f>IF(ISBLANK(Fran1!FV13)," ",IF(Fran1!FV13&gt;=50,IF(Fran1!FV13&lt;75,Fran1!FV13," ")," "))</f>
        <v xml:space="preserve"> </v>
      </c>
      <c r="AR5" s="159" t="str">
        <f>IF(ISBLANK(Fran1!FZ13)," ",IF(Fran1!FZ13&gt;=50,IF(Fran1!FZ13&lt;75,Fran1!FZ13," ")," "))</f>
        <v xml:space="preserve"> </v>
      </c>
      <c r="AS5" s="159" t="str">
        <f>IF(ISBLANK(Fran1!GG13)," ",IF(Fran1!GG13&gt;=50,IF(Fran1!GG13&lt;75,Fran1!GG13," ")," "))</f>
        <v xml:space="preserve"> </v>
      </c>
      <c r="AT5" s="159" t="str">
        <f>IF(ISBLANK(Fran1!GK13)," ",IF(Fran1!GK13&gt;=50,IF(Fran1!GK13&lt;75,Fran1!GK13," ")," "))</f>
        <v xml:space="preserve"> </v>
      </c>
      <c r="AU5" s="159" t="str">
        <f>IF(ISBLANK(Fran1!GO13)," ",IF(Fran1!GO13&gt;=50,IF(Fran1!GO13&lt;75,Fran1!GO13," ")," "))</f>
        <v xml:space="preserve"> </v>
      </c>
      <c r="AV5" s="159" t="str">
        <f>IF(ISBLANK(Fran1!GS13)," ",IF(Fran1!GS13&gt;=50,IF(Fran1!GS13&lt;75,Fran1!GS13," ")," "))</f>
        <v xml:space="preserve"> </v>
      </c>
      <c r="AW5" s="159" t="str">
        <f>IF(ISBLANK(Fran1!GW13)," ",IF(Fran1!GW13&gt;=50,IF(Fran1!GW13&lt;75,Fran1!GW13," ")," "))</f>
        <v xml:space="preserve"> </v>
      </c>
      <c r="AX5" s="159" t="str">
        <f>IF(ISBLANK(Fran1!HD13)," ",IF(Fran1!HD13&gt;=50,IF(Fran1!HD13&lt;75,Fran1!HD13," ")," "))</f>
        <v xml:space="preserve"> </v>
      </c>
      <c r="AY5" s="159" t="str">
        <f>IF(ISBLANK(Fran1!HH13)," ",IF(Fran1!HH13&gt;=50,IF(Fran1!HH13&lt;75,Fran1!HH13," ")," "))</f>
        <v xml:space="preserve"> </v>
      </c>
      <c r="AZ5" s="159" t="str">
        <f>IF(ISBLANK(Fran1!HL13)," ",IF(Fran1!HL13&gt;=50,IF(Fran1!HL13&lt;75,Fran1!HL13," ")," "))</f>
        <v xml:space="preserve"> </v>
      </c>
      <c r="BA5" s="159" t="str">
        <f>IF(ISBLANK(Fran1!HP13)," ",IF(Fran1!HP13&gt;=50,IF(Fran1!HP13&lt;75,Fran1!HP13," ")," "))</f>
        <v xml:space="preserve"> </v>
      </c>
      <c r="BB5" s="159" t="str">
        <f>IF(ISBLANK(Fran1!HT13)," ",IF(Fran1!HT13&gt;=50,IF(Fran1!HT13&lt;75,Fran1!HT13," ")," "))</f>
        <v xml:space="preserve"> </v>
      </c>
      <c r="BC5" s="159" t="str">
        <f>IF(ISBLANK(Fran1!IA13)," ",IF(Fran1!IA13&gt;=50,IF(Fran1!IA13&lt;75,Fran1!IA13," ")," "))</f>
        <v xml:space="preserve"> </v>
      </c>
      <c r="BD5" s="159" t="str">
        <f>IF(ISBLANK(Fran1!IE13)," ",IF(Fran1!IE13&gt;=50,IF(Fran1!IE13&lt;75,Fran1!IE13," ")," "))</f>
        <v xml:space="preserve"> </v>
      </c>
      <c r="BE5" s="159" t="str">
        <f>IF(ISBLANK(Fran1!II13)," ",IF(Fran1!II13&gt;=50,IF(Fran1!II13&lt;75,Fran1!II13," ")," "))</f>
        <v xml:space="preserve"> </v>
      </c>
      <c r="BF5" s="159" t="str">
        <f>IF(ISBLANK(Fran1!IM13)," ",IF(Fran1!IM13&gt;=50,IF(Fran1!IM13&lt;75,Fran1!IM13," ")," "))</f>
        <v xml:space="preserve"> </v>
      </c>
      <c r="BG5" s="159" t="str">
        <f>IF(ISBLANK(Fran1!IQ13)," ",IF(Fran1!IQ13&gt;=50,IF(Fran1!IQ13&lt;75,Fran1!IQ13," ")," "))</f>
        <v xml:space="preserve"> </v>
      </c>
      <c r="BH5" s="159" t="str">
        <f>IF(ISBLANK(Fran1!IX13)," ",IF(Fran1!IX13&gt;=50,IF(Fran1!IX13&lt;75,Fran1!IX13," ")," "))</f>
        <v xml:space="preserve"> </v>
      </c>
      <c r="BI5" s="458"/>
      <c r="BJ5" s="459"/>
      <c r="BK5" s="159" t="str">
        <f>IF(ISBLANK(Fran1!JB13)," ",IF(Fran1!JB13&gt;=50,IF(Fran1!JB13&lt;75,Fran1!JB13," ")," "))</f>
        <v xml:space="preserve"> </v>
      </c>
      <c r="BL5" s="159" t="str">
        <f>IF(ISBLANK(Fran1!JF13)," ",IF(Fran1!JF13&gt;=50,IF(Fran1!JF13&lt;75,Fran1!JF13," ")," "))</f>
        <v xml:space="preserve"> </v>
      </c>
      <c r="BM5" s="159" t="str">
        <f>IF(ISBLANK(Fran1!JJ13)," ",IF(Fran1!JJ13&gt;=50,IF(Fran1!JJ13&lt;75,Fran1!JJ13," ")," "))</f>
        <v xml:space="preserve"> </v>
      </c>
      <c r="BN5" s="159" t="str">
        <f>IF(ISBLANK(Fran1!JN13)," ",IF(Fran1!JN13&gt;=50,IF(Fran1!JN13&lt;75,Fran1!JN13," ")," "))</f>
        <v xml:space="preserve"> </v>
      </c>
      <c r="BO5" s="159" t="str">
        <f>IF(ISBLANK(Fran1!JU13)," ",IF(Fran1!JU13&gt;=50,IF(Fran1!JU13&lt;75,Fran1!JU13," ")," "))</f>
        <v xml:space="preserve"> </v>
      </c>
      <c r="BP5" s="159" t="str">
        <f>IF(ISBLANK(Fran1!JY13)," ",IF(Fran1!JY13&gt;=50,IF(Fran1!JY13&lt;75,Fran1!JY13," ")," "))</f>
        <v xml:space="preserve"> </v>
      </c>
      <c r="BQ5" s="159" t="str">
        <f>IF(ISBLANK(Fran1!KC13)," ",IF(Fran1!KC13&gt;=50,IF(Fran1!KC13&lt;75,Fran1!KC13," ")," "))</f>
        <v xml:space="preserve"> </v>
      </c>
      <c r="BR5" s="159" t="str">
        <f>IF(ISBLANK(Fran1!KG13)," ",IF(Fran1!KG13&gt;=50,IF(Fran1!KG13&lt;75,Fran1!KG13," ")," "))</f>
        <v xml:space="preserve"> </v>
      </c>
      <c r="BS5" s="159" t="str">
        <f>IF(ISBLANK(Fran1!KK13)," ",IF(Fran1!KK13&gt;=50,IF(Fran1!KK13&lt;75,Fran1!KK13," ")," "))</f>
        <v xml:space="preserve"> </v>
      </c>
      <c r="BT5" s="159" t="str">
        <f>IF(ISBLANK(Fran1!KR13)," ",IF(Fran1!KR13&gt;=50,IF(Fran1!KR13&lt;75,Fran1!KR13," ")," "))</f>
        <v xml:space="preserve"> </v>
      </c>
      <c r="BU5" s="159" t="str">
        <f>IF(ISBLANK(Fran1!KV13)," ",IF(Fran1!KV13&gt;=50,IF(Fran1!KV13&lt;75,Fran1!KV13," ")," "))</f>
        <v xml:space="preserve"> </v>
      </c>
      <c r="BV5" s="159" t="str">
        <f>IF(ISBLANK(Fran1!KZ13)," ",IF(Fran1!KZ13&gt;=50,IF(Fran1!KZ13&lt;75,Fran1!KZ13," ")," "))</f>
        <v xml:space="preserve"> </v>
      </c>
      <c r="BW5" s="159" t="str">
        <f>IF(ISBLANK(Fran1!LD13)," ",IF(Fran1!LD13&gt;=50,IF(Fran1!LD13&lt;75,Fran1!LD13," ")," "))</f>
        <v xml:space="preserve"> </v>
      </c>
      <c r="BX5" s="159" t="str">
        <f>IF(ISBLANK(Fran1!LH13)," ",IF(Fran1!LH13&gt;=50,IF(Fran1!LH13&lt;75,Fran1!LH13," ")," "))</f>
        <v xml:space="preserve"> </v>
      </c>
      <c r="BY5" s="159" t="str">
        <f>IF(ISBLANK(Fran1!LO13)," ",IF(Fran1!LO13&gt;=50,IF(Fran1!LO13&lt;75,Fran1!LO13," ")," "))</f>
        <v xml:space="preserve"> </v>
      </c>
    </row>
    <row r="6" spans="1:77" ht="20.100000000000001" customHeight="1" thickBot="1">
      <c r="A6" s="460"/>
      <c r="B6" s="461"/>
      <c r="C6" s="161" t="str">
        <f>IF(ISBLANK(Fran1!E13)," ",IF(Fran1!E13&lt;50,Fran1!E13," "))</f>
        <v xml:space="preserve"> </v>
      </c>
      <c r="D6" s="161" t="str">
        <f>IF(ISBLANK(Fran1!I13)," ",IF(Fran1!I13&lt;50,Fran1!I13," "))</f>
        <v xml:space="preserve"> </v>
      </c>
      <c r="E6" s="161" t="str">
        <f>IF(ISBLANK(Fran1!M13)," ",IF(Fran1!M13&lt;50,Fran1!M13," "))</f>
        <v xml:space="preserve"> </v>
      </c>
      <c r="F6" s="161" t="str">
        <f>IF(ISBLANK(Fran1!Q13)," ",IF(Fran1!Q13&lt;50,Fran1!Q13," "))</f>
        <v xml:space="preserve"> </v>
      </c>
      <c r="G6" s="161" t="str">
        <f>IF(ISBLANK(Fran1!U13)," ",IF(Fran1!U13&lt;50,Fran1!U13," "))</f>
        <v xml:space="preserve"> </v>
      </c>
      <c r="H6" s="161" t="str">
        <f>IF(ISBLANK(Fran1!AB13)," ",IF(Fran1!AB13&lt;50,Fran1!AB13," "))</f>
        <v xml:space="preserve"> </v>
      </c>
      <c r="I6" s="161" t="str">
        <f>IF(ISBLANK(Fran1!AF13)," ",IF(Fran1!AF13&lt;50,Fran1!AF13," "))</f>
        <v xml:space="preserve"> </v>
      </c>
      <c r="J6" s="161" t="str">
        <f>IF(ISBLANK(Fran1!AJ13)," ",IF(Fran1!AJ13&lt;50,Fran1!AJ13," "))</f>
        <v xml:space="preserve"> </v>
      </c>
      <c r="K6" s="161" t="str">
        <f>IF(ISBLANK(Fran1!AN13)," ",IF(Fran1!AN13&lt;50,Fran1!AN13," "))</f>
        <v xml:space="preserve"> </v>
      </c>
      <c r="L6" s="161" t="str">
        <f>IF(ISBLANK(Fran1!AR13)," ",IF(Fran1!AR13&lt;50,Fran1!AR13," "))</f>
        <v xml:space="preserve"> </v>
      </c>
      <c r="M6" s="161" t="str">
        <f>IF(ISBLANK(Fran1!AY13)," ",IF(Fran1!AY13&lt;50,Fran1!AY13," "))</f>
        <v xml:space="preserve"> </v>
      </c>
      <c r="N6" s="161" t="str">
        <f>IF(ISBLANK(Fran1!BC13)," ",IF(Fran1!BC13&lt;50,Fran1!BC13," "))</f>
        <v xml:space="preserve"> </v>
      </c>
      <c r="O6" s="161" t="str">
        <f>IF(ISBLANK(Fran1!BG13)," ",IF(Fran1!BG13&lt;50,Fran1!BG13," "))</f>
        <v xml:space="preserve"> </v>
      </c>
      <c r="P6" s="161" t="str">
        <f>IF(ISBLANK(Fran1!BK13)," ",IF(Fran1!BK13&lt;50,Fran1!BK13," "))</f>
        <v xml:space="preserve"> </v>
      </c>
      <c r="Q6" s="161" t="str">
        <f>IF(ISBLANK(Fran1!BO13)," ",IF(Fran1!BO13&lt;50,Fran1!BO13," "))</f>
        <v xml:space="preserve"> </v>
      </c>
      <c r="R6" s="161" t="str">
        <f>IF(ISBLANK(Fran1!BV13)," ",IF(Fran1!BV13&lt;50,Fran1!BV13," "))</f>
        <v xml:space="preserve"> </v>
      </c>
      <c r="S6" s="161" t="str">
        <f>IF(ISBLANK(Fran1!BZ13)," ",IF(Fran1!BZ13&lt;50,Fran1!BZ13," "))</f>
        <v xml:space="preserve"> </v>
      </c>
      <c r="T6" s="161" t="str">
        <f>IF(ISBLANK(Fran1!CD13)," ",IF(Fran1!CD13&lt;50,Fran1!CD13," "))</f>
        <v xml:space="preserve"> </v>
      </c>
      <c r="U6" s="161" t="str">
        <f>IF(ISBLANK(Fran1!CH13)," ",IF(Fran1!CH13&lt;50,Fran1!CH13," "))</f>
        <v xml:space="preserve"> </v>
      </c>
      <c r="V6" s="161" t="str">
        <f>IF(ISBLANK(Fran1!CL13)," ",IF(Fran1!CL13&lt;50,Fran1!CL13," "))</f>
        <v xml:space="preserve"> </v>
      </c>
      <c r="W6" s="161" t="str">
        <f>IF(ISBLANK(Fran1!CS13)," ",IF(Fran1!CS13&lt;50,Fran1!CS13," "))</f>
        <v xml:space="preserve"> </v>
      </c>
      <c r="X6" s="161" t="str">
        <f>IF(ISBLANK(Fran1!CW13)," ",IF(Fran1!CW13&lt;50,Fran1!CW13," "))</f>
        <v xml:space="preserve"> </v>
      </c>
      <c r="Y6" s="161" t="str">
        <f>IF(ISBLANK(Fran1!DA13)," ",IF(Fran1!DA13&lt;50,Fran1!DA13," "))</f>
        <v xml:space="preserve"> </v>
      </c>
      <c r="Z6" s="161" t="str">
        <f>IF(ISBLANK(Fran1!DE13)," ",IF(Fran1!DE13&lt;50,Fran1!DE13," "))</f>
        <v xml:space="preserve"> </v>
      </c>
      <c r="AA6" s="161" t="str">
        <f>IF(ISBLANK(Fran1!DI13)," ",IF(Fran1!DI13&lt;50,Fran1!DI13," "))</f>
        <v xml:space="preserve"> </v>
      </c>
      <c r="AB6" s="161" t="str">
        <f>IF(ISBLANK(Fran1!DP13)," ",IF(Fran1!DP13&lt;50,Fran1!DP13," "))</f>
        <v xml:space="preserve"> </v>
      </c>
      <c r="AC6" s="161" t="str">
        <f>IF(ISBLANK(Fran1!DT13)," ",IF(Fran1!DT13&lt;50,Fran1!DT13," "))</f>
        <v xml:space="preserve"> </v>
      </c>
      <c r="AD6" s="161" t="str">
        <f>IF(ISBLANK(Fran1!DX13)," ",IF(Fran1!DX13&lt;50,Fran1!DX13," "))</f>
        <v xml:space="preserve"> </v>
      </c>
      <c r="AE6" s="460"/>
      <c r="AF6" s="461"/>
      <c r="AG6" s="161" t="str">
        <f>IF(ISBLANK(Fran1!EB13)," ",IF(Fran1!EB13&lt;50,Fran1!EB13," "))</f>
        <v xml:space="preserve"> </v>
      </c>
      <c r="AH6" s="161" t="str">
        <f>IF(ISBLANK(Fran1!EF13)," ",IF(Fran1!EF13&lt;50,Fran1!EF13," "))</f>
        <v xml:space="preserve"> </v>
      </c>
      <c r="AI6" s="161" t="str">
        <f>IF(ISBLANK(Fran1!EM13)," ",IF(Fran1!EM13&lt;50,Fran1!EM13," "))</f>
        <v xml:space="preserve"> </v>
      </c>
      <c r="AJ6" s="161" t="str">
        <f>IF(ISBLANK(Fran1!EQ13)," ",IF(Fran1!EQ13&lt;50,Fran1!EQ13," "))</f>
        <v xml:space="preserve"> </v>
      </c>
      <c r="AK6" s="161" t="str">
        <f>IF(ISBLANK(Fran1!EU13)," ",IF(Fran1!EU13&lt;50,Fran1!EU13," "))</f>
        <v xml:space="preserve"> </v>
      </c>
      <c r="AL6" s="161" t="str">
        <f>IF(ISBLANK(Fran1!EY13)," ",IF(Fran1!EY13&lt;50,Fran1!EY13," "))</f>
        <v xml:space="preserve"> </v>
      </c>
      <c r="AM6" s="161" t="str">
        <f>IF(ISBLANK(Fran1!FC13)," ",IF(Fran1!FC13&lt;50,Fran1!FC13," "))</f>
        <v xml:space="preserve"> </v>
      </c>
      <c r="AN6" s="161" t="str">
        <f>IF(ISBLANK(Fran1!FJ13)," ",IF(Fran1!FJ13&lt;50,Fran1!FJ13," "))</f>
        <v xml:space="preserve"> </v>
      </c>
      <c r="AO6" s="161" t="str">
        <f>IF(ISBLANK(Fran1!FN13)," ",IF(Fran1!FN13&lt;50,Fran1!FN13," "))</f>
        <v xml:space="preserve"> </v>
      </c>
      <c r="AP6" s="161" t="str">
        <f>IF(ISBLANK(Fran1!FR13)," ",IF(Fran1!FR13&lt;50,Fran1!FR13," "))</f>
        <v xml:space="preserve"> </v>
      </c>
      <c r="AQ6" s="161" t="str">
        <f>IF(ISBLANK(Fran1!FV13)," ",IF(Fran1!FV13&lt;50,Fran1!FV13," "))</f>
        <v xml:space="preserve"> </v>
      </c>
      <c r="AR6" s="161" t="str">
        <f>IF(ISBLANK(Fran1!FZ13)," ",IF(Fran1!FZ13&lt;50,Fran1!FZ13," "))</f>
        <v xml:space="preserve"> </v>
      </c>
      <c r="AS6" s="161" t="str">
        <f>IF(ISBLANK(Fran1!GG13)," ",IF(Fran1!GG13&lt;50,Fran1!GG13," "))</f>
        <v xml:space="preserve"> </v>
      </c>
      <c r="AT6" s="161" t="str">
        <f>IF(ISBLANK(Fran1!GK13)," ",IF(Fran1!GK13&lt;50,Fran1!GK13," "))</f>
        <v xml:space="preserve"> </v>
      </c>
      <c r="AU6" s="161" t="str">
        <f>IF(ISBLANK(Fran1!GO13)," ",IF(Fran1!GO13&lt;50,Fran1!GO13," "))</f>
        <v xml:space="preserve"> </v>
      </c>
      <c r="AV6" s="161" t="str">
        <f>IF(ISBLANK(Fran1!GS13)," ",IF(Fran1!GS13&lt;50,Fran1!GS13," "))</f>
        <v xml:space="preserve"> </v>
      </c>
      <c r="AW6" s="161" t="str">
        <f>IF(ISBLANK(Fran1!GW13)," ",IF(Fran1!GW13&lt;50,Fran1!GW13," "))</f>
        <v xml:space="preserve"> </v>
      </c>
      <c r="AX6" s="161" t="str">
        <f>IF(ISBLANK(Fran1!HD13)," ",IF(Fran1!HD13&lt;50,Fran1!HD13," "))</f>
        <v xml:space="preserve"> </v>
      </c>
      <c r="AY6" s="161" t="str">
        <f>IF(ISBLANK(Fran1!HH13)," ",IF(Fran1!HH13&lt;50,Fran1!HH13," "))</f>
        <v xml:space="preserve"> </v>
      </c>
      <c r="AZ6" s="161" t="str">
        <f>IF(ISBLANK(Fran1!HL13)," ",IF(Fran1!HL13&lt;50,Fran1!HL13," "))</f>
        <v xml:space="preserve"> </v>
      </c>
      <c r="BA6" s="161" t="str">
        <f>IF(ISBLANK(Fran1!HP13)," ",IF(Fran1!HP13&lt;50,Fran1!HP13," "))</f>
        <v xml:space="preserve"> </v>
      </c>
      <c r="BB6" s="161" t="str">
        <f>IF(ISBLANK(Fran1!HT13)," ",IF(Fran1!HT13&lt;50,Fran1!HT13," "))</f>
        <v xml:space="preserve"> </v>
      </c>
      <c r="BC6" s="161" t="str">
        <f>IF(ISBLANK(Fran1!IA13)," ",IF(Fran1!IA13&lt;50,Fran1!IA13," "))</f>
        <v xml:space="preserve"> </v>
      </c>
      <c r="BD6" s="161" t="str">
        <f>IF(ISBLANK(Fran1!IE13)," ",IF(Fran1!IE13&lt;50,Fran1!IE13," "))</f>
        <v xml:space="preserve"> </v>
      </c>
      <c r="BE6" s="161" t="str">
        <f>IF(ISBLANK(Fran1!II13)," ",IF(Fran1!II13&lt;50,Fran1!II13," "))</f>
        <v xml:space="preserve"> </v>
      </c>
      <c r="BF6" s="161" t="str">
        <f>IF(ISBLANK(Fran1!IM13)," ",IF(Fran1!IM13&lt;50,Fran1!IM13," "))</f>
        <v xml:space="preserve"> </v>
      </c>
      <c r="BG6" s="161" t="str">
        <f>IF(ISBLANK(Fran1!IQ13)," ",IF(Fran1!IQ13&lt;50,Fran1!IQ13," "))</f>
        <v xml:space="preserve"> </v>
      </c>
      <c r="BH6" s="161" t="str">
        <f>IF(ISBLANK(Fran1!IX13)," ",IF(Fran1!IX13&lt;50,Fran1!IX13," "))</f>
        <v xml:space="preserve"> </v>
      </c>
      <c r="BI6" s="460"/>
      <c r="BJ6" s="461"/>
      <c r="BK6" s="161" t="str">
        <f>IF(ISBLANK(Fran1!JB13)," ",IF(Fran1!JB13&lt;50,Fran1!JB13," "))</f>
        <v xml:space="preserve"> </v>
      </c>
      <c r="BL6" s="161" t="str">
        <f>IF(ISBLANK(Fran1!JF13)," ",IF(Fran1!JF13&lt;50,Fran1!JF13," "))</f>
        <v xml:space="preserve"> </v>
      </c>
      <c r="BM6" s="161" t="str">
        <f>IF(ISBLANK(Fran1!JJ13)," ",IF(Fran1!JJ13&lt;50,Fran1!JJ13," "))</f>
        <v xml:space="preserve"> </v>
      </c>
      <c r="BN6" s="161" t="str">
        <f>IF(ISBLANK(Fran1!JN13)," ",IF(Fran1!JN13&lt;50,Fran1!JN13," "))</f>
        <v xml:space="preserve"> </v>
      </c>
      <c r="BO6" s="161" t="str">
        <f>IF(ISBLANK(Fran1!JU13)," ",IF(Fran1!JU13&lt;50,Fran1!JU13," "))</f>
        <v xml:space="preserve"> </v>
      </c>
      <c r="BP6" s="161" t="str">
        <f>IF(ISBLANK(Fran1!JY13)," ",IF(Fran1!JY13&lt;50,Fran1!JY13," "))</f>
        <v xml:space="preserve"> </v>
      </c>
      <c r="BQ6" s="161" t="str">
        <f>IF(ISBLANK(Fran1!KC13)," ",IF(Fran1!KC13&lt;50,Fran1!KC13," "))</f>
        <v xml:space="preserve"> </v>
      </c>
      <c r="BR6" s="161" t="str">
        <f>IF(ISBLANK(Fran1!KG13)," ",IF(Fran1!KG13&lt;50,Fran1!KG13," "))</f>
        <v xml:space="preserve"> </v>
      </c>
      <c r="BS6" s="161" t="str">
        <f>IF(ISBLANK(Fran1!KK13)," ",IF(Fran1!KK13&lt;50,Fran1!KK13," "))</f>
        <v xml:space="preserve"> </v>
      </c>
      <c r="BT6" s="161" t="str">
        <f>IF(ISBLANK(Fran1!KR13)," ",IF(Fran1!KR13&lt;50,Fran1!KR13," "))</f>
        <v xml:space="preserve"> </v>
      </c>
      <c r="BU6" s="161" t="str">
        <f>IF(ISBLANK(Fran1!KV13)," ",IF(Fran1!KV13&lt;50,Fran1!KV13," "))</f>
        <v xml:space="preserve"> </v>
      </c>
      <c r="BV6" s="161" t="str">
        <f>IF(ISBLANK(Fran1!KZ13)," ",IF(Fran1!KZ13&lt;50,Fran1!KZ13," "))</f>
        <v xml:space="preserve"> </v>
      </c>
      <c r="BW6" s="161" t="str">
        <f>IF(ISBLANK(Fran1!LD13)," ",IF(Fran1!LD13&lt;50,Fran1!LD13," "))</f>
        <v xml:space="preserve"> </v>
      </c>
      <c r="BX6" s="161" t="str">
        <f>IF(ISBLANK(Fran1!LH13)," ",IF(Fran1!LH13&lt;50,Fran1!LH13," "))</f>
        <v xml:space="preserve"> </v>
      </c>
      <c r="BY6" s="161" t="str">
        <f>IF(ISBLANK(Fran1!LO13)," ",IF(Fran1!LO13&lt;50,Fran1!LO13," "))</f>
        <v xml:space="preserve"> </v>
      </c>
    </row>
    <row r="7" spans="1:77" ht="20.100000000000001" customHeight="1">
      <c r="A7" s="456" t="str">
        <f>LEFT(Fran1!$A12,1)&amp;LEFT(Fran1!$B12,1)</f>
        <v/>
      </c>
      <c r="B7" s="457"/>
      <c r="C7" s="157" t="str">
        <f>IF(ISBLANK(Fran1!E12)," ",IF(Fran1!E12&gt;=75,Fran1!E12," "))</f>
        <v xml:space="preserve"> </v>
      </c>
      <c r="D7" s="157" t="str">
        <f>IF(ISBLANK(Fran1!I12)," ",IF(Fran1!I12&gt;=75,Fran1!I12," "))</f>
        <v xml:space="preserve"> </v>
      </c>
      <c r="E7" s="157" t="str">
        <f>IF(ISBLANK(Fran1!M12)," ",IF(Fran1!M12&gt;=75,Fran1!M12," "))</f>
        <v xml:space="preserve"> </v>
      </c>
      <c r="F7" s="157" t="str">
        <f>IF(ISBLANK(Fran1!Q12)," ",IF(Fran1!Q12&gt;=75,Fran1!Q12," "))</f>
        <v xml:space="preserve"> </v>
      </c>
      <c r="G7" s="157" t="str">
        <f>IF(ISBLANK(Fran1!U12)," ",IF(Fran1!U12&gt;=75,Fran1!U12," "))</f>
        <v xml:space="preserve"> </v>
      </c>
      <c r="H7" s="157" t="str">
        <f>IF(ISBLANK(Fran1!AB12)," ",IF(Fran1!AB12&gt;=75,Fran1!AB12," "))</f>
        <v xml:space="preserve"> </v>
      </c>
      <c r="I7" s="157" t="str">
        <f>IF(ISBLANK(Fran1!AF12)," ",IF(Fran1!AF12&gt;=75,Fran1!AF12," "))</f>
        <v xml:space="preserve"> </v>
      </c>
      <c r="J7" s="157" t="str">
        <f>IF(ISBLANK(Fran1!AJ12)," ",IF(Fran1!AJ12&gt;=75,Fran1!AJ12," "))</f>
        <v xml:space="preserve"> </v>
      </c>
      <c r="K7" s="157" t="str">
        <f>IF(ISBLANK(Fran1!AN12)," ",IF(Fran1!AN12&gt;=75,Fran1!AN12," "))</f>
        <v xml:space="preserve"> </v>
      </c>
      <c r="L7" s="157" t="str">
        <f>IF(ISBLANK(Fran1!AR12)," ",IF(Fran1!AR12&gt;=75,Fran1!AR12," "))</f>
        <v xml:space="preserve"> </v>
      </c>
      <c r="M7" s="157" t="str">
        <f>IF(ISBLANK(Fran1!AY12)," ",IF(Fran1!AY12&gt;=75,Fran1!AY12," "))</f>
        <v xml:space="preserve"> </v>
      </c>
      <c r="N7" s="157" t="str">
        <f>IF(ISBLANK(Fran1!BC12)," ",IF(Fran1!BC12&gt;=75,Fran1!BC12," "))</f>
        <v xml:space="preserve"> </v>
      </c>
      <c r="O7" s="157" t="str">
        <f>IF(ISBLANK(Fran1!BG12)," ",IF(Fran1!BG12&gt;=75,Fran1!BG12," "))</f>
        <v xml:space="preserve"> </v>
      </c>
      <c r="P7" s="157" t="str">
        <f>IF(ISBLANK(Fran1!BK12)," ",IF(Fran1!BK12&gt;=75,Fran1!BK12," "))</f>
        <v xml:space="preserve"> </v>
      </c>
      <c r="Q7" s="157" t="str">
        <f>IF(ISBLANK(Fran1!BO12)," ",IF(Fran1!BO12&gt;=75,Fran1!BO12," "))</f>
        <v xml:space="preserve"> </v>
      </c>
      <c r="R7" s="157" t="str">
        <f>IF(ISBLANK(Fran1!BV12)," ",IF(Fran1!BV12&gt;=75,Fran1!BV12," "))</f>
        <v xml:space="preserve"> </v>
      </c>
      <c r="S7" s="157" t="str">
        <f>IF(ISBLANK(Fran1!BZ12)," ",IF(Fran1!BZ12&gt;=75,Fran1!BZ12," "))</f>
        <v xml:space="preserve"> </v>
      </c>
      <c r="T7" s="157" t="str">
        <f>IF(ISBLANK(Fran1!CD12)," ",IF(Fran1!CD12&gt;=75,Fran1!CD12," "))</f>
        <v xml:space="preserve"> </v>
      </c>
      <c r="U7" s="157" t="str">
        <f>IF(ISBLANK(Fran1!CH12)," ",IF(Fran1!CH12&gt;=75,Fran1!CH12," "))</f>
        <v xml:space="preserve"> </v>
      </c>
      <c r="V7" s="157" t="str">
        <f>IF(ISBLANK(Fran1!CL12)," ",IF(Fran1!CL12&gt;=75,Fran1!CL12," "))</f>
        <v xml:space="preserve"> </v>
      </c>
      <c r="W7" s="157" t="str">
        <f>IF(ISBLANK(Fran1!CS12)," ",IF(Fran1!CS12&gt;=75,Fran1!CS12," "))</f>
        <v xml:space="preserve"> </v>
      </c>
      <c r="X7" s="157" t="str">
        <f>IF(ISBLANK(Fran1!CW12)," ",IF(Fran1!CW12&gt;=75,Fran1!CW12," "))</f>
        <v xml:space="preserve"> </v>
      </c>
      <c r="Y7" s="157" t="str">
        <f>IF(ISBLANK(Fran1!DA12)," ",IF(Fran1!DA12&gt;=75,Fran1!DA12," "))</f>
        <v xml:space="preserve"> </v>
      </c>
      <c r="Z7" s="157" t="str">
        <f>IF(ISBLANK(Fran1!DE12)," ",IF(Fran1!DE12&gt;=75,Fran1!DE12," "))</f>
        <v xml:space="preserve"> </v>
      </c>
      <c r="AA7" s="157" t="str">
        <f>IF(ISBLANK(Fran1!DI12)," ",IF(Fran1!DI12&gt;=75,Fran1!DI12," "))</f>
        <v xml:space="preserve"> </v>
      </c>
      <c r="AB7" s="157" t="str">
        <f>IF(ISBLANK(Fran1!DP12)," ",IF(Fran1!DP12&gt;=75,Fran1!DP12," "))</f>
        <v xml:space="preserve"> </v>
      </c>
      <c r="AC7" s="157" t="str">
        <f>IF(ISBLANK(Fran1!DT12)," ",IF(Fran1!DT12&gt;=75,Fran1!DT12," "))</f>
        <v xml:space="preserve"> </v>
      </c>
      <c r="AD7" s="157" t="str">
        <f>IF(ISBLANK(Fran1!DX12)," ",IF(Fran1!DX12&gt;=75,Fran1!DX12," "))</f>
        <v xml:space="preserve"> </v>
      </c>
      <c r="AE7" s="456" t="str">
        <f>LEFT(Fran1!$A12,1)&amp;LEFT(Fran1!$B12,1)</f>
        <v/>
      </c>
      <c r="AF7" s="457"/>
      <c r="AG7" s="157" t="str">
        <f>IF(ISBLANK(Fran1!EB12)," ",IF(Fran1!EB12&gt;=75,Fran1!EB12," "))</f>
        <v xml:space="preserve"> </v>
      </c>
      <c r="AH7" s="157" t="str">
        <f>IF(ISBLANK(Fran1!EF12)," ",IF(Fran1!EF12&gt;=75,Fran1!EF12," "))</f>
        <v xml:space="preserve"> </v>
      </c>
      <c r="AI7" s="157" t="str">
        <f>IF(ISBLANK(Fran1!EM12)," ",IF(Fran1!EM12&gt;=75,Fran1!EM12," "))</f>
        <v xml:space="preserve"> </v>
      </c>
      <c r="AJ7" s="157" t="str">
        <f>IF(ISBLANK(Fran1!EQ12)," ",IF(Fran1!EQ12&gt;=75,Fran1!EQ12," "))</f>
        <v xml:space="preserve"> </v>
      </c>
      <c r="AK7" s="157" t="str">
        <f>IF(ISBLANK(Fran1!EU12)," ",IF(Fran1!EU12&gt;=75,Fran1!EU12," "))</f>
        <v xml:space="preserve"> </v>
      </c>
      <c r="AL7" s="157" t="str">
        <f>IF(ISBLANK(Fran1!EY12)," ",IF(Fran1!EY12&gt;=75,Fran1!EY12," "))</f>
        <v xml:space="preserve"> </v>
      </c>
      <c r="AM7" s="157" t="str">
        <f>IF(ISBLANK(Fran1!FC12)," ",IF(Fran1!FC12&gt;=75,Fran1!FC12," "))</f>
        <v xml:space="preserve"> </v>
      </c>
      <c r="AN7" s="157" t="str">
        <f>IF(ISBLANK(Fran1!FJ12)," ",IF(Fran1!FJ12&gt;=75,Fran1!FJ12," "))</f>
        <v xml:space="preserve"> </v>
      </c>
      <c r="AO7" s="157" t="str">
        <f>IF(ISBLANK(Fran1!FN12)," ",IF(Fran1!FN12&gt;=75,Fran1!FN12," "))</f>
        <v xml:space="preserve"> </v>
      </c>
      <c r="AP7" s="157" t="str">
        <f>IF(ISBLANK(Fran1!FR12)," ",IF(Fran1!FR12&gt;=75,Fran1!FR12," "))</f>
        <v xml:space="preserve"> </v>
      </c>
      <c r="AQ7" s="157" t="str">
        <f>IF(ISBLANK(Fran1!FV12)," ",IF(Fran1!FV12&gt;=75,Fran1!FV12," "))</f>
        <v xml:space="preserve"> </v>
      </c>
      <c r="AR7" s="157" t="str">
        <f>IF(ISBLANK(Fran1!FZ12)," ",IF(Fran1!FZ12&gt;=75,Fran1!FZ12," "))</f>
        <v xml:space="preserve"> </v>
      </c>
      <c r="AS7" s="157" t="str">
        <f>IF(ISBLANK(Fran1!GG12)," ",IF(Fran1!GG12&gt;=75,Fran1!GG12," "))</f>
        <v xml:space="preserve"> </v>
      </c>
      <c r="AT7" s="157" t="str">
        <f>IF(ISBLANK(Fran1!GK12)," ",IF(Fran1!GK12&gt;=75,Fran1!GK12," "))</f>
        <v xml:space="preserve"> </v>
      </c>
      <c r="AU7" s="157" t="str">
        <f>IF(ISBLANK(Fran1!GO12)," ",IF(Fran1!GO12&gt;=75,Fran1!GO12," "))</f>
        <v xml:space="preserve"> </v>
      </c>
      <c r="AV7" s="157" t="str">
        <f>IF(ISBLANK(Fran1!GS12)," ",IF(Fran1!GS12&gt;=75,Fran1!GS12," "))</f>
        <v xml:space="preserve"> </v>
      </c>
      <c r="AW7" s="157" t="str">
        <f>IF(ISBLANK(Fran1!GW12)," ",IF(Fran1!GW12&gt;=75,Fran1!GW12," "))</f>
        <v xml:space="preserve"> </v>
      </c>
      <c r="AX7" s="157" t="str">
        <f>IF(ISBLANK(Fran1!HD12)," ",IF(Fran1!HD12&gt;=75,Fran1!HD12," "))</f>
        <v xml:space="preserve"> </v>
      </c>
      <c r="AY7" s="157" t="str">
        <f>IF(ISBLANK(Fran1!HH12)," ",IF(Fran1!HH12&gt;=75,Fran1!HH12," "))</f>
        <v xml:space="preserve"> </v>
      </c>
      <c r="AZ7" s="157" t="str">
        <f>IF(ISBLANK(Fran1!HL12)," ",IF(Fran1!HL12&gt;=75,Fran1!HL12," "))</f>
        <v xml:space="preserve"> </v>
      </c>
      <c r="BA7" s="157" t="str">
        <f>IF(ISBLANK(Fran1!HP12)," ",IF(Fran1!HP12&gt;=75,Fran1!HP12," "))</f>
        <v xml:space="preserve"> </v>
      </c>
      <c r="BB7" s="157" t="str">
        <f>IF(ISBLANK(Fran1!HT12)," ",IF(Fran1!HT12&gt;=75,Fran1!HT12," "))</f>
        <v xml:space="preserve"> </v>
      </c>
      <c r="BC7" s="157" t="str">
        <f>IF(ISBLANK(Fran1!IA12)," ",IF(Fran1!IA12&gt;=75,Fran1!IA12," "))</f>
        <v xml:space="preserve"> </v>
      </c>
      <c r="BD7" s="157" t="str">
        <f>IF(ISBLANK(Fran1!IE12)," ",IF(Fran1!IE12&gt;=75,Fran1!IE12," "))</f>
        <v xml:space="preserve"> </v>
      </c>
      <c r="BE7" s="157" t="str">
        <f>IF(ISBLANK(Fran1!II12)," ",IF(Fran1!II12&gt;=75,Fran1!II12," "))</f>
        <v xml:space="preserve"> </v>
      </c>
      <c r="BF7" s="157" t="str">
        <f>IF(ISBLANK(Fran1!IM12)," ",IF(Fran1!IM12&gt;=75,Fran1!IM12," "))</f>
        <v xml:space="preserve"> </v>
      </c>
      <c r="BG7" s="157" t="str">
        <f>IF(ISBLANK(Fran1!IQ12)," ",IF(Fran1!IQ12&gt;=75,Fran1!IQ12," "))</f>
        <v xml:space="preserve"> </v>
      </c>
      <c r="BH7" s="157" t="str">
        <f>IF(ISBLANK(Fran1!IX12)," ",IF(Fran1!IX12&gt;=75,Fran1!IX12," "))</f>
        <v xml:space="preserve"> </v>
      </c>
      <c r="BI7" s="456" t="str">
        <f>LEFT(Fran1!$A12,1)&amp;LEFT(Fran1!$B12,1)</f>
        <v/>
      </c>
      <c r="BJ7" s="457"/>
      <c r="BK7" s="157" t="str">
        <f>IF(ISBLANK(Fran1!JB12)," ",IF(Fran1!JB12&gt;=75,Fran1!JB12," "))</f>
        <v xml:space="preserve"> </v>
      </c>
      <c r="BL7" s="157" t="str">
        <f>IF(ISBLANK(Fran1!JF12)," ",IF(Fran1!JF12&gt;=75,Fran1!JF12," "))</f>
        <v xml:space="preserve"> </v>
      </c>
      <c r="BM7" s="157" t="str">
        <f>IF(ISBLANK(Fran1!JJ12)," ",IF(Fran1!JJ12&gt;=75,Fran1!JJ12," "))</f>
        <v xml:space="preserve"> </v>
      </c>
      <c r="BN7" s="157" t="str">
        <f>IF(ISBLANK(Fran1!JN12)," ",IF(Fran1!JN12&gt;=75,Fran1!JN12," "))</f>
        <v xml:space="preserve"> </v>
      </c>
      <c r="BO7" s="157" t="str">
        <f>IF(ISBLANK(Fran1!JU12)," ",IF(Fran1!JU12&gt;=75,Fran1!JU12," "))</f>
        <v xml:space="preserve"> </v>
      </c>
      <c r="BP7" s="157" t="str">
        <f>IF(ISBLANK(Fran1!JY12)," ",IF(Fran1!JY12&gt;=75,Fran1!JY12," "))</f>
        <v xml:space="preserve"> </v>
      </c>
      <c r="BQ7" s="157" t="str">
        <f>IF(ISBLANK(Fran1!KC12)," ",IF(Fran1!KC12&gt;=75,Fran1!KC12," "))</f>
        <v xml:space="preserve"> </v>
      </c>
      <c r="BR7" s="157" t="str">
        <f>IF(ISBLANK(Fran1!KG12)," ",IF(Fran1!KG12&gt;=75,Fran1!KG12," "))</f>
        <v xml:space="preserve"> </v>
      </c>
      <c r="BS7" s="157" t="str">
        <f>IF(ISBLANK(Fran1!KK12)," ",IF(Fran1!KK12&gt;=75,Fran1!KK12," "))</f>
        <v xml:space="preserve"> </v>
      </c>
      <c r="BT7" s="157" t="str">
        <f>IF(ISBLANK(Fran1!KR12)," ",IF(Fran1!KR12&gt;=75,Fran1!KR12," "))</f>
        <v xml:space="preserve"> </v>
      </c>
      <c r="BU7" s="157" t="str">
        <f>IF(ISBLANK(Fran1!KV12)," ",IF(Fran1!KV12&gt;=75,Fran1!KV12," "))</f>
        <v xml:space="preserve"> </v>
      </c>
      <c r="BV7" s="157" t="str">
        <f>IF(ISBLANK(Fran1!KZ12)," ",IF(Fran1!KZ12&gt;=75,Fran1!KZ12," "))</f>
        <v xml:space="preserve"> </v>
      </c>
      <c r="BW7" s="157" t="str">
        <f>IF(ISBLANK(Fran1!LD12)," ",IF(Fran1!LD12&gt;=75,Fran1!LD12," "))</f>
        <v xml:space="preserve"> </v>
      </c>
      <c r="BX7" s="157" t="str">
        <f>IF(ISBLANK(Fran1!LH12)," ",IF(Fran1!LH12&gt;=75,Fran1!LH12," "))</f>
        <v xml:space="preserve"> </v>
      </c>
      <c r="BY7" s="157" t="str">
        <f>IF(ISBLANK(Fran1!LO12)," ",IF(Fran1!LO12&gt;=75,Fran1!LO12," "))</f>
        <v xml:space="preserve"> </v>
      </c>
    </row>
    <row r="8" spans="1:77" ht="20.100000000000001" customHeight="1">
      <c r="A8" s="458"/>
      <c r="B8" s="459"/>
      <c r="C8" s="159" t="str">
        <f>IF(ISBLANK(Fran1!E12)," ",IF(Fran1!E12&gt;=50,IF(Fran1!E12&lt;75,Fran1!E12," ")," "))</f>
        <v xml:space="preserve"> </v>
      </c>
      <c r="D8" s="159" t="str">
        <f>IF(ISBLANK(Fran1!I12)," ",IF(Fran1!I12&gt;=50,IF(Fran1!I12&lt;75,Fran1!I12," ")," "))</f>
        <v xml:space="preserve"> </v>
      </c>
      <c r="E8" s="159" t="str">
        <f>IF(ISBLANK(Fran1!M12)," ",IF(Fran1!M12&gt;=50,IF(Fran1!M12&lt;75,Fran1!M12," ")," "))</f>
        <v xml:space="preserve"> </v>
      </c>
      <c r="F8" s="159" t="str">
        <f>IF(ISBLANK(Fran1!Q12)," ",IF(Fran1!Q12&gt;=50,IF(Fran1!Q12&lt;75,Fran1!Q12," ")," "))</f>
        <v xml:space="preserve"> </v>
      </c>
      <c r="G8" s="159" t="str">
        <f>IF(ISBLANK(Fran1!U12)," ",IF(Fran1!U12&gt;=50,IF(Fran1!U12&lt;75,Fran1!U12," ")," "))</f>
        <v xml:space="preserve"> </v>
      </c>
      <c r="H8" s="159" t="str">
        <f>IF(ISBLANK(Fran1!AB12)," ",IF(Fran1!AB12&gt;=50,IF(Fran1!AB12&lt;75,Fran1!AB12," ")," "))</f>
        <v xml:space="preserve"> </v>
      </c>
      <c r="I8" s="159" t="str">
        <f>IF(ISBLANK(Fran1!AF12)," ",IF(Fran1!AF12&gt;=50,IF(Fran1!AF12&lt;75,Fran1!AF12," ")," "))</f>
        <v xml:space="preserve"> </v>
      </c>
      <c r="J8" s="159" t="str">
        <f>IF(ISBLANK(Fran1!AJ12)," ",IF(Fran1!AJ12&gt;=50,IF(Fran1!AJ12&lt;75,Fran1!AJ12," ")," "))</f>
        <v xml:space="preserve"> </v>
      </c>
      <c r="K8" s="159" t="str">
        <f>IF(ISBLANK(Fran1!AN12)," ",IF(Fran1!AN12&gt;=50,IF(Fran1!AN12&lt;75,Fran1!AN12," ")," "))</f>
        <v xml:space="preserve"> </v>
      </c>
      <c r="L8" s="159" t="str">
        <f>IF(ISBLANK(Fran1!AR12)," ",IF(Fran1!AR12&gt;=50,IF(Fran1!AR12&lt;75,Fran1!AR12," ")," "))</f>
        <v xml:space="preserve"> </v>
      </c>
      <c r="M8" s="159" t="str">
        <f>IF(ISBLANK(Fran1!AY12)," ",IF(Fran1!AY12&gt;=50,IF(Fran1!AY12&lt;75,Fran1!AY12," ")," "))</f>
        <v xml:space="preserve"> </v>
      </c>
      <c r="N8" s="159" t="str">
        <f>IF(ISBLANK(Fran1!BC12)," ",IF(Fran1!BC12&gt;=50,IF(Fran1!BC12&lt;75,Fran1!BC12," ")," "))</f>
        <v xml:space="preserve"> </v>
      </c>
      <c r="O8" s="159" t="str">
        <f>IF(ISBLANK(Fran1!BG12)," ",IF(Fran1!BG12&gt;=50,IF(Fran1!BG12&lt;75,Fran1!BG12," ")," "))</f>
        <v xml:space="preserve"> </v>
      </c>
      <c r="P8" s="159" t="str">
        <f>IF(ISBLANK(Fran1!BK12)," ",IF(Fran1!BK12&gt;=50,IF(Fran1!BK12&lt;75,Fran1!BK12," ")," "))</f>
        <v xml:space="preserve"> </v>
      </c>
      <c r="Q8" s="159" t="str">
        <f>IF(ISBLANK(Fran1!BO12)," ",IF(Fran1!BO12&gt;=50,IF(Fran1!BO12&lt;75,Fran1!BO12," ")," "))</f>
        <v xml:space="preserve"> </v>
      </c>
      <c r="R8" s="159" t="str">
        <f>IF(ISBLANK(Fran1!BV12)," ",IF(Fran1!BV12&gt;=50,IF(Fran1!BV12&lt;75,Fran1!BV12," ")," "))</f>
        <v xml:space="preserve"> </v>
      </c>
      <c r="S8" s="159" t="str">
        <f>IF(ISBLANK(Fran1!BZ12)," ",IF(Fran1!BZ12&gt;=50,IF(Fran1!BZ12&lt;75,Fran1!BZ12," ")," "))</f>
        <v xml:space="preserve"> </v>
      </c>
      <c r="T8" s="159" t="str">
        <f>IF(ISBLANK(Fran1!CD12)," ",IF(Fran1!CD12&gt;=50,IF(Fran1!CD12&lt;75,Fran1!CD12," ")," "))</f>
        <v xml:space="preserve"> </v>
      </c>
      <c r="U8" s="159" t="str">
        <f>IF(ISBLANK(Fran1!CH12)," ",IF(Fran1!CH12&gt;=50,IF(Fran1!CH12&lt;75,Fran1!CH12," ")," "))</f>
        <v xml:space="preserve"> </v>
      </c>
      <c r="V8" s="159" t="str">
        <f>IF(ISBLANK(Fran1!CL12)," ",IF(Fran1!CL12&gt;=50,IF(Fran1!CL12&lt;75,Fran1!CL12," ")," "))</f>
        <v xml:space="preserve"> </v>
      </c>
      <c r="W8" s="159" t="str">
        <f>IF(ISBLANK(Fran1!CS12)," ",IF(Fran1!CS12&gt;=50,IF(Fran1!CS12&lt;75,Fran1!CS12," ")," "))</f>
        <v xml:space="preserve"> </v>
      </c>
      <c r="X8" s="159" t="str">
        <f>IF(ISBLANK(Fran1!CW12)," ",IF(Fran1!CW12&gt;=50,IF(Fran1!CW12&lt;75,Fran1!CW12," ")," "))</f>
        <v xml:space="preserve"> </v>
      </c>
      <c r="Y8" s="159" t="str">
        <f>IF(ISBLANK(Fran1!DA12)," ",IF(Fran1!DA12&gt;=50,IF(Fran1!DA12&lt;75,Fran1!DA12," ")," "))</f>
        <v xml:space="preserve"> </v>
      </c>
      <c r="Z8" s="159" t="str">
        <f>IF(ISBLANK(Fran1!DE12)," ",IF(Fran1!DE12&gt;=50,IF(Fran1!DE12&lt;75,Fran1!DE12," ")," "))</f>
        <v xml:space="preserve"> </v>
      </c>
      <c r="AA8" s="159" t="str">
        <f>IF(ISBLANK(Fran1!DI12)," ",IF(Fran1!DI12&gt;=50,IF(Fran1!DI12&lt;75,Fran1!DI12," ")," "))</f>
        <v xml:space="preserve"> </v>
      </c>
      <c r="AB8" s="159" t="str">
        <f>IF(ISBLANK(Fran1!DP12)," ",IF(Fran1!DP12&gt;=50,IF(Fran1!DP12&lt;75,Fran1!DP12," ")," "))</f>
        <v xml:space="preserve"> </v>
      </c>
      <c r="AC8" s="159" t="str">
        <f>IF(ISBLANK(Fran1!DT12)," ",IF(Fran1!DT12&gt;=50,IF(Fran1!DT12&lt;75,Fran1!DT12," ")," "))</f>
        <v xml:space="preserve"> </v>
      </c>
      <c r="AD8" s="159" t="str">
        <f>IF(ISBLANK(Fran1!DX12)," ",IF(Fran1!DX12&gt;=50,IF(Fran1!DX12&lt;75,Fran1!DX12," ")," "))</f>
        <v xml:space="preserve"> </v>
      </c>
      <c r="AE8" s="458"/>
      <c r="AF8" s="459"/>
      <c r="AG8" s="159" t="str">
        <f>IF(ISBLANK(Fran1!EB12)," ",IF(Fran1!EB12&gt;=50,IF(Fran1!EB12&lt;75,Fran1!EB12," ")," "))</f>
        <v xml:space="preserve"> </v>
      </c>
      <c r="AH8" s="159" t="str">
        <f>IF(ISBLANK(Fran1!EF12)," ",IF(Fran1!EF12&gt;=50,IF(Fran1!EF12&lt;75,Fran1!EF12," ")," "))</f>
        <v xml:space="preserve"> </v>
      </c>
      <c r="AI8" s="159" t="str">
        <f>IF(ISBLANK(Fran1!EM12)," ",IF(Fran1!EM12&gt;=50,IF(Fran1!EM12&lt;75,Fran1!EM12," ")," "))</f>
        <v xml:space="preserve"> </v>
      </c>
      <c r="AJ8" s="159" t="str">
        <f>IF(ISBLANK(Fran1!EQ12)," ",IF(Fran1!EQ12&gt;=50,IF(Fran1!EQ12&lt;75,Fran1!EQ12," ")," "))</f>
        <v xml:space="preserve"> </v>
      </c>
      <c r="AK8" s="159" t="str">
        <f>IF(ISBLANK(Fran1!EU12)," ",IF(Fran1!EU12&gt;=50,IF(Fran1!EU12&lt;75,Fran1!EU12," ")," "))</f>
        <v xml:space="preserve"> </v>
      </c>
      <c r="AL8" s="159" t="str">
        <f>IF(ISBLANK(Fran1!EY12)," ",IF(Fran1!EY12&gt;=50,IF(Fran1!EY12&lt;75,Fran1!EY12," ")," "))</f>
        <v xml:space="preserve"> </v>
      </c>
      <c r="AM8" s="159" t="str">
        <f>IF(ISBLANK(Fran1!FC12)," ",IF(Fran1!FC12&gt;=50,IF(Fran1!FC12&lt;75,Fran1!FC12," ")," "))</f>
        <v xml:space="preserve"> </v>
      </c>
      <c r="AN8" s="159" t="str">
        <f>IF(ISBLANK(Fran1!FJ12)," ",IF(Fran1!FJ12&gt;=50,IF(Fran1!FJ12&lt;75,Fran1!FJ12," ")," "))</f>
        <v xml:space="preserve"> </v>
      </c>
      <c r="AO8" s="159" t="str">
        <f>IF(ISBLANK(Fran1!FN12)," ",IF(Fran1!FN12&gt;=50,IF(Fran1!FN12&lt;75,Fran1!FN12," ")," "))</f>
        <v xml:space="preserve"> </v>
      </c>
      <c r="AP8" s="159" t="str">
        <f>IF(ISBLANK(Fran1!FR12)," ",IF(Fran1!FR12&gt;=50,IF(Fran1!FR12&lt;75,Fran1!FR12," ")," "))</f>
        <v xml:space="preserve"> </v>
      </c>
      <c r="AQ8" s="159" t="str">
        <f>IF(ISBLANK(Fran1!FV12)," ",IF(Fran1!FV12&gt;=50,IF(Fran1!FV12&lt;75,Fran1!FV12," ")," "))</f>
        <v xml:space="preserve"> </v>
      </c>
      <c r="AR8" s="159" t="str">
        <f>IF(ISBLANK(Fran1!FZ12)," ",IF(Fran1!FZ12&gt;=50,IF(Fran1!FZ12&lt;75,Fran1!FZ12," ")," "))</f>
        <v xml:space="preserve"> </v>
      </c>
      <c r="AS8" s="159" t="str">
        <f>IF(ISBLANK(Fran1!GG12)," ",IF(Fran1!GG12&gt;=50,IF(Fran1!GG12&lt;75,Fran1!GG12," ")," "))</f>
        <v xml:space="preserve"> </v>
      </c>
      <c r="AT8" s="159" t="str">
        <f>IF(ISBLANK(Fran1!GK12)," ",IF(Fran1!GK12&gt;=50,IF(Fran1!GK12&lt;75,Fran1!GK12," ")," "))</f>
        <v xml:space="preserve"> </v>
      </c>
      <c r="AU8" s="159" t="str">
        <f>IF(ISBLANK(Fran1!GO12)," ",IF(Fran1!GO12&gt;=50,IF(Fran1!GO12&lt;75,Fran1!GO12," ")," "))</f>
        <v xml:space="preserve"> </v>
      </c>
      <c r="AV8" s="159" t="str">
        <f>IF(ISBLANK(Fran1!GS12)," ",IF(Fran1!GS12&gt;=50,IF(Fran1!GS12&lt;75,Fran1!GS12," ")," "))</f>
        <v xml:space="preserve"> </v>
      </c>
      <c r="AW8" s="159" t="str">
        <f>IF(ISBLANK(Fran1!GW12)," ",IF(Fran1!GW12&gt;=50,IF(Fran1!GW12&lt;75,Fran1!GW12," ")," "))</f>
        <v xml:space="preserve"> </v>
      </c>
      <c r="AX8" s="159" t="str">
        <f>IF(ISBLANK(Fran1!HD12)," ",IF(Fran1!HD12&gt;=50,IF(Fran1!HD12&lt;75,Fran1!HD12," ")," "))</f>
        <v xml:space="preserve"> </v>
      </c>
      <c r="AY8" s="159" t="str">
        <f>IF(ISBLANK(Fran1!HH12)," ",IF(Fran1!HH12&gt;=50,IF(Fran1!HH12&lt;75,Fran1!HH12," ")," "))</f>
        <v xml:space="preserve"> </v>
      </c>
      <c r="AZ8" s="159" t="str">
        <f>IF(ISBLANK(Fran1!HL12)," ",IF(Fran1!HL12&gt;=50,IF(Fran1!HL12&lt;75,Fran1!HL12," ")," "))</f>
        <v xml:space="preserve"> </v>
      </c>
      <c r="BA8" s="159" t="str">
        <f>IF(ISBLANK(Fran1!HP12)," ",IF(Fran1!HP12&gt;=50,IF(Fran1!HP12&lt;75,Fran1!HP12," ")," "))</f>
        <v xml:space="preserve"> </v>
      </c>
      <c r="BB8" s="159" t="str">
        <f>IF(ISBLANK(Fran1!HT12)," ",IF(Fran1!HT12&gt;=50,IF(Fran1!HT12&lt;75,Fran1!HT12," ")," "))</f>
        <v xml:space="preserve"> </v>
      </c>
      <c r="BC8" s="159" t="str">
        <f>IF(ISBLANK(Fran1!IA12)," ",IF(Fran1!IA12&gt;=50,IF(Fran1!IA12&lt;75,Fran1!IA12," ")," "))</f>
        <v xml:space="preserve"> </v>
      </c>
      <c r="BD8" s="159" t="str">
        <f>IF(ISBLANK(Fran1!IE12)," ",IF(Fran1!IE12&gt;=50,IF(Fran1!IE12&lt;75,Fran1!IE12," ")," "))</f>
        <v xml:space="preserve"> </v>
      </c>
      <c r="BE8" s="159" t="str">
        <f>IF(ISBLANK(Fran1!II12)," ",IF(Fran1!II12&gt;=50,IF(Fran1!II12&lt;75,Fran1!II12," ")," "))</f>
        <v xml:space="preserve"> </v>
      </c>
      <c r="BF8" s="159" t="str">
        <f>IF(ISBLANK(Fran1!IM12)," ",IF(Fran1!IM12&gt;=50,IF(Fran1!IM12&lt;75,Fran1!IM12," ")," "))</f>
        <v xml:space="preserve"> </v>
      </c>
      <c r="BG8" s="159" t="str">
        <f>IF(ISBLANK(Fran1!IQ12)," ",IF(Fran1!IQ12&gt;=50,IF(Fran1!IQ12&lt;75,Fran1!IQ12," ")," "))</f>
        <v xml:space="preserve"> </v>
      </c>
      <c r="BH8" s="159" t="str">
        <f>IF(ISBLANK(Fran1!IX12)," ",IF(Fran1!IX12&gt;=50,IF(Fran1!IX12&lt;75,Fran1!IX12," ")," "))</f>
        <v xml:space="preserve"> </v>
      </c>
      <c r="BI8" s="458"/>
      <c r="BJ8" s="459"/>
      <c r="BK8" s="159" t="str">
        <f>IF(ISBLANK(Fran1!JB12)," ",IF(Fran1!JB12&gt;=50,IF(Fran1!JB12&lt;75,Fran1!JB12," ")," "))</f>
        <v xml:space="preserve"> </v>
      </c>
      <c r="BL8" s="159" t="str">
        <f>IF(ISBLANK(Fran1!JF12)," ",IF(Fran1!JF12&gt;=50,IF(Fran1!JF12&lt;75,Fran1!JF12," ")," "))</f>
        <v xml:space="preserve"> </v>
      </c>
      <c r="BM8" s="159" t="str">
        <f>IF(ISBLANK(Fran1!JJ12)," ",IF(Fran1!JJ12&gt;=50,IF(Fran1!JJ12&lt;75,Fran1!JJ12," ")," "))</f>
        <v xml:space="preserve"> </v>
      </c>
      <c r="BN8" s="159" t="str">
        <f>IF(ISBLANK(Fran1!JN12)," ",IF(Fran1!JN12&gt;=50,IF(Fran1!JN12&lt;75,Fran1!JN12," ")," "))</f>
        <v xml:space="preserve"> </v>
      </c>
      <c r="BO8" s="159" t="str">
        <f>IF(ISBLANK(Fran1!JU12)," ",IF(Fran1!JU12&gt;=50,IF(Fran1!JU12&lt;75,Fran1!JU12," ")," "))</f>
        <v xml:space="preserve"> </v>
      </c>
      <c r="BP8" s="159" t="str">
        <f>IF(ISBLANK(Fran1!JY12)," ",IF(Fran1!JY12&gt;=50,IF(Fran1!JY12&lt;75,Fran1!JY12," ")," "))</f>
        <v xml:space="preserve"> </v>
      </c>
      <c r="BQ8" s="159" t="str">
        <f>IF(ISBLANK(Fran1!KC12)," ",IF(Fran1!KC12&gt;=50,IF(Fran1!KC12&lt;75,Fran1!KC12," ")," "))</f>
        <v xml:space="preserve"> </v>
      </c>
      <c r="BR8" s="159" t="str">
        <f>IF(ISBLANK(Fran1!KG12)," ",IF(Fran1!KG12&gt;=50,IF(Fran1!KG12&lt;75,Fran1!KG12," ")," "))</f>
        <v xml:space="preserve"> </v>
      </c>
      <c r="BS8" s="159" t="str">
        <f>IF(ISBLANK(Fran1!KK12)," ",IF(Fran1!KK12&gt;=50,IF(Fran1!KK12&lt;75,Fran1!KK12," ")," "))</f>
        <v xml:space="preserve"> </v>
      </c>
      <c r="BT8" s="159" t="str">
        <f>IF(ISBLANK(Fran1!KR12)," ",IF(Fran1!KR12&gt;=50,IF(Fran1!KR12&lt;75,Fran1!KR12," ")," "))</f>
        <v xml:space="preserve"> </v>
      </c>
      <c r="BU8" s="159" t="str">
        <f>IF(ISBLANK(Fran1!KV12)," ",IF(Fran1!KV12&gt;=50,IF(Fran1!KV12&lt;75,Fran1!KV12," ")," "))</f>
        <v xml:space="preserve"> </v>
      </c>
      <c r="BV8" s="159" t="str">
        <f>IF(ISBLANK(Fran1!KZ12)," ",IF(Fran1!KZ12&gt;=50,IF(Fran1!KZ12&lt;75,Fran1!KZ12," ")," "))</f>
        <v xml:space="preserve"> </v>
      </c>
      <c r="BW8" s="159" t="str">
        <f>IF(ISBLANK(Fran1!LD12)," ",IF(Fran1!LD12&gt;=50,IF(Fran1!LD12&lt;75,Fran1!LD12," ")," "))</f>
        <v xml:space="preserve"> </v>
      </c>
      <c r="BX8" s="159" t="str">
        <f>IF(ISBLANK(Fran1!LH12)," ",IF(Fran1!LH12&gt;=50,IF(Fran1!LH12&lt;75,Fran1!LH12," ")," "))</f>
        <v xml:space="preserve"> </v>
      </c>
      <c r="BY8" s="159" t="str">
        <f>IF(ISBLANK(Fran1!LO12)," ",IF(Fran1!LO12&gt;=50,IF(Fran1!LO12&lt;75,Fran1!LO12," ")," "))</f>
        <v xml:space="preserve"> </v>
      </c>
    </row>
    <row r="9" spans="1:77" ht="20.100000000000001" customHeight="1" thickBot="1">
      <c r="A9" s="460"/>
      <c r="B9" s="461"/>
      <c r="C9" s="161" t="str">
        <f>IF(ISBLANK(Fran1!E12)," ",IF(Fran1!E12&lt;50,Fran1!E12," "))</f>
        <v xml:space="preserve"> </v>
      </c>
      <c r="D9" s="161" t="str">
        <f>IF(ISBLANK(Fran1!I12)," ",IF(Fran1!I12&lt;50,Fran1!I12," "))</f>
        <v xml:space="preserve"> </v>
      </c>
      <c r="E9" s="161" t="str">
        <f>IF(ISBLANK(Fran1!M12)," ",IF(Fran1!M12&lt;50,Fran1!M12," "))</f>
        <v xml:space="preserve"> </v>
      </c>
      <c r="F9" s="161" t="str">
        <f>IF(ISBLANK(Fran1!Q12)," ",IF(Fran1!Q12&lt;50,Fran1!Q12," "))</f>
        <v xml:space="preserve"> </v>
      </c>
      <c r="G9" s="161" t="str">
        <f>IF(ISBLANK(Fran1!U12)," ",IF(Fran1!U12&lt;50,Fran1!U12," "))</f>
        <v xml:space="preserve"> </v>
      </c>
      <c r="H9" s="161" t="str">
        <f>IF(ISBLANK(Fran1!AB12)," ",IF(Fran1!AB12&lt;50,Fran1!AB12," "))</f>
        <v xml:space="preserve"> </v>
      </c>
      <c r="I9" s="161" t="str">
        <f>IF(ISBLANK(Fran1!AF12)," ",IF(Fran1!AF12&lt;50,Fran1!AF12," "))</f>
        <v xml:space="preserve"> </v>
      </c>
      <c r="J9" s="161" t="str">
        <f>IF(ISBLANK(Fran1!AJ12)," ",IF(Fran1!AJ12&lt;50,Fran1!AJ12," "))</f>
        <v xml:space="preserve"> </v>
      </c>
      <c r="K9" s="161" t="str">
        <f>IF(ISBLANK(Fran1!AN12)," ",IF(Fran1!AN12&lt;50,Fran1!AN12," "))</f>
        <v xml:space="preserve"> </v>
      </c>
      <c r="L9" s="161" t="str">
        <f>IF(ISBLANK(Fran1!AR12)," ",IF(Fran1!AR12&lt;50,Fran1!AR12," "))</f>
        <v xml:space="preserve"> </v>
      </c>
      <c r="M9" s="161" t="str">
        <f>IF(ISBLANK(Fran1!AY12)," ",IF(Fran1!AY12&lt;50,Fran1!AY12," "))</f>
        <v xml:space="preserve"> </v>
      </c>
      <c r="N9" s="161" t="str">
        <f>IF(ISBLANK(Fran1!BC12)," ",IF(Fran1!BC12&lt;50,Fran1!BC12," "))</f>
        <v xml:space="preserve"> </v>
      </c>
      <c r="O9" s="161" t="str">
        <f>IF(ISBLANK(Fran1!BG12)," ",IF(Fran1!BG12&lt;50,Fran1!BG12," "))</f>
        <v xml:space="preserve"> </v>
      </c>
      <c r="P9" s="161" t="str">
        <f>IF(ISBLANK(Fran1!BK12)," ",IF(Fran1!BK12&lt;50,Fran1!BK12," "))</f>
        <v xml:space="preserve"> </v>
      </c>
      <c r="Q9" s="161" t="str">
        <f>IF(ISBLANK(Fran1!BO12)," ",IF(Fran1!BO12&lt;50,Fran1!BO12," "))</f>
        <v xml:space="preserve"> </v>
      </c>
      <c r="R9" s="161" t="str">
        <f>IF(ISBLANK(Fran1!BV12)," ",IF(Fran1!BV12&lt;50,Fran1!BV12," "))</f>
        <v xml:space="preserve"> </v>
      </c>
      <c r="S9" s="161" t="str">
        <f>IF(ISBLANK(Fran1!BZ12)," ",IF(Fran1!BZ12&lt;50,Fran1!BZ12," "))</f>
        <v xml:space="preserve"> </v>
      </c>
      <c r="T9" s="161" t="str">
        <f>IF(ISBLANK(Fran1!CD12)," ",IF(Fran1!CD12&lt;50,Fran1!CD12," "))</f>
        <v xml:space="preserve"> </v>
      </c>
      <c r="U9" s="161" t="str">
        <f>IF(ISBLANK(Fran1!CH12)," ",IF(Fran1!CH12&lt;50,Fran1!CH12," "))</f>
        <v xml:space="preserve"> </v>
      </c>
      <c r="V9" s="161" t="str">
        <f>IF(ISBLANK(Fran1!CL12)," ",IF(Fran1!CL12&lt;50,Fran1!CL12," "))</f>
        <v xml:space="preserve"> </v>
      </c>
      <c r="W9" s="161" t="str">
        <f>IF(ISBLANK(Fran1!CS12)," ",IF(Fran1!CS12&lt;50,Fran1!CS12," "))</f>
        <v xml:space="preserve"> </v>
      </c>
      <c r="X9" s="161" t="str">
        <f>IF(ISBLANK(Fran1!CW12)," ",IF(Fran1!CW12&lt;50,Fran1!CW12," "))</f>
        <v xml:space="preserve"> </v>
      </c>
      <c r="Y9" s="161" t="str">
        <f>IF(ISBLANK(Fran1!DA12)," ",IF(Fran1!DA12&lt;50,Fran1!DA12," "))</f>
        <v xml:space="preserve"> </v>
      </c>
      <c r="Z9" s="161" t="str">
        <f>IF(ISBLANK(Fran1!DE12)," ",IF(Fran1!DE12&lt;50,Fran1!DE12," "))</f>
        <v xml:space="preserve"> </v>
      </c>
      <c r="AA9" s="161" t="str">
        <f>IF(ISBLANK(Fran1!DI12)," ",IF(Fran1!DI12&lt;50,Fran1!DI12," "))</f>
        <v xml:space="preserve"> </v>
      </c>
      <c r="AB9" s="161" t="str">
        <f>IF(ISBLANK(Fran1!DP12)," ",IF(Fran1!DP12&lt;50,Fran1!DP12," "))</f>
        <v xml:space="preserve"> </v>
      </c>
      <c r="AC9" s="161" t="str">
        <f>IF(ISBLANK(Fran1!DT12)," ",IF(Fran1!DT12&lt;50,Fran1!DT12," "))</f>
        <v xml:space="preserve"> </v>
      </c>
      <c r="AD9" s="161" t="str">
        <f>IF(ISBLANK(Fran1!DX12)," ",IF(Fran1!DX12&lt;50,Fran1!DX12," "))</f>
        <v xml:space="preserve"> </v>
      </c>
      <c r="AE9" s="460"/>
      <c r="AF9" s="461"/>
      <c r="AG9" s="161" t="str">
        <f>IF(ISBLANK(Fran1!EB12)," ",IF(Fran1!EB12&lt;50,Fran1!EB12," "))</f>
        <v xml:space="preserve"> </v>
      </c>
      <c r="AH9" s="161" t="str">
        <f>IF(ISBLANK(Fran1!EF12)," ",IF(Fran1!EF12&lt;50,Fran1!EF12," "))</f>
        <v xml:space="preserve"> </v>
      </c>
      <c r="AI9" s="161" t="str">
        <f>IF(ISBLANK(Fran1!EM12)," ",IF(Fran1!EM12&lt;50,Fran1!EM12," "))</f>
        <v xml:space="preserve"> </v>
      </c>
      <c r="AJ9" s="161" t="str">
        <f>IF(ISBLANK(Fran1!EQ12)," ",IF(Fran1!EQ12&lt;50,Fran1!EQ12," "))</f>
        <v xml:space="preserve"> </v>
      </c>
      <c r="AK9" s="161" t="str">
        <f>IF(ISBLANK(Fran1!EU12)," ",IF(Fran1!EU12&lt;50,Fran1!EU12," "))</f>
        <v xml:space="preserve"> </v>
      </c>
      <c r="AL9" s="161" t="str">
        <f>IF(ISBLANK(Fran1!EY12)," ",IF(Fran1!EY12&lt;50,Fran1!EY12," "))</f>
        <v xml:space="preserve"> </v>
      </c>
      <c r="AM9" s="161" t="str">
        <f>IF(ISBLANK(Fran1!FC12)," ",IF(Fran1!FC12&lt;50,Fran1!FC12," "))</f>
        <v xml:space="preserve"> </v>
      </c>
      <c r="AN9" s="161" t="str">
        <f>IF(ISBLANK(Fran1!FJ12)," ",IF(Fran1!FJ12&lt;50,Fran1!FJ12," "))</f>
        <v xml:space="preserve"> </v>
      </c>
      <c r="AO9" s="161" t="str">
        <f>IF(ISBLANK(Fran1!FN12)," ",IF(Fran1!FN12&lt;50,Fran1!FN12," "))</f>
        <v xml:space="preserve"> </v>
      </c>
      <c r="AP9" s="161" t="str">
        <f>IF(ISBLANK(Fran1!FR12)," ",IF(Fran1!FR12&lt;50,Fran1!FR12," "))</f>
        <v xml:space="preserve"> </v>
      </c>
      <c r="AQ9" s="161" t="str">
        <f>IF(ISBLANK(Fran1!FV12)," ",IF(Fran1!FV12&lt;50,Fran1!FV12," "))</f>
        <v xml:space="preserve"> </v>
      </c>
      <c r="AR9" s="161" t="str">
        <f>IF(ISBLANK(Fran1!FZ12)," ",IF(Fran1!FZ12&lt;50,Fran1!FZ12," "))</f>
        <v xml:space="preserve"> </v>
      </c>
      <c r="AS9" s="161" t="str">
        <f>IF(ISBLANK(Fran1!GG12)," ",IF(Fran1!GG12&lt;50,Fran1!GG12," "))</f>
        <v xml:space="preserve"> </v>
      </c>
      <c r="AT9" s="161" t="str">
        <f>IF(ISBLANK(Fran1!GK12)," ",IF(Fran1!GK12&lt;50,Fran1!GK12," "))</f>
        <v xml:space="preserve"> </v>
      </c>
      <c r="AU9" s="161" t="str">
        <f>IF(ISBLANK(Fran1!GO12)," ",IF(Fran1!GO12&lt;50,Fran1!GO12," "))</f>
        <v xml:space="preserve"> </v>
      </c>
      <c r="AV9" s="161" t="str">
        <f>IF(ISBLANK(Fran1!GS12)," ",IF(Fran1!GS12&lt;50,Fran1!GS12," "))</f>
        <v xml:space="preserve"> </v>
      </c>
      <c r="AW9" s="161" t="str">
        <f>IF(ISBLANK(Fran1!GW12)," ",IF(Fran1!GW12&lt;50,Fran1!GW12," "))</f>
        <v xml:space="preserve"> </v>
      </c>
      <c r="AX9" s="161" t="str">
        <f>IF(ISBLANK(Fran1!HD12)," ",IF(Fran1!HD12&lt;50,Fran1!HD12," "))</f>
        <v xml:space="preserve"> </v>
      </c>
      <c r="AY9" s="161" t="str">
        <f>IF(ISBLANK(Fran1!HH12)," ",IF(Fran1!HH12&lt;50,Fran1!HH12," "))</f>
        <v xml:space="preserve"> </v>
      </c>
      <c r="AZ9" s="161" t="str">
        <f>IF(ISBLANK(Fran1!HL12)," ",IF(Fran1!HL12&lt;50,Fran1!HL12," "))</f>
        <v xml:space="preserve"> </v>
      </c>
      <c r="BA9" s="161" t="str">
        <f>IF(ISBLANK(Fran1!HP12)," ",IF(Fran1!HP12&lt;50,Fran1!HP12," "))</f>
        <v xml:space="preserve"> </v>
      </c>
      <c r="BB9" s="161" t="str">
        <f>IF(ISBLANK(Fran1!HT12)," ",IF(Fran1!HT12&lt;50,Fran1!HT12," "))</f>
        <v xml:space="preserve"> </v>
      </c>
      <c r="BC9" s="161" t="str">
        <f>IF(ISBLANK(Fran1!IA12)," ",IF(Fran1!IA12&lt;50,Fran1!IA12," "))</f>
        <v xml:space="preserve"> </v>
      </c>
      <c r="BD9" s="161" t="str">
        <f>IF(ISBLANK(Fran1!IE12)," ",IF(Fran1!IE12&lt;50,Fran1!IE12," "))</f>
        <v xml:space="preserve"> </v>
      </c>
      <c r="BE9" s="161" t="str">
        <f>IF(ISBLANK(Fran1!II12)," ",IF(Fran1!II12&lt;50,Fran1!II12," "))</f>
        <v xml:space="preserve"> </v>
      </c>
      <c r="BF9" s="161" t="str">
        <f>IF(ISBLANK(Fran1!IM12)," ",IF(Fran1!IM12&lt;50,Fran1!IM12," "))</f>
        <v xml:space="preserve"> </v>
      </c>
      <c r="BG9" s="161" t="str">
        <f>IF(ISBLANK(Fran1!IQ12)," ",IF(Fran1!IQ12&lt;50,Fran1!IQ12," "))</f>
        <v xml:space="preserve"> </v>
      </c>
      <c r="BH9" s="161" t="str">
        <f>IF(ISBLANK(Fran1!IX12)," ",IF(Fran1!IX12&lt;50,Fran1!IX12," "))</f>
        <v xml:space="preserve"> </v>
      </c>
      <c r="BI9" s="460"/>
      <c r="BJ9" s="461"/>
      <c r="BK9" s="161" t="str">
        <f>IF(ISBLANK(Fran1!JB12)," ",IF(Fran1!JB12&lt;50,Fran1!JB12," "))</f>
        <v xml:space="preserve"> </v>
      </c>
      <c r="BL9" s="161" t="str">
        <f>IF(ISBLANK(Fran1!JF12)," ",IF(Fran1!JF12&lt;50,Fran1!JF12," "))</f>
        <v xml:space="preserve"> </v>
      </c>
      <c r="BM9" s="161" t="str">
        <f>IF(ISBLANK(Fran1!JJ12)," ",IF(Fran1!JJ12&lt;50,Fran1!JJ12," "))</f>
        <v xml:space="preserve"> </v>
      </c>
      <c r="BN9" s="161" t="str">
        <f>IF(ISBLANK(Fran1!JN12)," ",IF(Fran1!JN12&lt;50,Fran1!JN12," "))</f>
        <v xml:space="preserve"> </v>
      </c>
      <c r="BO9" s="161" t="str">
        <f>IF(ISBLANK(Fran1!JU12)," ",IF(Fran1!JU12&lt;50,Fran1!JU12," "))</f>
        <v xml:space="preserve"> </v>
      </c>
      <c r="BP9" s="161" t="str">
        <f>IF(ISBLANK(Fran1!JY12)," ",IF(Fran1!JY12&lt;50,Fran1!JY12," "))</f>
        <v xml:space="preserve"> </v>
      </c>
      <c r="BQ9" s="161" t="str">
        <f>IF(ISBLANK(Fran1!KC12)," ",IF(Fran1!KC12&lt;50,Fran1!KC12," "))</f>
        <v xml:space="preserve"> </v>
      </c>
      <c r="BR9" s="161" t="str">
        <f>IF(ISBLANK(Fran1!KG12)," ",IF(Fran1!KG12&lt;50,Fran1!KG12," "))</f>
        <v xml:space="preserve"> </v>
      </c>
      <c r="BS9" s="161" t="str">
        <f>IF(ISBLANK(Fran1!KK12)," ",IF(Fran1!KK12&lt;50,Fran1!KK12," "))</f>
        <v xml:space="preserve"> </v>
      </c>
      <c r="BT9" s="161" t="str">
        <f>IF(ISBLANK(Fran1!KR12)," ",IF(Fran1!KR12&lt;50,Fran1!KR12," "))</f>
        <v xml:space="preserve"> </v>
      </c>
      <c r="BU9" s="161" t="str">
        <f>IF(ISBLANK(Fran1!KV12)," ",IF(Fran1!KV12&lt;50,Fran1!KV12," "))</f>
        <v xml:space="preserve"> </v>
      </c>
      <c r="BV9" s="161" t="str">
        <f>IF(ISBLANK(Fran1!KZ12)," ",IF(Fran1!KZ12&lt;50,Fran1!KZ12," "))</f>
        <v xml:space="preserve"> </v>
      </c>
      <c r="BW9" s="161" t="str">
        <f>IF(ISBLANK(Fran1!LD12)," ",IF(Fran1!LD12&lt;50,Fran1!LD12," "))</f>
        <v xml:space="preserve"> </v>
      </c>
      <c r="BX9" s="161" t="str">
        <f>IF(ISBLANK(Fran1!LH12)," ",IF(Fran1!LH12&lt;50,Fran1!LH12," "))</f>
        <v xml:space="preserve"> </v>
      </c>
      <c r="BY9" s="161" t="str">
        <f>IF(ISBLANK(Fran1!LO12)," ",IF(Fran1!LO12&lt;50,Fran1!LO12," "))</f>
        <v xml:space="preserve"> </v>
      </c>
    </row>
    <row r="10" spans="1:77" ht="20.100000000000001" customHeight="1">
      <c r="A10" s="456" t="str">
        <f>LEFT(Fran1!$A11,1)&amp;LEFT(Fran1!$B11,1)</f>
        <v/>
      </c>
      <c r="B10" s="457"/>
      <c r="C10" s="157" t="str">
        <f>IF(ISBLANK(Fran1!E11)," ",IF(Fran1!E11&gt;=75,Fran1!E11," "))</f>
        <v xml:space="preserve"> </v>
      </c>
      <c r="D10" s="157" t="str">
        <f>IF(ISBLANK(Fran1!I11)," ",IF(Fran1!I11&gt;=75,Fran1!I11," "))</f>
        <v xml:space="preserve"> </v>
      </c>
      <c r="E10" s="157" t="str">
        <f>IF(ISBLANK(Fran1!M11)," ",IF(Fran1!M11&gt;=75,Fran1!M11," "))</f>
        <v xml:space="preserve"> </v>
      </c>
      <c r="F10" s="157" t="str">
        <f>IF(ISBLANK(Fran1!Q11)," ",IF(Fran1!Q11&gt;=75,Fran1!Q11," "))</f>
        <v xml:space="preserve"> </v>
      </c>
      <c r="G10" s="157" t="str">
        <f>IF(ISBLANK(Fran1!U11)," ",IF(Fran1!U11&gt;=75,Fran1!U11," "))</f>
        <v xml:space="preserve"> </v>
      </c>
      <c r="H10" s="157" t="str">
        <f>IF(ISBLANK(Fran1!AB11)," ",IF(Fran1!AB11&gt;=75,Fran1!AB11," "))</f>
        <v xml:space="preserve"> </v>
      </c>
      <c r="I10" s="157" t="str">
        <f>IF(ISBLANK(Fran1!AF11)," ",IF(Fran1!AF11&gt;=75,Fran1!AF11," "))</f>
        <v xml:space="preserve"> </v>
      </c>
      <c r="J10" s="157" t="str">
        <f>IF(ISBLANK(Fran1!AJ11)," ",IF(Fran1!AJ11&gt;=75,Fran1!AJ11," "))</f>
        <v xml:space="preserve"> </v>
      </c>
      <c r="K10" s="157" t="str">
        <f>IF(ISBLANK(Fran1!AN11)," ",IF(Fran1!AN11&gt;=75,Fran1!AN11," "))</f>
        <v xml:space="preserve"> </v>
      </c>
      <c r="L10" s="157" t="str">
        <f>IF(ISBLANK(Fran1!AR11)," ",IF(Fran1!AR11&gt;=75,Fran1!AR11," "))</f>
        <v xml:space="preserve"> </v>
      </c>
      <c r="M10" s="157" t="str">
        <f>IF(ISBLANK(Fran1!AY11)," ",IF(Fran1!AY11&gt;=75,Fran1!AY11," "))</f>
        <v xml:space="preserve"> </v>
      </c>
      <c r="N10" s="157" t="str">
        <f>IF(ISBLANK(Fran1!BC11)," ",IF(Fran1!BC11&gt;=75,Fran1!BC11," "))</f>
        <v xml:space="preserve"> </v>
      </c>
      <c r="O10" s="157" t="str">
        <f>IF(ISBLANK(Fran1!BG11)," ",IF(Fran1!BG11&gt;=75,Fran1!BG11," "))</f>
        <v xml:space="preserve"> </v>
      </c>
      <c r="P10" s="157" t="str">
        <f>IF(ISBLANK(Fran1!BK11)," ",IF(Fran1!BK11&gt;=75,Fran1!BK11," "))</f>
        <v xml:space="preserve"> </v>
      </c>
      <c r="Q10" s="157" t="str">
        <f>IF(ISBLANK(Fran1!BO11)," ",IF(Fran1!BO11&gt;=75,Fran1!BO11," "))</f>
        <v xml:space="preserve"> </v>
      </c>
      <c r="R10" s="157" t="str">
        <f>IF(ISBLANK(Fran1!BV11)," ",IF(Fran1!BV11&gt;=75,Fran1!BV11," "))</f>
        <v xml:space="preserve"> </v>
      </c>
      <c r="S10" s="157" t="str">
        <f>IF(ISBLANK(Fran1!BZ11)," ",IF(Fran1!BZ11&gt;=75,Fran1!BZ11," "))</f>
        <v xml:space="preserve"> </v>
      </c>
      <c r="T10" s="157" t="str">
        <f>IF(ISBLANK(Fran1!CD11)," ",IF(Fran1!CD11&gt;=75,Fran1!CD11," "))</f>
        <v xml:space="preserve"> </v>
      </c>
      <c r="U10" s="157" t="str">
        <f>IF(ISBLANK(Fran1!CH11)," ",IF(Fran1!CH11&gt;=75,Fran1!CH11," "))</f>
        <v xml:space="preserve"> </v>
      </c>
      <c r="V10" s="157" t="str">
        <f>IF(ISBLANK(Fran1!CL11)," ",IF(Fran1!CL11&gt;=75,Fran1!CL11," "))</f>
        <v xml:space="preserve"> </v>
      </c>
      <c r="W10" s="157" t="str">
        <f>IF(ISBLANK(Fran1!CS11)," ",IF(Fran1!CS11&gt;=75,Fran1!CS11," "))</f>
        <v xml:space="preserve"> </v>
      </c>
      <c r="X10" s="157" t="str">
        <f>IF(ISBLANK(Fran1!CW11)," ",IF(Fran1!CW11&gt;=75,Fran1!CW11," "))</f>
        <v xml:space="preserve"> </v>
      </c>
      <c r="Y10" s="157" t="str">
        <f>IF(ISBLANK(Fran1!DA11)," ",IF(Fran1!DA11&gt;=75,Fran1!DA11," "))</f>
        <v xml:space="preserve"> </v>
      </c>
      <c r="Z10" s="157" t="str">
        <f>IF(ISBLANK(Fran1!DE11)," ",IF(Fran1!DE11&gt;=75,Fran1!DE11," "))</f>
        <v xml:space="preserve"> </v>
      </c>
      <c r="AA10" s="157" t="str">
        <f>IF(ISBLANK(Fran1!DI11)," ",IF(Fran1!DI11&gt;=75,Fran1!DI11," "))</f>
        <v xml:space="preserve"> </v>
      </c>
      <c r="AB10" s="157" t="str">
        <f>IF(ISBLANK(Fran1!DP11)," ",IF(Fran1!DP11&gt;=75,Fran1!DP11," "))</f>
        <v xml:space="preserve"> </v>
      </c>
      <c r="AC10" s="157" t="str">
        <f>IF(ISBLANK(Fran1!DT11)," ",IF(Fran1!DT11&gt;=75,Fran1!DT11," "))</f>
        <v xml:space="preserve"> </v>
      </c>
      <c r="AD10" s="157" t="str">
        <f>IF(ISBLANK(Fran1!DX11)," ",IF(Fran1!DX11&gt;=75,Fran1!DX11," "))</f>
        <v xml:space="preserve"> </v>
      </c>
      <c r="AE10" s="456" t="str">
        <f>LEFT(Fran1!$A11,1)&amp;LEFT(Fran1!$B11,1)</f>
        <v/>
      </c>
      <c r="AF10" s="457"/>
      <c r="AG10" s="157" t="str">
        <f>IF(ISBLANK(Fran1!EB11)," ",IF(Fran1!EB11&gt;=75,Fran1!EB11," "))</f>
        <v xml:space="preserve"> </v>
      </c>
      <c r="AH10" s="157" t="str">
        <f>IF(ISBLANK(Fran1!EF11)," ",IF(Fran1!EF11&gt;=75,Fran1!EF11," "))</f>
        <v xml:space="preserve"> </v>
      </c>
      <c r="AI10" s="157" t="str">
        <f>IF(ISBLANK(Fran1!EM11)," ",IF(Fran1!EM11&gt;=75,Fran1!EM11," "))</f>
        <v xml:space="preserve"> </v>
      </c>
      <c r="AJ10" s="157" t="str">
        <f>IF(ISBLANK(Fran1!EQ11)," ",IF(Fran1!EQ11&gt;=75,Fran1!EQ11," "))</f>
        <v xml:space="preserve"> </v>
      </c>
      <c r="AK10" s="157" t="str">
        <f>IF(ISBLANK(Fran1!EU11)," ",IF(Fran1!EU11&gt;=75,Fran1!EU11," "))</f>
        <v xml:space="preserve"> </v>
      </c>
      <c r="AL10" s="157" t="str">
        <f>IF(ISBLANK(Fran1!EY11)," ",IF(Fran1!EY11&gt;=75,Fran1!EY11," "))</f>
        <v xml:space="preserve"> </v>
      </c>
      <c r="AM10" s="157" t="str">
        <f>IF(ISBLANK(Fran1!FC11)," ",IF(Fran1!FC11&gt;=75,Fran1!FC11," "))</f>
        <v xml:space="preserve"> </v>
      </c>
      <c r="AN10" s="157" t="str">
        <f>IF(ISBLANK(Fran1!FJ11)," ",IF(Fran1!FJ11&gt;=75,Fran1!FJ11," "))</f>
        <v xml:space="preserve"> </v>
      </c>
      <c r="AO10" s="157" t="str">
        <f>IF(ISBLANK(Fran1!FN11)," ",IF(Fran1!FN11&gt;=75,Fran1!FN11," "))</f>
        <v xml:space="preserve"> </v>
      </c>
      <c r="AP10" s="157" t="str">
        <f>IF(ISBLANK(Fran1!FR11)," ",IF(Fran1!FR11&gt;=75,Fran1!FR11," "))</f>
        <v xml:space="preserve"> </v>
      </c>
      <c r="AQ10" s="157" t="str">
        <f>IF(ISBLANK(Fran1!FV11)," ",IF(Fran1!FV11&gt;=75,Fran1!FV11," "))</f>
        <v xml:space="preserve"> </v>
      </c>
      <c r="AR10" s="157" t="str">
        <f>IF(ISBLANK(Fran1!FZ11)," ",IF(Fran1!FZ11&gt;=75,Fran1!FZ11," "))</f>
        <v xml:space="preserve"> </v>
      </c>
      <c r="AS10" s="157" t="str">
        <f>IF(ISBLANK(Fran1!GG11)," ",IF(Fran1!GG11&gt;=75,Fran1!GG11," "))</f>
        <v xml:space="preserve"> </v>
      </c>
      <c r="AT10" s="157" t="str">
        <f>IF(ISBLANK(Fran1!GK11)," ",IF(Fran1!GK11&gt;=75,Fran1!GK11," "))</f>
        <v xml:space="preserve"> </v>
      </c>
      <c r="AU10" s="157" t="str">
        <f>IF(ISBLANK(Fran1!GO11)," ",IF(Fran1!GO11&gt;=75,Fran1!GO11," "))</f>
        <v xml:space="preserve"> </v>
      </c>
      <c r="AV10" s="157" t="str">
        <f>IF(ISBLANK(Fran1!GS11)," ",IF(Fran1!GS11&gt;=75,Fran1!GS11," "))</f>
        <v xml:space="preserve"> </v>
      </c>
      <c r="AW10" s="157" t="str">
        <f>IF(ISBLANK(Fran1!GW11)," ",IF(Fran1!GW11&gt;=75,Fran1!GW11," "))</f>
        <v xml:space="preserve"> </v>
      </c>
      <c r="AX10" s="157" t="str">
        <f>IF(ISBLANK(Fran1!HD11)," ",IF(Fran1!HD11&gt;=75,Fran1!HD11," "))</f>
        <v xml:space="preserve"> </v>
      </c>
      <c r="AY10" s="157" t="str">
        <f>IF(ISBLANK(Fran1!HH11)," ",IF(Fran1!HH11&gt;=75,Fran1!HH11," "))</f>
        <v xml:space="preserve"> </v>
      </c>
      <c r="AZ10" s="157" t="str">
        <f>IF(ISBLANK(Fran1!HL11)," ",IF(Fran1!HL11&gt;=75,Fran1!HL11," "))</f>
        <v xml:space="preserve"> </v>
      </c>
      <c r="BA10" s="157" t="str">
        <f>IF(ISBLANK(Fran1!HP11)," ",IF(Fran1!HP11&gt;=75,Fran1!HP11," "))</f>
        <v xml:space="preserve"> </v>
      </c>
      <c r="BB10" s="157" t="str">
        <f>IF(ISBLANK(Fran1!HT11)," ",IF(Fran1!HT11&gt;=75,Fran1!HT11," "))</f>
        <v xml:space="preserve"> </v>
      </c>
      <c r="BC10" s="157" t="str">
        <f>IF(ISBLANK(Fran1!IA11)," ",IF(Fran1!IA11&gt;=75,Fran1!IA11," "))</f>
        <v xml:space="preserve"> </v>
      </c>
      <c r="BD10" s="157" t="str">
        <f>IF(ISBLANK(Fran1!IE11)," ",IF(Fran1!IE11&gt;=75,Fran1!IE11," "))</f>
        <v xml:space="preserve"> </v>
      </c>
      <c r="BE10" s="157" t="str">
        <f>IF(ISBLANK(Fran1!II11)," ",IF(Fran1!II11&gt;=75,Fran1!II11," "))</f>
        <v xml:space="preserve"> </v>
      </c>
      <c r="BF10" s="157" t="str">
        <f>IF(ISBLANK(Fran1!IM11)," ",IF(Fran1!IM11&gt;=75,Fran1!IM11," "))</f>
        <v xml:space="preserve"> </v>
      </c>
      <c r="BG10" s="157" t="str">
        <f>IF(ISBLANK(Fran1!IQ11)," ",IF(Fran1!IQ11&gt;=75,Fran1!IQ11," "))</f>
        <v xml:space="preserve"> </v>
      </c>
      <c r="BH10" s="157" t="str">
        <f>IF(ISBLANK(Fran1!IX11)," ",IF(Fran1!IX11&gt;=75,Fran1!IX11," "))</f>
        <v xml:space="preserve"> </v>
      </c>
      <c r="BI10" s="456" t="str">
        <f>LEFT(Fran1!$A11,1)&amp;LEFT(Fran1!$B11,1)</f>
        <v/>
      </c>
      <c r="BJ10" s="457"/>
      <c r="BK10" s="157" t="str">
        <f>IF(ISBLANK(Fran1!JB11)," ",IF(Fran1!JB11&gt;=75,Fran1!JB11," "))</f>
        <v xml:space="preserve"> </v>
      </c>
      <c r="BL10" s="157" t="str">
        <f>IF(ISBLANK(Fran1!JF11)," ",IF(Fran1!JF11&gt;=75,Fran1!JF11," "))</f>
        <v xml:space="preserve"> </v>
      </c>
      <c r="BM10" s="157" t="str">
        <f>IF(ISBLANK(Fran1!JJ11)," ",IF(Fran1!JJ11&gt;=75,Fran1!JJ11," "))</f>
        <v xml:space="preserve"> </v>
      </c>
      <c r="BN10" s="157" t="str">
        <f>IF(ISBLANK(Fran1!JN11)," ",IF(Fran1!JN11&gt;=75,Fran1!JN11," "))</f>
        <v xml:space="preserve"> </v>
      </c>
      <c r="BO10" s="157" t="str">
        <f>IF(ISBLANK(Fran1!JU11)," ",IF(Fran1!JU11&gt;=75,Fran1!JU11," "))</f>
        <v xml:space="preserve"> </v>
      </c>
      <c r="BP10" s="157" t="str">
        <f>IF(ISBLANK(Fran1!JY11)," ",IF(Fran1!JY11&gt;=75,Fran1!JY11," "))</f>
        <v xml:space="preserve"> </v>
      </c>
      <c r="BQ10" s="157" t="str">
        <f>IF(ISBLANK(Fran1!KC11)," ",IF(Fran1!KC11&gt;=75,Fran1!KC11," "))</f>
        <v xml:space="preserve"> </v>
      </c>
      <c r="BR10" s="157" t="str">
        <f>IF(ISBLANK(Fran1!KG11)," ",IF(Fran1!KG11&gt;=75,Fran1!KG11," "))</f>
        <v xml:space="preserve"> </v>
      </c>
      <c r="BS10" s="157" t="str">
        <f>IF(ISBLANK(Fran1!KK11)," ",IF(Fran1!KK11&gt;=75,Fran1!KK11," "))</f>
        <v xml:space="preserve"> </v>
      </c>
      <c r="BT10" s="157" t="str">
        <f>IF(ISBLANK(Fran1!KR11)," ",IF(Fran1!KR11&gt;=75,Fran1!KR11," "))</f>
        <v xml:space="preserve"> </v>
      </c>
      <c r="BU10" s="157" t="str">
        <f>IF(ISBLANK(Fran1!KV11)," ",IF(Fran1!KV11&gt;=75,Fran1!KV11," "))</f>
        <v xml:space="preserve"> </v>
      </c>
      <c r="BV10" s="157" t="str">
        <f>IF(ISBLANK(Fran1!KZ11)," ",IF(Fran1!KZ11&gt;=75,Fran1!KZ11," "))</f>
        <v xml:space="preserve"> </v>
      </c>
      <c r="BW10" s="157" t="str">
        <f>IF(ISBLANK(Fran1!LD11)," ",IF(Fran1!LD11&gt;=75,Fran1!LD11," "))</f>
        <v xml:space="preserve"> </v>
      </c>
      <c r="BX10" s="157" t="str">
        <f>IF(ISBLANK(Fran1!LH11)," ",IF(Fran1!LH11&gt;=75,Fran1!LH11," "))</f>
        <v xml:space="preserve"> </v>
      </c>
      <c r="BY10" s="157" t="str">
        <f>IF(ISBLANK(Fran1!LO11)," ",IF(Fran1!LO11&gt;=75,Fran1!LO11," "))</f>
        <v xml:space="preserve"> </v>
      </c>
    </row>
    <row r="11" spans="1:77" ht="20.100000000000001" customHeight="1">
      <c r="A11" s="458"/>
      <c r="B11" s="459"/>
      <c r="C11" s="159" t="str">
        <f>IF(ISBLANK(Fran1!E11)," ",IF(Fran1!E11&gt;=50,IF(Fran1!E11&lt;75,Fran1!E11," ")," "))</f>
        <v xml:space="preserve"> </v>
      </c>
      <c r="D11" s="159" t="str">
        <f>IF(ISBLANK(Fran1!I11)," ",IF(Fran1!I11&gt;=50,IF(Fran1!I11&lt;75,Fran1!I11," ")," "))</f>
        <v xml:space="preserve"> </v>
      </c>
      <c r="E11" s="159" t="str">
        <f>IF(ISBLANK(Fran1!M11)," ",IF(Fran1!M11&gt;=50,IF(Fran1!M11&lt;75,Fran1!M11," ")," "))</f>
        <v xml:space="preserve"> </v>
      </c>
      <c r="F11" s="159" t="str">
        <f>IF(ISBLANK(Fran1!Q11)," ",IF(Fran1!Q11&gt;=50,IF(Fran1!Q11&lt;75,Fran1!Q11," ")," "))</f>
        <v xml:space="preserve"> </v>
      </c>
      <c r="G11" s="159" t="str">
        <f>IF(ISBLANK(Fran1!U11)," ",IF(Fran1!U11&gt;=50,IF(Fran1!U11&lt;75,Fran1!U11," ")," "))</f>
        <v xml:space="preserve"> </v>
      </c>
      <c r="H11" s="159" t="str">
        <f>IF(ISBLANK(Fran1!AB11)," ",IF(Fran1!AB11&gt;=50,IF(Fran1!AB11&lt;75,Fran1!AB11," ")," "))</f>
        <v xml:space="preserve"> </v>
      </c>
      <c r="I11" s="159" t="str">
        <f>IF(ISBLANK(Fran1!AF11)," ",IF(Fran1!AF11&gt;=50,IF(Fran1!AF11&lt;75,Fran1!AF11," ")," "))</f>
        <v xml:space="preserve"> </v>
      </c>
      <c r="J11" s="159" t="str">
        <f>IF(ISBLANK(Fran1!AJ11)," ",IF(Fran1!AJ11&gt;=50,IF(Fran1!AJ11&lt;75,Fran1!AJ11," ")," "))</f>
        <v xml:space="preserve"> </v>
      </c>
      <c r="K11" s="159" t="str">
        <f>IF(ISBLANK(Fran1!AN11)," ",IF(Fran1!AN11&gt;=50,IF(Fran1!AN11&lt;75,Fran1!AN11," ")," "))</f>
        <v xml:space="preserve"> </v>
      </c>
      <c r="L11" s="159" t="str">
        <f>IF(ISBLANK(Fran1!AR11)," ",IF(Fran1!AR11&gt;=50,IF(Fran1!AR11&lt;75,Fran1!AR11," ")," "))</f>
        <v xml:space="preserve"> </v>
      </c>
      <c r="M11" s="159" t="str">
        <f>IF(ISBLANK(Fran1!AY11)," ",IF(Fran1!AY11&gt;=50,IF(Fran1!AY11&lt;75,Fran1!AY11," ")," "))</f>
        <v xml:space="preserve"> </v>
      </c>
      <c r="N11" s="159" t="str">
        <f>IF(ISBLANK(Fran1!BC11)," ",IF(Fran1!BC11&gt;=50,IF(Fran1!BC11&lt;75,Fran1!BC11," ")," "))</f>
        <v xml:space="preserve"> </v>
      </c>
      <c r="O11" s="159" t="str">
        <f>IF(ISBLANK(Fran1!BG11)," ",IF(Fran1!BG11&gt;=50,IF(Fran1!BG11&lt;75,Fran1!BG11," ")," "))</f>
        <v xml:space="preserve"> </v>
      </c>
      <c r="P11" s="159" t="str">
        <f>IF(ISBLANK(Fran1!BK11)," ",IF(Fran1!BK11&gt;=50,IF(Fran1!BK11&lt;75,Fran1!BK11," ")," "))</f>
        <v xml:space="preserve"> </v>
      </c>
      <c r="Q11" s="159" t="str">
        <f>IF(ISBLANK(Fran1!BO11)," ",IF(Fran1!BO11&gt;=50,IF(Fran1!BO11&lt;75,Fran1!BO11," ")," "))</f>
        <v xml:space="preserve"> </v>
      </c>
      <c r="R11" s="159" t="str">
        <f>IF(ISBLANK(Fran1!BV11)," ",IF(Fran1!BV11&gt;=50,IF(Fran1!BV11&lt;75,Fran1!BV11," ")," "))</f>
        <v xml:space="preserve"> </v>
      </c>
      <c r="S11" s="159" t="str">
        <f>IF(ISBLANK(Fran1!BZ11)," ",IF(Fran1!BZ11&gt;=50,IF(Fran1!BZ11&lt;75,Fran1!BZ11," ")," "))</f>
        <v xml:space="preserve"> </v>
      </c>
      <c r="T11" s="159" t="str">
        <f>IF(ISBLANK(Fran1!CD11)," ",IF(Fran1!CD11&gt;=50,IF(Fran1!CD11&lt;75,Fran1!CD11," ")," "))</f>
        <v xml:space="preserve"> </v>
      </c>
      <c r="U11" s="159" t="str">
        <f>IF(ISBLANK(Fran1!CH11)," ",IF(Fran1!CH11&gt;=50,IF(Fran1!CH11&lt;75,Fran1!CH11," ")," "))</f>
        <v xml:space="preserve"> </v>
      </c>
      <c r="V11" s="159" t="str">
        <f>IF(ISBLANK(Fran1!CL11)," ",IF(Fran1!CL11&gt;=50,IF(Fran1!CL11&lt;75,Fran1!CL11," ")," "))</f>
        <v xml:space="preserve"> </v>
      </c>
      <c r="W11" s="159" t="str">
        <f>IF(ISBLANK(Fran1!CS11)," ",IF(Fran1!CS11&gt;=50,IF(Fran1!CS11&lt;75,Fran1!CS11," ")," "))</f>
        <v xml:space="preserve"> </v>
      </c>
      <c r="X11" s="159" t="str">
        <f>IF(ISBLANK(Fran1!CW11)," ",IF(Fran1!CW11&gt;=50,IF(Fran1!CW11&lt;75,Fran1!CW11," ")," "))</f>
        <v xml:space="preserve"> </v>
      </c>
      <c r="Y11" s="159" t="str">
        <f>IF(ISBLANK(Fran1!DA11)," ",IF(Fran1!DA11&gt;=50,IF(Fran1!DA11&lt;75,Fran1!DA11," ")," "))</f>
        <v xml:space="preserve"> </v>
      </c>
      <c r="Z11" s="159" t="str">
        <f>IF(ISBLANK(Fran1!DE11)," ",IF(Fran1!DE11&gt;=50,IF(Fran1!DE11&lt;75,Fran1!DE11," ")," "))</f>
        <v xml:space="preserve"> </v>
      </c>
      <c r="AA11" s="159" t="str">
        <f>IF(ISBLANK(Fran1!DI11)," ",IF(Fran1!DI11&gt;=50,IF(Fran1!DI11&lt;75,Fran1!DI11," ")," "))</f>
        <v xml:space="preserve"> </v>
      </c>
      <c r="AB11" s="159" t="str">
        <f>IF(ISBLANK(Fran1!DP11)," ",IF(Fran1!DP11&gt;=50,IF(Fran1!DP11&lt;75,Fran1!DP11," ")," "))</f>
        <v xml:space="preserve"> </v>
      </c>
      <c r="AC11" s="159" t="str">
        <f>IF(ISBLANK(Fran1!DT11)," ",IF(Fran1!DT11&gt;=50,IF(Fran1!DT11&lt;75,Fran1!DT11," ")," "))</f>
        <v xml:space="preserve"> </v>
      </c>
      <c r="AD11" s="159" t="str">
        <f>IF(ISBLANK(Fran1!DX11)," ",IF(Fran1!DX11&gt;=50,IF(Fran1!DX11&lt;75,Fran1!DX11," ")," "))</f>
        <v xml:space="preserve"> </v>
      </c>
      <c r="AE11" s="458"/>
      <c r="AF11" s="459"/>
      <c r="AG11" s="159" t="str">
        <f>IF(ISBLANK(Fran1!EB11)," ",IF(Fran1!EB11&gt;=50,IF(Fran1!EB11&lt;75,Fran1!EB11," ")," "))</f>
        <v xml:space="preserve"> </v>
      </c>
      <c r="AH11" s="159" t="str">
        <f>IF(ISBLANK(Fran1!EF11)," ",IF(Fran1!EF11&gt;=50,IF(Fran1!EF11&lt;75,Fran1!EF11," ")," "))</f>
        <v xml:space="preserve"> </v>
      </c>
      <c r="AI11" s="159" t="str">
        <f>IF(ISBLANK(Fran1!EM11)," ",IF(Fran1!EM11&gt;=50,IF(Fran1!EM11&lt;75,Fran1!EM11," ")," "))</f>
        <v xml:space="preserve"> </v>
      </c>
      <c r="AJ11" s="159" t="str">
        <f>IF(ISBLANK(Fran1!EQ11)," ",IF(Fran1!EQ11&gt;=50,IF(Fran1!EQ11&lt;75,Fran1!EQ11," ")," "))</f>
        <v xml:space="preserve"> </v>
      </c>
      <c r="AK11" s="159" t="str">
        <f>IF(ISBLANK(Fran1!EU11)," ",IF(Fran1!EU11&gt;=50,IF(Fran1!EU11&lt;75,Fran1!EU11," ")," "))</f>
        <v xml:space="preserve"> </v>
      </c>
      <c r="AL11" s="159" t="str">
        <f>IF(ISBLANK(Fran1!EY11)," ",IF(Fran1!EY11&gt;=50,IF(Fran1!EY11&lt;75,Fran1!EY11," ")," "))</f>
        <v xml:space="preserve"> </v>
      </c>
      <c r="AM11" s="159" t="str">
        <f>IF(ISBLANK(Fran1!FC11)," ",IF(Fran1!FC11&gt;=50,IF(Fran1!FC11&lt;75,Fran1!FC11," ")," "))</f>
        <v xml:space="preserve"> </v>
      </c>
      <c r="AN11" s="159" t="str">
        <f>IF(ISBLANK(Fran1!FJ11)," ",IF(Fran1!FJ11&gt;=50,IF(Fran1!FJ11&lt;75,Fran1!FJ11," ")," "))</f>
        <v xml:space="preserve"> </v>
      </c>
      <c r="AO11" s="159" t="str">
        <f>IF(ISBLANK(Fran1!FN11)," ",IF(Fran1!FN11&gt;=50,IF(Fran1!FN11&lt;75,Fran1!FN11," ")," "))</f>
        <v xml:space="preserve"> </v>
      </c>
      <c r="AP11" s="159" t="str">
        <f>IF(ISBLANK(Fran1!FR11)," ",IF(Fran1!FR11&gt;=50,IF(Fran1!FR11&lt;75,Fran1!FR11," ")," "))</f>
        <v xml:space="preserve"> </v>
      </c>
      <c r="AQ11" s="159" t="str">
        <f>IF(ISBLANK(Fran1!FV11)," ",IF(Fran1!FV11&gt;=50,IF(Fran1!FV11&lt;75,Fran1!FV11," ")," "))</f>
        <v xml:space="preserve"> </v>
      </c>
      <c r="AR11" s="159" t="str">
        <f>IF(ISBLANK(Fran1!FZ11)," ",IF(Fran1!FZ11&gt;=50,IF(Fran1!FZ11&lt;75,Fran1!FZ11," ")," "))</f>
        <v xml:space="preserve"> </v>
      </c>
      <c r="AS11" s="159" t="str">
        <f>IF(ISBLANK(Fran1!GG11)," ",IF(Fran1!GG11&gt;=50,IF(Fran1!GG11&lt;75,Fran1!GG11," ")," "))</f>
        <v xml:space="preserve"> </v>
      </c>
      <c r="AT11" s="159" t="str">
        <f>IF(ISBLANK(Fran1!GK11)," ",IF(Fran1!GK11&gt;=50,IF(Fran1!GK11&lt;75,Fran1!GK11," ")," "))</f>
        <v xml:space="preserve"> </v>
      </c>
      <c r="AU11" s="159" t="str">
        <f>IF(ISBLANK(Fran1!GO11)," ",IF(Fran1!GO11&gt;=50,IF(Fran1!GO11&lt;75,Fran1!GO11," ")," "))</f>
        <v xml:space="preserve"> </v>
      </c>
      <c r="AV11" s="159" t="str">
        <f>IF(ISBLANK(Fran1!GS11)," ",IF(Fran1!GS11&gt;=50,IF(Fran1!GS11&lt;75,Fran1!GS11," ")," "))</f>
        <v xml:space="preserve"> </v>
      </c>
      <c r="AW11" s="159" t="str">
        <f>IF(ISBLANK(Fran1!GW11)," ",IF(Fran1!GW11&gt;=50,IF(Fran1!GW11&lt;75,Fran1!GW11," ")," "))</f>
        <v xml:space="preserve"> </v>
      </c>
      <c r="AX11" s="159" t="str">
        <f>IF(ISBLANK(Fran1!HD11)," ",IF(Fran1!HD11&gt;=50,IF(Fran1!HD11&lt;75,Fran1!HD11," ")," "))</f>
        <v xml:space="preserve"> </v>
      </c>
      <c r="AY11" s="159" t="str">
        <f>IF(ISBLANK(Fran1!HH11)," ",IF(Fran1!HH11&gt;=50,IF(Fran1!HH11&lt;75,Fran1!HH11," ")," "))</f>
        <v xml:space="preserve"> </v>
      </c>
      <c r="AZ11" s="159" t="str">
        <f>IF(ISBLANK(Fran1!HL11)," ",IF(Fran1!HL11&gt;=50,IF(Fran1!HL11&lt;75,Fran1!HL11," ")," "))</f>
        <v xml:space="preserve"> </v>
      </c>
      <c r="BA11" s="159" t="str">
        <f>IF(ISBLANK(Fran1!HP11)," ",IF(Fran1!HP11&gt;=50,IF(Fran1!HP11&lt;75,Fran1!HP11," ")," "))</f>
        <v xml:space="preserve"> </v>
      </c>
      <c r="BB11" s="159" t="str">
        <f>IF(ISBLANK(Fran1!HT11)," ",IF(Fran1!HT11&gt;=50,IF(Fran1!HT11&lt;75,Fran1!HT11," ")," "))</f>
        <v xml:space="preserve"> </v>
      </c>
      <c r="BC11" s="159" t="str">
        <f>IF(ISBLANK(Fran1!IA11)," ",IF(Fran1!IA11&gt;=50,IF(Fran1!IA11&lt;75,Fran1!IA11," ")," "))</f>
        <v xml:space="preserve"> </v>
      </c>
      <c r="BD11" s="159" t="str">
        <f>IF(ISBLANK(Fran1!IE11)," ",IF(Fran1!IE11&gt;=50,IF(Fran1!IE11&lt;75,Fran1!IE11," ")," "))</f>
        <v xml:space="preserve"> </v>
      </c>
      <c r="BE11" s="159" t="str">
        <f>IF(ISBLANK(Fran1!II11)," ",IF(Fran1!II11&gt;=50,IF(Fran1!II11&lt;75,Fran1!II11," ")," "))</f>
        <v xml:space="preserve"> </v>
      </c>
      <c r="BF11" s="159" t="str">
        <f>IF(ISBLANK(Fran1!IM11)," ",IF(Fran1!IM11&gt;=50,IF(Fran1!IM11&lt;75,Fran1!IM11," ")," "))</f>
        <v xml:space="preserve"> </v>
      </c>
      <c r="BG11" s="159" t="str">
        <f>IF(ISBLANK(Fran1!IQ11)," ",IF(Fran1!IQ11&gt;=50,IF(Fran1!IQ11&lt;75,Fran1!IQ11," ")," "))</f>
        <v xml:space="preserve"> </v>
      </c>
      <c r="BH11" s="159" t="str">
        <f>IF(ISBLANK(Fran1!IX11)," ",IF(Fran1!IX11&gt;=50,IF(Fran1!IX11&lt;75,Fran1!IX11," ")," "))</f>
        <v xml:space="preserve"> </v>
      </c>
      <c r="BI11" s="458"/>
      <c r="BJ11" s="459"/>
      <c r="BK11" s="159" t="str">
        <f>IF(ISBLANK(Fran1!JB11)," ",IF(Fran1!JB11&gt;=50,IF(Fran1!JB11&lt;75,Fran1!JB11," ")," "))</f>
        <v xml:space="preserve"> </v>
      </c>
      <c r="BL11" s="159" t="str">
        <f>IF(ISBLANK(Fran1!JF11)," ",IF(Fran1!JF11&gt;=50,IF(Fran1!JF11&lt;75,Fran1!JF11," ")," "))</f>
        <v xml:space="preserve"> </v>
      </c>
      <c r="BM11" s="159" t="str">
        <f>IF(ISBLANK(Fran1!JJ11)," ",IF(Fran1!JJ11&gt;=50,IF(Fran1!JJ11&lt;75,Fran1!JJ11," ")," "))</f>
        <v xml:space="preserve"> </v>
      </c>
      <c r="BN11" s="159" t="str">
        <f>IF(ISBLANK(Fran1!JN11)," ",IF(Fran1!JN11&gt;=50,IF(Fran1!JN11&lt;75,Fran1!JN11," ")," "))</f>
        <v xml:space="preserve"> </v>
      </c>
      <c r="BO11" s="159" t="str">
        <f>IF(ISBLANK(Fran1!JU11)," ",IF(Fran1!JU11&gt;=50,IF(Fran1!JU11&lt;75,Fran1!JU11," ")," "))</f>
        <v xml:space="preserve"> </v>
      </c>
      <c r="BP11" s="159" t="str">
        <f>IF(ISBLANK(Fran1!JY11)," ",IF(Fran1!JY11&gt;=50,IF(Fran1!JY11&lt;75,Fran1!JY11," ")," "))</f>
        <v xml:space="preserve"> </v>
      </c>
      <c r="BQ11" s="159" t="str">
        <f>IF(ISBLANK(Fran1!KC11)," ",IF(Fran1!KC11&gt;=50,IF(Fran1!KC11&lt;75,Fran1!KC11," ")," "))</f>
        <v xml:space="preserve"> </v>
      </c>
      <c r="BR11" s="159" t="str">
        <f>IF(ISBLANK(Fran1!KG11)," ",IF(Fran1!KG11&gt;=50,IF(Fran1!KG11&lt;75,Fran1!KG11," ")," "))</f>
        <v xml:space="preserve"> </v>
      </c>
      <c r="BS11" s="159" t="str">
        <f>IF(ISBLANK(Fran1!KK11)," ",IF(Fran1!KK11&gt;=50,IF(Fran1!KK11&lt;75,Fran1!KK11," ")," "))</f>
        <v xml:space="preserve"> </v>
      </c>
      <c r="BT11" s="159" t="str">
        <f>IF(ISBLANK(Fran1!KR11)," ",IF(Fran1!KR11&gt;=50,IF(Fran1!KR11&lt;75,Fran1!KR11," ")," "))</f>
        <v xml:space="preserve"> </v>
      </c>
      <c r="BU11" s="159" t="str">
        <f>IF(ISBLANK(Fran1!KV11)," ",IF(Fran1!KV11&gt;=50,IF(Fran1!KV11&lt;75,Fran1!KV11," ")," "))</f>
        <v xml:space="preserve"> </v>
      </c>
      <c r="BV11" s="159" t="str">
        <f>IF(ISBLANK(Fran1!KZ11)," ",IF(Fran1!KZ11&gt;=50,IF(Fran1!KZ11&lt;75,Fran1!KZ11," ")," "))</f>
        <v xml:space="preserve"> </v>
      </c>
      <c r="BW11" s="159" t="str">
        <f>IF(ISBLANK(Fran1!LD11)," ",IF(Fran1!LD11&gt;=50,IF(Fran1!LD11&lt;75,Fran1!LD11," ")," "))</f>
        <v xml:space="preserve"> </v>
      </c>
      <c r="BX11" s="159" t="str">
        <f>IF(ISBLANK(Fran1!LH11)," ",IF(Fran1!LH11&gt;=50,IF(Fran1!LH11&lt;75,Fran1!LH11," ")," "))</f>
        <v xml:space="preserve"> </v>
      </c>
      <c r="BY11" s="159" t="str">
        <f>IF(ISBLANK(Fran1!LO11)," ",IF(Fran1!LO11&gt;=50,IF(Fran1!LO11&lt;75,Fran1!LO11," ")," "))</f>
        <v xml:space="preserve"> </v>
      </c>
    </row>
    <row r="12" spans="1:77" ht="20.100000000000001" customHeight="1" thickBot="1">
      <c r="A12" s="460"/>
      <c r="B12" s="461"/>
      <c r="C12" s="161" t="str">
        <f>IF(ISBLANK(Fran1!E11)," ",IF(Fran1!E11&lt;50,Fran1!E11," "))</f>
        <v xml:space="preserve"> </v>
      </c>
      <c r="D12" s="161" t="str">
        <f>IF(ISBLANK(Fran1!I11)," ",IF(Fran1!I11&lt;50,Fran1!I11," "))</f>
        <v xml:space="preserve"> </v>
      </c>
      <c r="E12" s="161" t="str">
        <f>IF(ISBLANK(Fran1!M11)," ",IF(Fran1!M11&lt;50,Fran1!M11," "))</f>
        <v xml:space="preserve"> </v>
      </c>
      <c r="F12" s="161" t="str">
        <f>IF(ISBLANK(Fran1!Q11)," ",IF(Fran1!Q11&lt;50,Fran1!Q11," "))</f>
        <v xml:space="preserve"> </v>
      </c>
      <c r="G12" s="161" t="str">
        <f>IF(ISBLANK(Fran1!U11)," ",IF(Fran1!U11&lt;50,Fran1!U11," "))</f>
        <v xml:space="preserve"> </v>
      </c>
      <c r="H12" s="161" t="str">
        <f>IF(ISBLANK(Fran1!AB11)," ",IF(Fran1!AB11&lt;50,Fran1!AB11," "))</f>
        <v xml:space="preserve"> </v>
      </c>
      <c r="I12" s="161" t="str">
        <f>IF(ISBLANK(Fran1!AF11)," ",IF(Fran1!AF11&lt;50,Fran1!AF11," "))</f>
        <v xml:space="preserve"> </v>
      </c>
      <c r="J12" s="161" t="str">
        <f>IF(ISBLANK(Fran1!AJ11)," ",IF(Fran1!AJ11&lt;50,Fran1!AJ11," "))</f>
        <v xml:space="preserve"> </v>
      </c>
      <c r="K12" s="161" t="str">
        <f>IF(ISBLANK(Fran1!AN11)," ",IF(Fran1!AN11&lt;50,Fran1!AN11," "))</f>
        <v xml:space="preserve"> </v>
      </c>
      <c r="L12" s="161" t="str">
        <f>IF(ISBLANK(Fran1!AR11)," ",IF(Fran1!AR11&lt;50,Fran1!AR11," "))</f>
        <v xml:space="preserve"> </v>
      </c>
      <c r="M12" s="161" t="str">
        <f>IF(ISBLANK(Fran1!AY11)," ",IF(Fran1!AY11&lt;50,Fran1!AY11," "))</f>
        <v xml:space="preserve"> </v>
      </c>
      <c r="N12" s="161" t="str">
        <f>IF(ISBLANK(Fran1!BC11)," ",IF(Fran1!BC11&lt;50,Fran1!BC11," "))</f>
        <v xml:space="preserve"> </v>
      </c>
      <c r="O12" s="161" t="str">
        <f>IF(ISBLANK(Fran1!BG11)," ",IF(Fran1!BG11&lt;50,Fran1!BG11," "))</f>
        <v xml:space="preserve"> </v>
      </c>
      <c r="P12" s="161" t="str">
        <f>IF(ISBLANK(Fran1!BK11)," ",IF(Fran1!BK11&lt;50,Fran1!BK11," "))</f>
        <v xml:space="preserve"> </v>
      </c>
      <c r="Q12" s="161" t="str">
        <f>IF(ISBLANK(Fran1!BO11)," ",IF(Fran1!BO11&lt;50,Fran1!BO11," "))</f>
        <v xml:space="preserve"> </v>
      </c>
      <c r="R12" s="161" t="str">
        <f>IF(ISBLANK(Fran1!BV11)," ",IF(Fran1!BV11&lt;50,Fran1!BV11," "))</f>
        <v xml:space="preserve"> </v>
      </c>
      <c r="S12" s="161" t="str">
        <f>IF(ISBLANK(Fran1!BZ11)," ",IF(Fran1!BZ11&lt;50,Fran1!BZ11," "))</f>
        <v xml:space="preserve"> </v>
      </c>
      <c r="T12" s="161" t="str">
        <f>IF(ISBLANK(Fran1!CD11)," ",IF(Fran1!CD11&lt;50,Fran1!CD11," "))</f>
        <v xml:space="preserve"> </v>
      </c>
      <c r="U12" s="161" t="str">
        <f>IF(ISBLANK(Fran1!CH11)," ",IF(Fran1!CH11&lt;50,Fran1!CH11," "))</f>
        <v xml:space="preserve"> </v>
      </c>
      <c r="V12" s="161" t="str">
        <f>IF(ISBLANK(Fran1!CL11)," ",IF(Fran1!CL11&lt;50,Fran1!CL11," "))</f>
        <v xml:space="preserve"> </v>
      </c>
      <c r="W12" s="161" t="str">
        <f>IF(ISBLANK(Fran1!CS11)," ",IF(Fran1!CS11&lt;50,Fran1!CS11," "))</f>
        <v xml:space="preserve"> </v>
      </c>
      <c r="X12" s="161" t="str">
        <f>IF(ISBLANK(Fran1!CW11)," ",IF(Fran1!CW11&lt;50,Fran1!CW11," "))</f>
        <v xml:space="preserve"> </v>
      </c>
      <c r="Y12" s="161" t="str">
        <f>IF(ISBLANK(Fran1!DA11)," ",IF(Fran1!DA11&lt;50,Fran1!DA11," "))</f>
        <v xml:space="preserve"> </v>
      </c>
      <c r="Z12" s="161" t="str">
        <f>IF(ISBLANK(Fran1!DE11)," ",IF(Fran1!DE11&lt;50,Fran1!DE11," "))</f>
        <v xml:space="preserve"> </v>
      </c>
      <c r="AA12" s="161" t="str">
        <f>IF(ISBLANK(Fran1!DI11)," ",IF(Fran1!DI11&lt;50,Fran1!DI11," "))</f>
        <v xml:space="preserve"> </v>
      </c>
      <c r="AB12" s="161" t="str">
        <f>IF(ISBLANK(Fran1!DP11)," ",IF(Fran1!DP11&lt;50,Fran1!DP11," "))</f>
        <v xml:space="preserve"> </v>
      </c>
      <c r="AC12" s="161" t="str">
        <f>IF(ISBLANK(Fran1!DT11)," ",IF(Fran1!DT11&lt;50,Fran1!DT11," "))</f>
        <v xml:space="preserve"> </v>
      </c>
      <c r="AD12" s="161" t="str">
        <f>IF(ISBLANK(Fran1!DX11)," ",IF(Fran1!DX11&lt;50,Fran1!DX11," "))</f>
        <v xml:space="preserve"> </v>
      </c>
      <c r="AE12" s="460"/>
      <c r="AF12" s="461"/>
      <c r="AG12" s="161" t="str">
        <f>IF(ISBLANK(Fran1!EB11)," ",IF(Fran1!EB11&lt;50,Fran1!EB11," "))</f>
        <v xml:space="preserve"> </v>
      </c>
      <c r="AH12" s="161" t="str">
        <f>IF(ISBLANK(Fran1!EF11)," ",IF(Fran1!EF11&lt;50,Fran1!EF11," "))</f>
        <v xml:space="preserve"> </v>
      </c>
      <c r="AI12" s="161" t="str">
        <f>IF(ISBLANK(Fran1!EM11)," ",IF(Fran1!EM11&lt;50,Fran1!EM11," "))</f>
        <v xml:space="preserve"> </v>
      </c>
      <c r="AJ12" s="161" t="str">
        <f>IF(ISBLANK(Fran1!EQ11)," ",IF(Fran1!EQ11&lt;50,Fran1!EQ11," "))</f>
        <v xml:space="preserve"> </v>
      </c>
      <c r="AK12" s="161" t="str">
        <f>IF(ISBLANK(Fran1!EU11)," ",IF(Fran1!EU11&lt;50,Fran1!EU11," "))</f>
        <v xml:space="preserve"> </v>
      </c>
      <c r="AL12" s="161" t="str">
        <f>IF(ISBLANK(Fran1!EY11)," ",IF(Fran1!EY11&lt;50,Fran1!EY11," "))</f>
        <v xml:space="preserve"> </v>
      </c>
      <c r="AM12" s="161" t="str">
        <f>IF(ISBLANK(Fran1!FC11)," ",IF(Fran1!FC11&lt;50,Fran1!FC11," "))</f>
        <v xml:space="preserve"> </v>
      </c>
      <c r="AN12" s="161" t="str">
        <f>IF(ISBLANK(Fran1!FJ11)," ",IF(Fran1!FJ11&lt;50,Fran1!FJ11," "))</f>
        <v xml:space="preserve"> </v>
      </c>
      <c r="AO12" s="161" t="str">
        <f>IF(ISBLANK(Fran1!FN11)," ",IF(Fran1!FN11&lt;50,Fran1!FN11," "))</f>
        <v xml:space="preserve"> </v>
      </c>
      <c r="AP12" s="161" t="str">
        <f>IF(ISBLANK(Fran1!FR11)," ",IF(Fran1!FR11&lt;50,Fran1!FR11," "))</f>
        <v xml:space="preserve"> </v>
      </c>
      <c r="AQ12" s="161" t="str">
        <f>IF(ISBLANK(Fran1!FV11)," ",IF(Fran1!FV11&lt;50,Fran1!FV11," "))</f>
        <v xml:space="preserve"> </v>
      </c>
      <c r="AR12" s="161" t="str">
        <f>IF(ISBLANK(Fran1!FZ11)," ",IF(Fran1!FZ11&lt;50,Fran1!FZ11," "))</f>
        <v xml:space="preserve"> </v>
      </c>
      <c r="AS12" s="161" t="str">
        <f>IF(ISBLANK(Fran1!GG11)," ",IF(Fran1!GG11&lt;50,Fran1!GG11," "))</f>
        <v xml:space="preserve"> </v>
      </c>
      <c r="AT12" s="161" t="str">
        <f>IF(ISBLANK(Fran1!GK11)," ",IF(Fran1!GK11&lt;50,Fran1!GK11," "))</f>
        <v xml:space="preserve"> </v>
      </c>
      <c r="AU12" s="161" t="str">
        <f>IF(ISBLANK(Fran1!GO11)," ",IF(Fran1!GO11&lt;50,Fran1!GO11," "))</f>
        <v xml:space="preserve"> </v>
      </c>
      <c r="AV12" s="161" t="str">
        <f>IF(ISBLANK(Fran1!GS11)," ",IF(Fran1!GS11&lt;50,Fran1!GS11," "))</f>
        <v xml:space="preserve"> </v>
      </c>
      <c r="AW12" s="161" t="str">
        <f>IF(ISBLANK(Fran1!GW11)," ",IF(Fran1!GW11&lt;50,Fran1!GW11," "))</f>
        <v xml:space="preserve"> </v>
      </c>
      <c r="AX12" s="161" t="str">
        <f>IF(ISBLANK(Fran1!HD11)," ",IF(Fran1!HD11&lt;50,Fran1!HD11," "))</f>
        <v xml:space="preserve"> </v>
      </c>
      <c r="AY12" s="161" t="str">
        <f>IF(ISBLANK(Fran1!HH11)," ",IF(Fran1!HH11&lt;50,Fran1!HH11," "))</f>
        <v xml:space="preserve"> </v>
      </c>
      <c r="AZ12" s="161" t="str">
        <f>IF(ISBLANK(Fran1!HL11)," ",IF(Fran1!HL11&lt;50,Fran1!HL11," "))</f>
        <v xml:space="preserve"> </v>
      </c>
      <c r="BA12" s="161" t="str">
        <f>IF(ISBLANK(Fran1!HP11)," ",IF(Fran1!HP11&lt;50,Fran1!HP11," "))</f>
        <v xml:space="preserve"> </v>
      </c>
      <c r="BB12" s="161" t="str">
        <f>IF(ISBLANK(Fran1!HT11)," ",IF(Fran1!HT11&lt;50,Fran1!HT11," "))</f>
        <v xml:space="preserve"> </v>
      </c>
      <c r="BC12" s="161" t="str">
        <f>IF(ISBLANK(Fran1!IA11)," ",IF(Fran1!IA11&lt;50,Fran1!IA11," "))</f>
        <v xml:space="preserve"> </v>
      </c>
      <c r="BD12" s="161" t="str">
        <f>IF(ISBLANK(Fran1!IE11)," ",IF(Fran1!IE11&lt;50,Fran1!IE11," "))</f>
        <v xml:space="preserve"> </v>
      </c>
      <c r="BE12" s="161" t="str">
        <f>IF(ISBLANK(Fran1!II11)," ",IF(Fran1!II11&lt;50,Fran1!II11," "))</f>
        <v xml:space="preserve"> </v>
      </c>
      <c r="BF12" s="161" t="str">
        <f>IF(ISBLANK(Fran1!IM11)," ",IF(Fran1!IM11&lt;50,Fran1!IM11," "))</f>
        <v xml:space="preserve"> </v>
      </c>
      <c r="BG12" s="161" t="str">
        <f>IF(ISBLANK(Fran1!IQ11)," ",IF(Fran1!IQ11&lt;50,Fran1!IQ11," "))</f>
        <v xml:space="preserve"> </v>
      </c>
      <c r="BH12" s="161" t="str">
        <f>IF(ISBLANK(Fran1!IX11)," ",IF(Fran1!IX11&lt;50,Fran1!IX11," "))</f>
        <v xml:space="preserve"> </v>
      </c>
      <c r="BI12" s="460"/>
      <c r="BJ12" s="461"/>
      <c r="BK12" s="161" t="str">
        <f>IF(ISBLANK(Fran1!JB11)," ",IF(Fran1!JB11&lt;50,Fran1!JB11," "))</f>
        <v xml:space="preserve"> </v>
      </c>
      <c r="BL12" s="161" t="str">
        <f>IF(ISBLANK(Fran1!JF11)," ",IF(Fran1!JF11&lt;50,Fran1!JF11," "))</f>
        <v xml:space="preserve"> </v>
      </c>
      <c r="BM12" s="161" t="str">
        <f>IF(ISBLANK(Fran1!JJ11)," ",IF(Fran1!JJ11&lt;50,Fran1!JJ11," "))</f>
        <v xml:space="preserve"> </v>
      </c>
      <c r="BN12" s="161" t="str">
        <f>IF(ISBLANK(Fran1!JN11)," ",IF(Fran1!JN11&lt;50,Fran1!JN11," "))</f>
        <v xml:space="preserve"> </v>
      </c>
      <c r="BO12" s="161" t="str">
        <f>IF(ISBLANK(Fran1!JU11)," ",IF(Fran1!JU11&lt;50,Fran1!JU11," "))</f>
        <v xml:space="preserve"> </v>
      </c>
      <c r="BP12" s="161" t="str">
        <f>IF(ISBLANK(Fran1!JY11)," ",IF(Fran1!JY11&lt;50,Fran1!JY11," "))</f>
        <v xml:space="preserve"> </v>
      </c>
      <c r="BQ12" s="161" t="str">
        <f>IF(ISBLANK(Fran1!KC11)," ",IF(Fran1!KC11&lt;50,Fran1!KC11," "))</f>
        <v xml:space="preserve"> </v>
      </c>
      <c r="BR12" s="161" t="str">
        <f>IF(ISBLANK(Fran1!KG11)," ",IF(Fran1!KG11&lt;50,Fran1!KG11," "))</f>
        <v xml:space="preserve"> </v>
      </c>
      <c r="BS12" s="161" t="str">
        <f>IF(ISBLANK(Fran1!KK11)," ",IF(Fran1!KK11&lt;50,Fran1!KK11," "))</f>
        <v xml:space="preserve"> </v>
      </c>
      <c r="BT12" s="161" t="str">
        <f>IF(ISBLANK(Fran1!KR11)," ",IF(Fran1!KR11&lt;50,Fran1!KR11," "))</f>
        <v xml:space="preserve"> </v>
      </c>
      <c r="BU12" s="161" t="str">
        <f>IF(ISBLANK(Fran1!KV11)," ",IF(Fran1!KV11&lt;50,Fran1!KV11," "))</f>
        <v xml:space="preserve"> </v>
      </c>
      <c r="BV12" s="161" t="str">
        <f>IF(ISBLANK(Fran1!KZ11)," ",IF(Fran1!KZ11&lt;50,Fran1!KZ11," "))</f>
        <v xml:space="preserve"> </v>
      </c>
      <c r="BW12" s="161" t="str">
        <f>IF(ISBLANK(Fran1!LD11)," ",IF(Fran1!LD11&lt;50,Fran1!LD11," "))</f>
        <v xml:space="preserve"> </v>
      </c>
      <c r="BX12" s="161" t="str">
        <f>IF(ISBLANK(Fran1!LH11)," ",IF(Fran1!LH11&lt;50,Fran1!LH11," "))</f>
        <v xml:space="preserve"> </v>
      </c>
      <c r="BY12" s="161" t="str">
        <f>IF(ISBLANK(Fran1!LO11)," ",IF(Fran1!LO11&lt;50,Fran1!LO11," "))</f>
        <v xml:space="preserve"> </v>
      </c>
    </row>
    <row r="13" spans="1:77" ht="20.100000000000001" customHeight="1">
      <c r="A13" s="456" t="str">
        <f>LEFT(Fran1!$A10,1)&amp;LEFT(Fran1!$B10,1)</f>
        <v/>
      </c>
      <c r="B13" s="457"/>
      <c r="C13" s="157" t="str">
        <f>IF(ISBLANK(Fran1!E10)," ",IF(Fran1!E10&gt;=75,Fran1!E10," "))</f>
        <v xml:space="preserve"> </v>
      </c>
      <c r="D13" s="157" t="str">
        <f>IF(ISBLANK(Fran1!I10)," ",IF(Fran1!I10&gt;=75,Fran1!I10," "))</f>
        <v xml:space="preserve"> </v>
      </c>
      <c r="E13" s="157" t="str">
        <f>IF(ISBLANK(Fran1!M10)," ",IF(Fran1!M10&gt;=75,Fran1!M10," "))</f>
        <v xml:space="preserve"> </v>
      </c>
      <c r="F13" s="157" t="str">
        <f>IF(ISBLANK(Fran1!Q10)," ",IF(Fran1!Q10&gt;=75,Fran1!Q10," "))</f>
        <v xml:space="preserve"> </v>
      </c>
      <c r="G13" s="157" t="str">
        <f>IF(ISBLANK(Fran1!U10)," ",IF(Fran1!U10&gt;=75,Fran1!U10," "))</f>
        <v xml:space="preserve"> </v>
      </c>
      <c r="H13" s="157" t="str">
        <f>IF(ISBLANK(Fran1!AB10)," ",IF(Fran1!AB10&gt;=75,Fran1!AB10," "))</f>
        <v xml:space="preserve"> </v>
      </c>
      <c r="I13" s="157" t="str">
        <f>IF(ISBLANK(Fran1!AF10)," ",IF(Fran1!AF10&gt;=75,Fran1!AF10," "))</f>
        <v xml:space="preserve"> </v>
      </c>
      <c r="J13" s="157" t="str">
        <f>IF(ISBLANK(Fran1!AJ10)," ",IF(Fran1!AJ10&gt;=75,Fran1!AJ10," "))</f>
        <v xml:space="preserve"> </v>
      </c>
      <c r="K13" s="157" t="str">
        <f>IF(ISBLANK(Fran1!AN10)," ",IF(Fran1!AN10&gt;=75,Fran1!AN10," "))</f>
        <v xml:space="preserve"> </v>
      </c>
      <c r="L13" s="157" t="str">
        <f>IF(ISBLANK(Fran1!AR10)," ",IF(Fran1!AR10&gt;=75,Fran1!AR10," "))</f>
        <v xml:space="preserve"> </v>
      </c>
      <c r="M13" s="157" t="str">
        <f>IF(ISBLANK(Fran1!AY10)," ",IF(Fran1!AY10&gt;=75,Fran1!AY10," "))</f>
        <v xml:space="preserve"> </v>
      </c>
      <c r="N13" s="157" t="str">
        <f>IF(ISBLANK(Fran1!BC10)," ",IF(Fran1!BC10&gt;=75,Fran1!BC10," "))</f>
        <v xml:space="preserve"> </v>
      </c>
      <c r="O13" s="157" t="str">
        <f>IF(ISBLANK(Fran1!BG10)," ",IF(Fran1!BG10&gt;=75,Fran1!BG10," "))</f>
        <v xml:space="preserve"> </v>
      </c>
      <c r="P13" s="157" t="str">
        <f>IF(ISBLANK(Fran1!BK10)," ",IF(Fran1!BK10&gt;=75,Fran1!BK10," "))</f>
        <v xml:space="preserve"> </v>
      </c>
      <c r="Q13" s="157" t="str">
        <f>IF(ISBLANK(Fran1!BO10)," ",IF(Fran1!BO10&gt;=75,Fran1!BO10," "))</f>
        <v xml:space="preserve"> </v>
      </c>
      <c r="R13" s="157" t="str">
        <f>IF(ISBLANK(Fran1!BV10)," ",IF(Fran1!BV10&gt;=75,Fran1!BV10," "))</f>
        <v xml:space="preserve"> </v>
      </c>
      <c r="S13" s="157" t="str">
        <f>IF(ISBLANK(Fran1!BZ10)," ",IF(Fran1!BZ10&gt;=75,Fran1!BZ10," "))</f>
        <v xml:space="preserve"> </v>
      </c>
      <c r="T13" s="157" t="str">
        <f>IF(ISBLANK(Fran1!CD10)," ",IF(Fran1!CD10&gt;=75,Fran1!CD10," "))</f>
        <v xml:space="preserve"> </v>
      </c>
      <c r="U13" s="157" t="str">
        <f>IF(ISBLANK(Fran1!CH10)," ",IF(Fran1!CH10&gt;=75,Fran1!CH10," "))</f>
        <v xml:space="preserve"> </v>
      </c>
      <c r="V13" s="157" t="str">
        <f>IF(ISBLANK(Fran1!CL10)," ",IF(Fran1!CL10&gt;=75,Fran1!CL10," "))</f>
        <v xml:space="preserve"> </v>
      </c>
      <c r="W13" s="157" t="str">
        <f>IF(ISBLANK(Fran1!CS10)," ",IF(Fran1!CS10&gt;=75,Fran1!CS10," "))</f>
        <v xml:space="preserve"> </v>
      </c>
      <c r="X13" s="157" t="str">
        <f>IF(ISBLANK(Fran1!CW10)," ",IF(Fran1!CW10&gt;=75,Fran1!CW10," "))</f>
        <v xml:space="preserve"> </v>
      </c>
      <c r="Y13" s="157" t="str">
        <f>IF(ISBLANK(Fran1!DA10)," ",IF(Fran1!DA10&gt;=75,Fran1!DA10," "))</f>
        <v xml:space="preserve"> </v>
      </c>
      <c r="Z13" s="157" t="str">
        <f>IF(ISBLANK(Fran1!DE10)," ",IF(Fran1!DE10&gt;=75,Fran1!DE10," "))</f>
        <v xml:space="preserve"> </v>
      </c>
      <c r="AA13" s="157" t="str">
        <f>IF(ISBLANK(Fran1!DI10)," ",IF(Fran1!DI10&gt;=75,Fran1!DI10," "))</f>
        <v xml:space="preserve"> </v>
      </c>
      <c r="AB13" s="157" t="str">
        <f>IF(ISBLANK(Fran1!DP10)," ",IF(Fran1!DP10&gt;=75,Fran1!DP10," "))</f>
        <v xml:space="preserve"> </v>
      </c>
      <c r="AC13" s="157" t="str">
        <f>IF(ISBLANK(Fran1!DT10)," ",IF(Fran1!DT10&gt;=75,Fran1!DT10," "))</f>
        <v xml:space="preserve"> </v>
      </c>
      <c r="AD13" s="157" t="str">
        <f>IF(ISBLANK(Fran1!DX10)," ",IF(Fran1!DX10&gt;=75,Fran1!DX10," "))</f>
        <v xml:space="preserve"> </v>
      </c>
      <c r="AE13" s="456" t="str">
        <f>LEFT(Fran1!$A10,1)&amp;LEFT(Fran1!$B10,1)</f>
        <v/>
      </c>
      <c r="AF13" s="457"/>
      <c r="AG13" s="157" t="str">
        <f>IF(ISBLANK(Fran1!EB10)," ",IF(Fran1!EB10&gt;=75,Fran1!EB10," "))</f>
        <v xml:space="preserve"> </v>
      </c>
      <c r="AH13" s="157" t="str">
        <f>IF(ISBLANK(Fran1!EF10)," ",IF(Fran1!EF10&gt;=75,Fran1!EF10," "))</f>
        <v xml:space="preserve"> </v>
      </c>
      <c r="AI13" s="157" t="str">
        <f>IF(ISBLANK(Fran1!EM10)," ",IF(Fran1!EM10&gt;=75,Fran1!EM10," "))</f>
        <v xml:space="preserve"> </v>
      </c>
      <c r="AJ13" s="157" t="str">
        <f>IF(ISBLANK(Fran1!EQ10)," ",IF(Fran1!EQ10&gt;=75,Fran1!EQ10," "))</f>
        <v xml:space="preserve"> </v>
      </c>
      <c r="AK13" s="157" t="str">
        <f>IF(ISBLANK(Fran1!EU10)," ",IF(Fran1!EU10&gt;=75,Fran1!EU10," "))</f>
        <v xml:space="preserve"> </v>
      </c>
      <c r="AL13" s="157" t="str">
        <f>IF(ISBLANK(Fran1!EY10)," ",IF(Fran1!EY10&gt;=75,Fran1!EY10," "))</f>
        <v xml:space="preserve"> </v>
      </c>
      <c r="AM13" s="157" t="str">
        <f>IF(ISBLANK(Fran1!FC10)," ",IF(Fran1!FC10&gt;=75,Fran1!FC10," "))</f>
        <v xml:space="preserve"> </v>
      </c>
      <c r="AN13" s="157" t="str">
        <f>IF(ISBLANK(Fran1!FJ10)," ",IF(Fran1!FJ10&gt;=75,Fran1!FJ10," "))</f>
        <v xml:space="preserve"> </v>
      </c>
      <c r="AO13" s="157" t="str">
        <f>IF(ISBLANK(Fran1!FN10)," ",IF(Fran1!FN10&gt;=75,Fran1!FN10," "))</f>
        <v xml:space="preserve"> </v>
      </c>
      <c r="AP13" s="157" t="str">
        <f>IF(ISBLANK(Fran1!FR10)," ",IF(Fran1!FR10&gt;=75,Fran1!FR10," "))</f>
        <v xml:space="preserve"> </v>
      </c>
      <c r="AQ13" s="157" t="str">
        <f>IF(ISBLANK(Fran1!FV10)," ",IF(Fran1!FV10&gt;=75,Fran1!FV10," "))</f>
        <v xml:space="preserve"> </v>
      </c>
      <c r="AR13" s="157" t="str">
        <f>IF(ISBLANK(Fran1!FZ10)," ",IF(Fran1!FZ10&gt;=75,Fran1!FZ10," "))</f>
        <v xml:space="preserve"> </v>
      </c>
      <c r="AS13" s="157" t="str">
        <f>IF(ISBLANK(Fran1!GG10)," ",IF(Fran1!GG10&gt;=75,Fran1!GG10," "))</f>
        <v xml:space="preserve"> </v>
      </c>
      <c r="AT13" s="157" t="str">
        <f>IF(ISBLANK(Fran1!GK10)," ",IF(Fran1!GK10&gt;=75,Fran1!GK10," "))</f>
        <v xml:space="preserve"> </v>
      </c>
      <c r="AU13" s="157" t="str">
        <f>IF(ISBLANK(Fran1!GO10)," ",IF(Fran1!GO10&gt;=75,Fran1!GO10," "))</f>
        <v xml:space="preserve"> </v>
      </c>
      <c r="AV13" s="157" t="str">
        <f>IF(ISBLANK(Fran1!GS10)," ",IF(Fran1!GS10&gt;=75,Fran1!GS10," "))</f>
        <v xml:space="preserve"> </v>
      </c>
      <c r="AW13" s="157" t="str">
        <f>IF(ISBLANK(Fran1!GW10)," ",IF(Fran1!GW10&gt;=75,Fran1!GW10," "))</f>
        <v xml:space="preserve"> </v>
      </c>
      <c r="AX13" s="157" t="str">
        <f>IF(ISBLANK(Fran1!HD10)," ",IF(Fran1!HD10&gt;=75,Fran1!HD10," "))</f>
        <v xml:space="preserve"> </v>
      </c>
      <c r="AY13" s="157" t="str">
        <f>IF(ISBLANK(Fran1!HH10)," ",IF(Fran1!HH10&gt;=75,Fran1!HH10," "))</f>
        <v xml:space="preserve"> </v>
      </c>
      <c r="AZ13" s="157" t="str">
        <f>IF(ISBLANK(Fran1!HL10)," ",IF(Fran1!HL10&gt;=75,Fran1!HL10," "))</f>
        <v xml:space="preserve"> </v>
      </c>
      <c r="BA13" s="157" t="str">
        <f>IF(ISBLANK(Fran1!HP10)," ",IF(Fran1!HP10&gt;=75,Fran1!HP10," "))</f>
        <v xml:space="preserve"> </v>
      </c>
      <c r="BB13" s="157" t="str">
        <f>IF(ISBLANK(Fran1!HT10)," ",IF(Fran1!HT10&gt;=75,Fran1!HT10," "))</f>
        <v xml:space="preserve"> </v>
      </c>
      <c r="BC13" s="157" t="str">
        <f>IF(ISBLANK(Fran1!IA10)," ",IF(Fran1!IA10&gt;=75,Fran1!IA10," "))</f>
        <v xml:space="preserve"> </v>
      </c>
      <c r="BD13" s="157" t="str">
        <f>IF(ISBLANK(Fran1!IE10)," ",IF(Fran1!IE10&gt;=75,Fran1!IE10," "))</f>
        <v xml:space="preserve"> </v>
      </c>
      <c r="BE13" s="157" t="str">
        <f>IF(ISBLANK(Fran1!II10)," ",IF(Fran1!II10&gt;=75,Fran1!II10," "))</f>
        <v xml:space="preserve"> </v>
      </c>
      <c r="BF13" s="157" t="str">
        <f>IF(ISBLANK(Fran1!IM10)," ",IF(Fran1!IM10&gt;=75,Fran1!IM10," "))</f>
        <v xml:space="preserve"> </v>
      </c>
      <c r="BG13" s="157" t="str">
        <f>IF(ISBLANK(Fran1!IQ10)," ",IF(Fran1!IQ10&gt;=75,Fran1!IQ10," "))</f>
        <v xml:space="preserve"> </v>
      </c>
      <c r="BH13" s="157" t="str">
        <f>IF(ISBLANK(Fran1!IX10)," ",IF(Fran1!IX10&gt;=75,Fran1!IX10," "))</f>
        <v xml:space="preserve"> </v>
      </c>
      <c r="BI13" s="456" t="str">
        <f>LEFT(Fran1!$A10,1)&amp;LEFT(Fran1!$B10,1)</f>
        <v/>
      </c>
      <c r="BJ13" s="457"/>
      <c r="BK13" s="157" t="str">
        <f>IF(ISBLANK(Fran1!JB10)," ",IF(Fran1!JB10&gt;=75,Fran1!JB10," "))</f>
        <v xml:space="preserve"> </v>
      </c>
      <c r="BL13" s="157" t="str">
        <f>IF(ISBLANK(Fran1!JF10)," ",IF(Fran1!JF10&gt;=75,Fran1!JF10," "))</f>
        <v xml:space="preserve"> </v>
      </c>
      <c r="BM13" s="157" t="str">
        <f>IF(ISBLANK(Fran1!JJ10)," ",IF(Fran1!JJ10&gt;=75,Fran1!JJ10," "))</f>
        <v xml:space="preserve"> </v>
      </c>
      <c r="BN13" s="157" t="str">
        <f>IF(ISBLANK(Fran1!JN10)," ",IF(Fran1!JN10&gt;=75,Fran1!JN10," "))</f>
        <v xml:space="preserve"> </v>
      </c>
      <c r="BO13" s="157" t="str">
        <f>IF(ISBLANK(Fran1!JU10)," ",IF(Fran1!JU10&gt;=75,Fran1!JU10," "))</f>
        <v xml:space="preserve"> </v>
      </c>
      <c r="BP13" s="157" t="str">
        <f>IF(ISBLANK(Fran1!JY10)," ",IF(Fran1!JY10&gt;=75,Fran1!JY10," "))</f>
        <v xml:space="preserve"> </v>
      </c>
      <c r="BQ13" s="157" t="str">
        <f>IF(ISBLANK(Fran1!KC10)," ",IF(Fran1!KC10&gt;=75,Fran1!KC10," "))</f>
        <v xml:space="preserve"> </v>
      </c>
      <c r="BR13" s="157" t="str">
        <f>IF(ISBLANK(Fran1!KG10)," ",IF(Fran1!KG10&gt;=75,Fran1!KG10," "))</f>
        <v xml:space="preserve"> </v>
      </c>
      <c r="BS13" s="157" t="str">
        <f>IF(ISBLANK(Fran1!KK10)," ",IF(Fran1!KK10&gt;=75,Fran1!KK10," "))</f>
        <v xml:space="preserve"> </v>
      </c>
      <c r="BT13" s="157" t="str">
        <f>IF(ISBLANK(Fran1!KR10)," ",IF(Fran1!KR10&gt;=75,Fran1!KR10," "))</f>
        <v xml:space="preserve"> </v>
      </c>
      <c r="BU13" s="157" t="str">
        <f>IF(ISBLANK(Fran1!KV10)," ",IF(Fran1!KV10&gt;=75,Fran1!KV10," "))</f>
        <v xml:space="preserve"> </v>
      </c>
      <c r="BV13" s="157" t="str">
        <f>IF(ISBLANK(Fran1!KZ10)," ",IF(Fran1!KZ10&gt;=75,Fran1!KZ10," "))</f>
        <v xml:space="preserve"> </v>
      </c>
      <c r="BW13" s="157" t="str">
        <f>IF(ISBLANK(Fran1!LD10)," ",IF(Fran1!LD10&gt;=75,Fran1!LD10," "))</f>
        <v xml:space="preserve"> </v>
      </c>
      <c r="BX13" s="157" t="str">
        <f>IF(ISBLANK(Fran1!LH10)," ",IF(Fran1!LH10&gt;=75,Fran1!LH10," "))</f>
        <v xml:space="preserve"> </v>
      </c>
      <c r="BY13" s="157" t="str">
        <f>IF(ISBLANK(Fran1!LO10)," ",IF(Fran1!LO10&gt;=75,Fran1!LO10," "))</f>
        <v xml:space="preserve"> </v>
      </c>
    </row>
    <row r="14" spans="1:77" ht="20.100000000000001" customHeight="1">
      <c r="A14" s="458"/>
      <c r="B14" s="459"/>
      <c r="C14" s="159" t="str">
        <f>IF(ISBLANK(Fran1!E10)," ",IF(Fran1!E10&gt;=50,IF(Fran1!E10&lt;75,Fran1!E10," ")," "))</f>
        <v xml:space="preserve"> </v>
      </c>
      <c r="D14" s="159" t="str">
        <f>IF(ISBLANK(Fran1!I10)," ",IF(Fran1!I10&gt;=50,IF(Fran1!I10&lt;75,Fran1!I10," ")," "))</f>
        <v xml:space="preserve"> </v>
      </c>
      <c r="E14" s="159" t="str">
        <f>IF(ISBLANK(Fran1!M10)," ",IF(Fran1!M10&gt;=50,IF(Fran1!M10&lt;75,Fran1!M10," ")," "))</f>
        <v xml:space="preserve"> </v>
      </c>
      <c r="F14" s="159" t="str">
        <f>IF(ISBLANK(Fran1!Q10)," ",IF(Fran1!Q10&gt;=50,IF(Fran1!Q10&lt;75,Fran1!Q10," ")," "))</f>
        <v xml:space="preserve"> </v>
      </c>
      <c r="G14" s="159" t="str">
        <f>IF(ISBLANK(Fran1!U10)," ",IF(Fran1!U10&gt;=50,IF(Fran1!U10&lt;75,Fran1!U10," ")," "))</f>
        <v xml:space="preserve"> </v>
      </c>
      <c r="H14" s="159" t="str">
        <f>IF(ISBLANK(Fran1!AB10)," ",IF(Fran1!AB10&gt;=50,IF(Fran1!AB10&lt;75,Fran1!AB10," ")," "))</f>
        <v xml:space="preserve"> </v>
      </c>
      <c r="I14" s="159" t="str">
        <f>IF(ISBLANK(Fran1!AF10)," ",IF(Fran1!AF10&gt;=50,IF(Fran1!AF10&lt;75,Fran1!AF10," ")," "))</f>
        <v xml:space="preserve"> </v>
      </c>
      <c r="J14" s="159" t="str">
        <f>IF(ISBLANK(Fran1!AJ10)," ",IF(Fran1!AJ10&gt;=50,IF(Fran1!AJ10&lt;75,Fran1!AJ10," ")," "))</f>
        <v xml:space="preserve"> </v>
      </c>
      <c r="K14" s="159" t="str">
        <f>IF(ISBLANK(Fran1!AN10)," ",IF(Fran1!AN10&gt;=50,IF(Fran1!AN10&lt;75,Fran1!AN10," ")," "))</f>
        <v xml:space="preserve"> </v>
      </c>
      <c r="L14" s="159" t="str">
        <f>IF(ISBLANK(Fran1!AR10)," ",IF(Fran1!AR10&gt;=50,IF(Fran1!AR10&lt;75,Fran1!AR10," ")," "))</f>
        <v xml:space="preserve"> </v>
      </c>
      <c r="M14" s="159" t="str">
        <f>IF(ISBLANK(Fran1!AY10)," ",IF(Fran1!AY10&gt;=50,IF(Fran1!AY10&lt;75,Fran1!AY10," ")," "))</f>
        <v xml:space="preserve"> </v>
      </c>
      <c r="N14" s="159" t="str">
        <f>IF(ISBLANK(Fran1!BC10)," ",IF(Fran1!BC10&gt;=50,IF(Fran1!BC10&lt;75,Fran1!BC10," ")," "))</f>
        <v xml:space="preserve"> </v>
      </c>
      <c r="O14" s="159" t="str">
        <f>IF(ISBLANK(Fran1!BG10)," ",IF(Fran1!BG10&gt;=50,IF(Fran1!BG10&lt;75,Fran1!BG10," ")," "))</f>
        <v xml:space="preserve"> </v>
      </c>
      <c r="P14" s="159" t="str">
        <f>IF(ISBLANK(Fran1!BK10)," ",IF(Fran1!BK10&gt;=50,IF(Fran1!BK10&lt;75,Fran1!BK10," ")," "))</f>
        <v xml:space="preserve"> </v>
      </c>
      <c r="Q14" s="159" t="str">
        <f>IF(ISBLANK(Fran1!BO10)," ",IF(Fran1!BO10&gt;=50,IF(Fran1!BO10&lt;75,Fran1!BO10," ")," "))</f>
        <v xml:space="preserve"> </v>
      </c>
      <c r="R14" s="159" t="str">
        <f>IF(ISBLANK(Fran1!BV10)," ",IF(Fran1!BV10&gt;=50,IF(Fran1!BV10&lt;75,Fran1!BV10," ")," "))</f>
        <v xml:space="preserve"> </v>
      </c>
      <c r="S14" s="159" t="str">
        <f>IF(ISBLANK(Fran1!BZ10)," ",IF(Fran1!BZ10&gt;=50,IF(Fran1!BZ10&lt;75,Fran1!BZ10," ")," "))</f>
        <v xml:space="preserve"> </v>
      </c>
      <c r="T14" s="159" t="str">
        <f>IF(ISBLANK(Fran1!CD10)," ",IF(Fran1!CD10&gt;=50,IF(Fran1!CD10&lt;75,Fran1!CD10," ")," "))</f>
        <v xml:space="preserve"> </v>
      </c>
      <c r="U14" s="159" t="str">
        <f>IF(ISBLANK(Fran1!CH10)," ",IF(Fran1!CH10&gt;=50,IF(Fran1!CH10&lt;75,Fran1!CH10," ")," "))</f>
        <v xml:space="preserve"> </v>
      </c>
      <c r="V14" s="159" t="str">
        <f>IF(ISBLANK(Fran1!CL10)," ",IF(Fran1!CL10&gt;=50,IF(Fran1!CL10&lt;75,Fran1!CL10," ")," "))</f>
        <v xml:space="preserve"> </v>
      </c>
      <c r="W14" s="159" t="str">
        <f>IF(ISBLANK(Fran1!CS10)," ",IF(Fran1!CS10&gt;=50,IF(Fran1!CS10&lt;75,Fran1!CS10," ")," "))</f>
        <v xml:space="preserve"> </v>
      </c>
      <c r="X14" s="159" t="str">
        <f>IF(ISBLANK(Fran1!CW10)," ",IF(Fran1!CW10&gt;=50,IF(Fran1!CW10&lt;75,Fran1!CW10," ")," "))</f>
        <v xml:space="preserve"> </v>
      </c>
      <c r="Y14" s="159" t="str">
        <f>IF(ISBLANK(Fran1!DA10)," ",IF(Fran1!DA10&gt;=50,IF(Fran1!DA10&lt;75,Fran1!DA10," ")," "))</f>
        <v xml:space="preserve"> </v>
      </c>
      <c r="Z14" s="159" t="str">
        <f>IF(ISBLANK(Fran1!DE10)," ",IF(Fran1!DE10&gt;=50,IF(Fran1!DE10&lt;75,Fran1!DE10," ")," "))</f>
        <v xml:space="preserve"> </v>
      </c>
      <c r="AA14" s="159" t="str">
        <f>IF(ISBLANK(Fran1!DI10)," ",IF(Fran1!DI10&gt;=50,IF(Fran1!DI10&lt;75,Fran1!DI10," ")," "))</f>
        <v xml:space="preserve"> </v>
      </c>
      <c r="AB14" s="159" t="str">
        <f>IF(ISBLANK(Fran1!DP10)," ",IF(Fran1!DP10&gt;=50,IF(Fran1!DP10&lt;75,Fran1!DP10," ")," "))</f>
        <v xml:space="preserve"> </v>
      </c>
      <c r="AC14" s="159" t="str">
        <f>IF(ISBLANK(Fran1!DT10)," ",IF(Fran1!DT10&gt;=50,IF(Fran1!DT10&lt;75,Fran1!DT10," ")," "))</f>
        <v xml:space="preserve"> </v>
      </c>
      <c r="AD14" s="159" t="str">
        <f>IF(ISBLANK(Fran1!DX10)," ",IF(Fran1!DX10&gt;=50,IF(Fran1!DX10&lt;75,Fran1!DX10," ")," "))</f>
        <v xml:space="preserve"> </v>
      </c>
      <c r="AE14" s="458"/>
      <c r="AF14" s="459"/>
      <c r="AG14" s="159" t="str">
        <f>IF(ISBLANK(Fran1!EB10)," ",IF(Fran1!EB10&gt;=50,IF(Fran1!EB10&lt;75,Fran1!EB10," ")," "))</f>
        <v xml:space="preserve"> </v>
      </c>
      <c r="AH14" s="159" t="str">
        <f>IF(ISBLANK(Fran1!EF10)," ",IF(Fran1!EF10&gt;=50,IF(Fran1!EF10&lt;75,Fran1!EF10," ")," "))</f>
        <v xml:space="preserve"> </v>
      </c>
      <c r="AI14" s="159" t="str">
        <f>IF(ISBLANK(Fran1!EM10)," ",IF(Fran1!EM10&gt;=50,IF(Fran1!EM10&lt;75,Fran1!EM10," ")," "))</f>
        <v xml:space="preserve"> </v>
      </c>
      <c r="AJ14" s="159" t="str">
        <f>IF(ISBLANK(Fran1!EQ10)," ",IF(Fran1!EQ10&gt;=50,IF(Fran1!EQ10&lt;75,Fran1!EQ10," ")," "))</f>
        <v xml:space="preserve"> </v>
      </c>
      <c r="AK14" s="159" t="str">
        <f>IF(ISBLANK(Fran1!EU10)," ",IF(Fran1!EU10&gt;=50,IF(Fran1!EU10&lt;75,Fran1!EU10," ")," "))</f>
        <v xml:space="preserve"> </v>
      </c>
      <c r="AL14" s="159" t="str">
        <f>IF(ISBLANK(Fran1!EY10)," ",IF(Fran1!EY10&gt;=50,IF(Fran1!EY10&lt;75,Fran1!EY10," ")," "))</f>
        <v xml:space="preserve"> </v>
      </c>
      <c r="AM14" s="159" t="str">
        <f>IF(ISBLANK(Fran1!FC10)," ",IF(Fran1!FC10&gt;=50,IF(Fran1!FC10&lt;75,Fran1!FC10," ")," "))</f>
        <v xml:space="preserve"> </v>
      </c>
      <c r="AN14" s="159" t="str">
        <f>IF(ISBLANK(Fran1!FJ10)," ",IF(Fran1!FJ10&gt;=50,IF(Fran1!FJ10&lt;75,Fran1!FJ10," ")," "))</f>
        <v xml:space="preserve"> </v>
      </c>
      <c r="AO14" s="159" t="str">
        <f>IF(ISBLANK(Fran1!FN10)," ",IF(Fran1!FN10&gt;=50,IF(Fran1!FN10&lt;75,Fran1!FN10," ")," "))</f>
        <v xml:space="preserve"> </v>
      </c>
      <c r="AP14" s="159" t="str">
        <f>IF(ISBLANK(Fran1!FR10)," ",IF(Fran1!FR10&gt;=50,IF(Fran1!FR10&lt;75,Fran1!FR10," ")," "))</f>
        <v xml:space="preserve"> </v>
      </c>
      <c r="AQ14" s="159" t="str">
        <f>IF(ISBLANK(Fran1!FV10)," ",IF(Fran1!FV10&gt;=50,IF(Fran1!FV10&lt;75,Fran1!FV10," ")," "))</f>
        <v xml:space="preserve"> </v>
      </c>
      <c r="AR14" s="159" t="str">
        <f>IF(ISBLANK(Fran1!FZ10)," ",IF(Fran1!FZ10&gt;=50,IF(Fran1!FZ10&lt;75,Fran1!FZ10," ")," "))</f>
        <v xml:space="preserve"> </v>
      </c>
      <c r="AS14" s="159" t="str">
        <f>IF(ISBLANK(Fran1!GG10)," ",IF(Fran1!GG10&gt;=50,IF(Fran1!GG10&lt;75,Fran1!GG10," ")," "))</f>
        <v xml:space="preserve"> </v>
      </c>
      <c r="AT14" s="159" t="str">
        <f>IF(ISBLANK(Fran1!GK10)," ",IF(Fran1!GK10&gt;=50,IF(Fran1!GK10&lt;75,Fran1!GK10," ")," "))</f>
        <v xml:space="preserve"> </v>
      </c>
      <c r="AU14" s="159" t="str">
        <f>IF(ISBLANK(Fran1!GO10)," ",IF(Fran1!GO10&gt;=50,IF(Fran1!GO10&lt;75,Fran1!GO10," ")," "))</f>
        <v xml:space="preserve"> </v>
      </c>
      <c r="AV14" s="159" t="str">
        <f>IF(ISBLANK(Fran1!GS10)," ",IF(Fran1!GS10&gt;=50,IF(Fran1!GS10&lt;75,Fran1!GS10," ")," "))</f>
        <v xml:space="preserve"> </v>
      </c>
      <c r="AW14" s="159" t="str">
        <f>IF(ISBLANK(Fran1!GW10)," ",IF(Fran1!GW10&gt;=50,IF(Fran1!GW10&lt;75,Fran1!GW10," ")," "))</f>
        <v xml:space="preserve"> </v>
      </c>
      <c r="AX14" s="159" t="str">
        <f>IF(ISBLANK(Fran1!HD10)," ",IF(Fran1!HD10&gt;=50,IF(Fran1!HD10&lt;75,Fran1!HD10," ")," "))</f>
        <v xml:space="preserve"> </v>
      </c>
      <c r="AY14" s="159" t="str">
        <f>IF(ISBLANK(Fran1!HH10)," ",IF(Fran1!HH10&gt;=50,IF(Fran1!HH10&lt;75,Fran1!HH10," ")," "))</f>
        <v xml:space="preserve"> </v>
      </c>
      <c r="AZ14" s="159" t="str">
        <f>IF(ISBLANK(Fran1!HL10)," ",IF(Fran1!HL10&gt;=50,IF(Fran1!HL10&lt;75,Fran1!HL10," ")," "))</f>
        <v xml:space="preserve"> </v>
      </c>
      <c r="BA14" s="159" t="str">
        <f>IF(ISBLANK(Fran1!HP10)," ",IF(Fran1!HP10&gt;=50,IF(Fran1!HP10&lt;75,Fran1!HP10," ")," "))</f>
        <v xml:space="preserve"> </v>
      </c>
      <c r="BB14" s="159" t="str">
        <f>IF(ISBLANK(Fran1!HT10)," ",IF(Fran1!HT10&gt;=50,IF(Fran1!HT10&lt;75,Fran1!HT10," ")," "))</f>
        <v xml:space="preserve"> </v>
      </c>
      <c r="BC14" s="159" t="str">
        <f>IF(ISBLANK(Fran1!IA10)," ",IF(Fran1!IA10&gt;=50,IF(Fran1!IA10&lt;75,Fran1!IA10," ")," "))</f>
        <v xml:space="preserve"> </v>
      </c>
      <c r="BD14" s="159" t="str">
        <f>IF(ISBLANK(Fran1!IE10)," ",IF(Fran1!IE10&gt;=50,IF(Fran1!IE10&lt;75,Fran1!IE10," ")," "))</f>
        <v xml:space="preserve"> </v>
      </c>
      <c r="BE14" s="159" t="str">
        <f>IF(ISBLANK(Fran1!II10)," ",IF(Fran1!II10&gt;=50,IF(Fran1!II10&lt;75,Fran1!II10," ")," "))</f>
        <v xml:space="preserve"> </v>
      </c>
      <c r="BF14" s="159" t="str">
        <f>IF(ISBLANK(Fran1!IM10)," ",IF(Fran1!IM10&gt;=50,IF(Fran1!IM10&lt;75,Fran1!IM10," ")," "))</f>
        <v xml:space="preserve"> </v>
      </c>
      <c r="BG14" s="159" t="str">
        <f>IF(ISBLANK(Fran1!IQ10)," ",IF(Fran1!IQ10&gt;=50,IF(Fran1!IQ10&lt;75,Fran1!IQ10," ")," "))</f>
        <v xml:space="preserve"> </v>
      </c>
      <c r="BH14" s="159" t="str">
        <f>IF(ISBLANK(Fran1!IX10)," ",IF(Fran1!IX10&gt;=50,IF(Fran1!IX10&lt;75,Fran1!IX10," ")," "))</f>
        <v xml:space="preserve"> </v>
      </c>
      <c r="BI14" s="458"/>
      <c r="BJ14" s="459"/>
      <c r="BK14" s="159" t="str">
        <f>IF(ISBLANK(Fran1!JB10)," ",IF(Fran1!JB10&gt;=50,IF(Fran1!JB10&lt;75,Fran1!JB10," ")," "))</f>
        <v xml:space="preserve"> </v>
      </c>
      <c r="BL14" s="159" t="str">
        <f>IF(ISBLANK(Fran1!JF10)," ",IF(Fran1!JF10&gt;=50,IF(Fran1!JF10&lt;75,Fran1!JF10," ")," "))</f>
        <v xml:space="preserve"> </v>
      </c>
      <c r="BM14" s="159" t="str">
        <f>IF(ISBLANK(Fran1!JJ10)," ",IF(Fran1!JJ10&gt;=50,IF(Fran1!JJ10&lt;75,Fran1!JJ10," ")," "))</f>
        <v xml:space="preserve"> </v>
      </c>
      <c r="BN14" s="159" t="str">
        <f>IF(ISBLANK(Fran1!JN10)," ",IF(Fran1!JN10&gt;=50,IF(Fran1!JN10&lt;75,Fran1!JN10," ")," "))</f>
        <v xml:space="preserve"> </v>
      </c>
      <c r="BO14" s="159" t="str">
        <f>IF(ISBLANK(Fran1!JU10)," ",IF(Fran1!JU10&gt;=50,IF(Fran1!JU10&lt;75,Fran1!JU10," ")," "))</f>
        <v xml:space="preserve"> </v>
      </c>
      <c r="BP14" s="159" t="str">
        <f>IF(ISBLANK(Fran1!JY10)," ",IF(Fran1!JY10&gt;=50,IF(Fran1!JY10&lt;75,Fran1!JY10," ")," "))</f>
        <v xml:space="preserve"> </v>
      </c>
      <c r="BQ14" s="159" t="str">
        <f>IF(ISBLANK(Fran1!KC10)," ",IF(Fran1!KC10&gt;=50,IF(Fran1!KC10&lt;75,Fran1!KC10," ")," "))</f>
        <v xml:space="preserve"> </v>
      </c>
      <c r="BR14" s="159" t="str">
        <f>IF(ISBLANK(Fran1!KG10)," ",IF(Fran1!KG10&gt;=50,IF(Fran1!KG10&lt;75,Fran1!KG10," ")," "))</f>
        <v xml:space="preserve"> </v>
      </c>
      <c r="BS14" s="159" t="str">
        <f>IF(ISBLANK(Fran1!KK10)," ",IF(Fran1!KK10&gt;=50,IF(Fran1!KK10&lt;75,Fran1!KK10," ")," "))</f>
        <v xml:space="preserve"> </v>
      </c>
      <c r="BT14" s="159" t="str">
        <f>IF(ISBLANK(Fran1!KR10)," ",IF(Fran1!KR10&gt;=50,IF(Fran1!KR10&lt;75,Fran1!KR10," ")," "))</f>
        <v xml:space="preserve"> </v>
      </c>
      <c r="BU14" s="159" t="str">
        <f>IF(ISBLANK(Fran1!KV10)," ",IF(Fran1!KV10&gt;=50,IF(Fran1!KV10&lt;75,Fran1!KV10," ")," "))</f>
        <v xml:space="preserve"> </v>
      </c>
      <c r="BV14" s="159" t="str">
        <f>IF(ISBLANK(Fran1!KZ10)," ",IF(Fran1!KZ10&gt;=50,IF(Fran1!KZ10&lt;75,Fran1!KZ10," ")," "))</f>
        <v xml:space="preserve"> </v>
      </c>
      <c r="BW14" s="159" t="str">
        <f>IF(ISBLANK(Fran1!LD10)," ",IF(Fran1!LD10&gt;=50,IF(Fran1!LD10&lt;75,Fran1!LD10," ")," "))</f>
        <v xml:space="preserve"> </v>
      </c>
      <c r="BX14" s="159" t="str">
        <f>IF(ISBLANK(Fran1!LH10)," ",IF(Fran1!LH10&gt;=50,IF(Fran1!LH10&lt;75,Fran1!LH10," ")," "))</f>
        <v xml:space="preserve"> </v>
      </c>
      <c r="BY14" s="159" t="str">
        <f>IF(ISBLANK(Fran1!LO10)," ",IF(Fran1!LO10&gt;=50,IF(Fran1!LO10&lt;75,Fran1!LO10," ")," "))</f>
        <v xml:space="preserve"> </v>
      </c>
    </row>
    <row r="15" spans="1:77" ht="20.100000000000001" customHeight="1" thickBot="1">
      <c r="A15" s="460"/>
      <c r="B15" s="461"/>
      <c r="C15" s="161" t="str">
        <f>IF(ISBLANK(Fran1!E10)," ",IF(Fran1!E10&lt;50,Fran1!E10," "))</f>
        <v xml:space="preserve"> </v>
      </c>
      <c r="D15" s="161" t="str">
        <f>IF(ISBLANK(Fran1!I10)," ",IF(Fran1!I10&lt;50,Fran1!I10," "))</f>
        <v xml:space="preserve"> </v>
      </c>
      <c r="E15" s="161" t="str">
        <f>IF(ISBLANK(Fran1!M10)," ",IF(Fran1!M10&lt;50,Fran1!M10," "))</f>
        <v xml:space="preserve"> </v>
      </c>
      <c r="F15" s="161" t="str">
        <f>IF(ISBLANK(Fran1!Q10)," ",IF(Fran1!Q10&lt;50,Fran1!Q10," "))</f>
        <v xml:space="preserve"> </v>
      </c>
      <c r="G15" s="161" t="str">
        <f>IF(ISBLANK(Fran1!U10)," ",IF(Fran1!U10&lt;50,Fran1!U10," "))</f>
        <v xml:space="preserve"> </v>
      </c>
      <c r="H15" s="161" t="str">
        <f>IF(ISBLANK(Fran1!AB10)," ",IF(Fran1!AB10&lt;50,Fran1!AB10," "))</f>
        <v xml:space="preserve"> </v>
      </c>
      <c r="I15" s="161" t="str">
        <f>IF(ISBLANK(Fran1!AF10)," ",IF(Fran1!AF10&lt;50,Fran1!AF10," "))</f>
        <v xml:space="preserve"> </v>
      </c>
      <c r="J15" s="161" t="str">
        <f>IF(ISBLANK(Fran1!AJ10)," ",IF(Fran1!AJ10&lt;50,Fran1!AJ10," "))</f>
        <v xml:space="preserve"> </v>
      </c>
      <c r="K15" s="161" t="str">
        <f>IF(ISBLANK(Fran1!AN10)," ",IF(Fran1!AN10&lt;50,Fran1!AN10," "))</f>
        <v xml:space="preserve"> </v>
      </c>
      <c r="L15" s="161" t="str">
        <f>IF(ISBLANK(Fran1!AR10)," ",IF(Fran1!AR10&lt;50,Fran1!AR10," "))</f>
        <v xml:space="preserve"> </v>
      </c>
      <c r="M15" s="161" t="str">
        <f>IF(ISBLANK(Fran1!AY10)," ",IF(Fran1!AY10&lt;50,Fran1!AY10," "))</f>
        <v xml:space="preserve"> </v>
      </c>
      <c r="N15" s="161" t="str">
        <f>IF(ISBLANK(Fran1!BC10)," ",IF(Fran1!BC10&lt;50,Fran1!BC10," "))</f>
        <v xml:space="preserve"> </v>
      </c>
      <c r="O15" s="161" t="str">
        <f>IF(ISBLANK(Fran1!BG10)," ",IF(Fran1!BG10&lt;50,Fran1!BG10," "))</f>
        <v xml:space="preserve"> </v>
      </c>
      <c r="P15" s="161" t="str">
        <f>IF(ISBLANK(Fran1!BK10)," ",IF(Fran1!BK10&lt;50,Fran1!BK10," "))</f>
        <v xml:space="preserve"> </v>
      </c>
      <c r="Q15" s="161" t="str">
        <f>IF(ISBLANK(Fran1!BO10)," ",IF(Fran1!BO10&lt;50,Fran1!BO10," "))</f>
        <v xml:space="preserve"> </v>
      </c>
      <c r="R15" s="161" t="str">
        <f>IF(ISBLANK(Fran1!BV10)," ",IF(Fran1!BV10&lt;50,Fran1!BV10," "))</f>
        <v xml:space="preserve"> </v>
      </c>
      <c r="S15" s="161" t="str">
        <f>IF(ISBLANK(Fran1!BZ10)," ",IF(Fran1!BZ10&lt;50,Fran1!BZ10," "))</f>
        <v xml:space="preserve"> </v>
      </c>
      <c r="T15" s="161" t="str">
        <f>IF(ISBLANK(Fran1!CD10)," ",IF(Fran1!CD10&lt;50,Fran1!CD10," "))</f>
        <v xml:space="preserve"> </v>
      </c>
      <c r="U15" s="161" t="str">
        <f>IF(ISBLANK(Fran1!CH10)," ",IF(Fran1!CH10&lt;50,Fran1!CH10," "))</f>
        <v xml:space="preserve"> </v>
      </c>
      <c r="V15" s="161" t="str">
        <f>IF(ISBLANK(Fran1!CL10)," ",IF(Fran1!CL10&lt;50,Fran1!CL10," "))</f>
        <v xml:space="preserve"> </v>
      </c>
      <c r="W15" s="161" t="str">
        <f>IF(ISBLANK(Fran1!CS10)," ",IF(Fran1!CS10&lt;50,Fran1!CS10," "))</f>
        <v xml:space="preserve"> </v>
      </c>
      <c r="X15" s="161" t="str">
        <f>IF(ISBLANK(Fran1!CW10)," ",IF(Fran1!CW10&lt;50,Fran1!CW10," "))</f>
        <v xml:space="preserve"> </v>
      </c>
      <c r="Y15" s="161" t="str">
        <f>IF(ISBLANK(Fran1!DA10)," ",IF(Fran1!DA10&lt;50,Fran1!DA10," "))</f>
        <v xml:space="preserve"> </v>
      </c>
      <c r="Z15" s="161" t="str">
        <f>IF(ISBLANK(Fran1!DE10)," ",IF(Fran1!DE10&lt;50,Fran1!DE10," "))</f>
        <v xml:space="preserve"> </v>
      </c>
      <c r="AA15" s="161" t="str">
        <f>IF(ISBLANK(Fran1!DI10)," ",IF(Fran1!DI10&lt;50,Fran1!DI10," "))</f>
        <v xml:space="preserve"> </v>
      </c>
      <c r="AB15" s="161" t="str">
        <f>IF(ISBLANK(Fran1!DP10)," ",IF(Fran1!DP10&lt;50,Fran1!DP10," "))</f>
        <v xml:space="preserve"> </v>
      </c>
      <c r="AC15" s="161" t="str">
        <f>IF(ISBLANK(Fran1!DT10)," ",IF(Fran1!DT10&lt;50,Fran1!DT10," "))</f>
        <v xml:space="preserve"> </v>
      </c>
      <c r="AD15" s="161" t="str">
        <f>IF(ISBLANK(Fran1!DX10)," ",IF(Fran1!DX10&lt;50,Fran1!DX10," "))</f>
        <v xml:space="preserve"> </v>
      </c>
      <c r="AE15" s="460"/>
      <c r="AF15" s="461"/>
      <c r="AG15" s="161" t="str">
        <f>IF(ISBLANK(Fran1!EB10)," ",IF(Fran1!EB10&lt;50,Fran1!EB10," "))</f>
        <v xml:space="preserve"> </v>
      </c>
      <c r="AH15" s="161" t="str">
        <f>IF(ISBLANK(Fran1!EF10)," ",IF(Fran1!EF10&lt;50,Fran1!EF10," "))</f>
        <v xml:space="preserve"> </v>
      </c>
      <c r="AI15" s="161" t="str">
        <f>IF(ISBLANK(Fran1!EM10)," ",IF(Fran1!EM10&lt;50,Fran1!EM10," "))</f>
        <v xml:space="preserve"> </v>
      </c>
      <c r="AJ15" s="161" t="str">
        <f>IF(ISBLANK(Fran1!EQ10)," ",IF(Fran1!EQ10&lt;50,Fran1!EQ10," "))</f>
        <v xml:space="preserve"> </v>
      </c>
      <c r="AK15" s="161" t="str">
        <f>IF(ISBLANK(Fran1!EU10)," ",IF(Fran1!EU10&lt;50,Fran1!EU10," "))</f>
        <v xml:space="preserve"> </v>
      </c>
      <c r="AL15" s="161" t="str">
        <f>IF(ISBLANK(Fran1!EY10)," ",IF(Fran1!EY10&lt;50,Fran1!EY10," "))</f>
        <v xml:space="preserve"> </v>
      </c>
      <c r="AM15" s="161" t="str">
        <f>IF(ISBLANK(Fran1!FC10)," ",IF(Fran1!FC10&lt;50,Fran1!FC10," "))</f>
        <v xml:space="preserve"> </v>
      </c>
      <c r="AN15" s="161" t="str">
        <f>IF(ISBLANK(Fran1!FJ10)," ",IF(Fran1!FJ10&lt;50,Fran1!FJ10," "))</f>
        <v xml:space="preserve"> </v>
      </c>
      <c r="AO15" s="161" t="str">
        <f>IF(ISBLANK(Fran1!FN10)," ",IF(Fran1!FN10&lt;50,Fran1!FN10," "))</f>
        <v xml:space="preserve"> </v>
      </c>
      <c r="AP15" s="161" t="str">
        <f>IF(ISBLANK(Fran1!FR10)," ",IF(Fran1!FR10&lt;50,Fran1!FR10," "))</f>
        <v xml:space="preserve"> </v>
      </c>
      <c r="AQ15" s="161" t="str">
        <f>IF(ISBLANK(Fran1!FV10)," ",IF(Fran1!FV10&lt;50,Fran1!FV10," "))</f>
        <v xml:space="preserve"> </v>
      </c>
      <c r="AR15" s="161" t="str">
        <f>IF(ISBLANK(Fran1!FZ10)," ",IF(Fran1!FZ10&lt;50,Fran1!FZ10," "))</f>
        <v xml:space="preserve"> </v>
      </c>
      <c r="AS15" s="161" t="str">
        <f>IF(ISBLANK(Fran1!GG10)," ",IF(Fran1!GG10&lt;50,Fran1!GG10," "))</f>
        <v xml:space="preserve"> </v>
      </c>
      <c r="AT15" s="161" t="str">
        <f>IF(ISBLANK(Fran1!GK10)," ",IF(Fran1!GK10&lt;50,Fran1!GK10," "))</f>
        <v xml:space="preserve"> </v>
      </c>
      <c r="AU15" s="161" t="str">
        <f>IF(ISBLANK(Fran1!GO10)," ",IF(Fran1!GO10&lt;50,Fran1!GO10," "))</f>
        <v xml:space="preserve"> </v>
      </c>
      <c r="AV15" s="161" t="str">
        <f>IF(ISBLANK(Fran1!GS10)," ",IF(Fran1!GS10&lt;50,Fran1!GS10," "))</f>
        <v xml:space="preserve"> </v>
      </c>
      <c r="AW15" s="161" t="str">
        <f>IF(ISBLANK(Fran1!GW10)," ",IF(Fran1!GW10&lt;50,Fran1!GW10," "))</f>
        <v xml:space="preserve"> </v>
      </c>
      <c r="AX15" s="161" t="str">
        <f>IF(ISBLANK(Fran1!HD10)," ",IF(Fran1!HD10&lt;50,Fran1!HD10," "))</f>
        <v xml:space="preserve"> </v>
      </c>
      <c r="AY15" s="161" t="str">
        <f>IF(ISBLANK(Fran1!HH10)," ",IF(Fran1!HH10&lt;50,Fran1!HH10," "))</f>
        <v xml:space="preserve"> </v>
      </c>
      <c r="AZ15" s="161" t="str">
        <f>IF(ISBLANK(Fran1!HL10)," ",IF(Fran1!HL10&lt;50,Fran1!HL10," "))</f>
        <v xml:space="preserve"> </v>
      </c>
      <c r="BA15" s="161" t="str">
        <f>IF(ISBLANK(Fran1!HP10)," ",IF(Fran1!HP10&lt;50,Fran1!HP10," "))</f>
        <v xml:space="preserve"> </v>
      </c>
      <c r="BB15" s="161" t="str">
        <f>IF(ISBLANK(Fran1!HT10)," ",IF(Fran1!HT10&lt;50,Fran1!HT10," "))</f>
        <v xml:space="preserve"> </v>
      </c>
      <c r="BC15" s="161" t="str">
        <f>IF(ISBLANK(Fran1!IA10)," ",IF(Fran1!IA10&lt;50,Fran1!IA10," "))</f>
        <v xml:space="preserve"> </v>
      </c>
      <c r="BD15" s="161" t="str">
        <f>IF(ISBLANK(Fran1!IE10)," ",IF(Fran1!IE10&lt;50,Fran1!IE10," "))</f>
        <v xml:space="preserve"> </v>
      </c>
      <c r="BE15" s="161" t="str">
        <f>IF(ISBLANK(Fran1!II10)," ",IF(Fran1!II10&lt;50,Fran1!II10," "))</f>
        <v xml:space="preserve"> </v>
      </c>
      <c r="BF15" s="161" t="str">
        <f>IF(ISBLANK(Fran1!IM10)," ",IF(Fran1!IM10&lt;50,Fran1!IM10," "))</f>
        <v xml:space="preserve"> </v>
      </c>
      <c r="BG15" s="161" t="str">
        <f>IF(ISBLANK(Fran1!IQ10)," ",IF(Fran1!IQ10&lt;50,Fran1!IQ10," "))</f>
        <v xml:space="preserve"> </v>
      </c>
      <c r="BH15" s="161" t="str">
        <f>IF(ISBLANK(Fran1!IX10)," ",IF(Fran1!IX10&lt;50,Fran1!IX10," "))</f>
        <v xml:space="preserve"> </v>
      </c>
      <c r="BI15" s="460"/>
      <c r="BJ15" s="461"/>
      <c r="BK15" s="161" t="str">
        <f>IF(ISBLANK(Fran1!JB10)," ",IF(Fran1!JB10&lt;50,Fran1!JB10," "))</f>
        <v xml:space="preserve"> </v>
      </c>
      <c r="BL15" s="161" t="str">
        <f>IF(ISBLANK(Fran1!JF10)," ",IF(Fran1!JF10&lt;50,Fran1!JF10," "))</f>
        <v xml:space="preserve"> </v>
      </c>
      <c r="BM15" s="161" t="str">
        <f>IF(ISBLANK(Fran1!JJ10)," ",IF(Fran1!JJ10&lt;50,Fran1!JJ10," "))</f>
        <v xml:space="preserve"> </v>
      </c>
      <c r="BN15" s="161" t="str">
        <f>IF(ISBLANK(Fran1!JN10)," ",IF(Fran1!JN10&lt;50,Fran1!JN10," "))</f>
        <v xml:space="preserve"> </v>
      </c>
      <c r="BO15" s="161" t="str">
        <f>IF(ISBLANK(Fran1!JU10)," ",IF(Fran1!JU10&lt;50,Fran1!JU10," "))</f>
        <v xml:space="preserve"> </v>
      </c>
      <c r="BP15" s="161" t="str">
        <f>IF(ISBLANK(Fran1!JY10)," ",IF(Fran1!JY10&lt;50,Fran1!JY10," "))</f>
        <v xml:space="preserve"> </v>
      </c>
      <c r="BQ15" s="161" t="str">
        <f>IF(ISBLANK(Fran1!KC10)," ",IF(Fran1!KC10&lt;50,Fran1!KC10," "))</f>
        <v xml:space="preserve"> </v>
      </c>
      <c r="BR15" s="161" t="str">
        <f>IF(ISBLANK(Fran1!KG10)," ",IF(Fran1!KG10&lt;50,Fran1!KG10," "))</f>
        <v xml:space="preserve"> </v>
      </c>
      <c r="BS15" s="161" t="str">
        <f>IF(ISBLANK(Fran1!KK10)," ",IF(Fran1!KK10&lt;50,Fran1!KK10," "))</f>
        <v xml:space="preserve"> </v>
      </c>
      <c r="BT15" s="161" t="str">
        <f>IF(ISBLANK(Fran1!KR10)," ",IF(Fran1!KR10&lt;50,Fran1!KR10," "))</f>
        <v xml:space="preserve"> </v>
      </c>
      <c r="BU15" s="161" t="str">
        <f>IF(ISBLANK(Fran1!KV10)," ",IF(Fran1!KV10&lt;50,Fran1!KV10," "))</f>
        <v xml:space="preserve"> </v>
      </c>
      <c r="BV15" s="161" t="str">
        <f>IF(ISBLANK(Fran1!KZ10)," ",IF(Fran1!KZ10&lt;50,Fran1!KZ10," "))</f>
        <v xml:space="preserve"> </v>
      </c>
      <c r="BW15" s="161" t="str">
        <f>IF(ISBLANK(Fran1!LD10)," ",IF(Fran1!LD10&lt;50,Fran1!LD10," "))</f>
        <v xml:space="preserve"> </v>
      </c>
      <c r="BX15" s="161" t="str">
        <f>IF(ISBLANK(Fran1!LH10)," ",IF(Fran1!LH10&lt;50,Fran1!LH10," "))</f>
        <v xml:space="preserve"> </v>
      </c>
      <c r="BY15" s="161" t="str">
        <f>IF(ISBLANK(Fran1!LO10)," ",IF(Fran1!LO10&lt;50,Fran1!LO10," "))</f>
        <v xml:space="preserve"> </v>
      </c>
    </row>
    <row r="16" spans="1:77" ht="20.100000000000001" customHeight="1">
      <c r="A16" s="456" t="str">
        <f>LEFT(Fran1!$A9,1)&amp;LEFT(Fran1!$B9,1)</f>
        <v/>
      </c>
      <c r="B16" s="457"/>
      <c r="C16" s="157" t="str">
        <f>IF(ISBLANK(Fran1!E9)," ",IF(Fran1!E9&gt;=75,Fran1!E9," "))</f>
        <v xml:space="preserve"> </v>
      </c>
      <c r="D16" s="157" t="str">
        <f>IF(ISBLANK(Fran1!I9)," ",IF(Fran1!I9&gt;=75,Fran1!I9," "))</f>
        <v xml:space="preserve"> </v>
      </c>
      <c r="E16" s="157" t="str">
        <f>IF(ISBLANK(Fran1!M9)," ",IF(Fran1!M9&gt;=75,Fran1!M9," "))</f>
        <v xml:space="preserve"> </v>
      </c>
      <c r="F16" s="157" t="str">
        <f>IF(ISBLANK(Fran1!Q9)," ",IF(Fran1!Q9&gt;=75,Fran1!Q9," "))</f>
        <v xml:space="preserve"> </v>
      </c>
      <c r="G16" s="157" t="str">
        <f>IF(ISBLANK(Fran1!U9)," ",IF(Fran1!U9&gt;=75,Fran1!U9," "))</f>
        <v xml:space="preserve"> </v>
      </c>
      <c r="H16" s="157" t="str">
        <f>IF(ISBLANK(Fran1!AB9)," ",IF(Fran1!AB9&gt;=75,Fran1!AB9," "))</f>
        <v xml:space="preserve"> </v>
      </c>
      <c r="I16" s="157" t="str">
        <f>IF(ISBLANK(Fran1!AF9)," ",IF(Fran1!AF9&gt;=75,Fran1!AF9," "))</f>
        <v xml:space="preserve"> </v>
      </c>
      <c r="J16" s="157" t="str">
        <f>IF(ISBLANK(Fran1!AJ9)," ",IF(Fran1!AJ9&gt;=75,Fran1!AJ9," "))</f>
        <v xml:space="preserve"> </v>
      </c>
      <c r="K16" s="157" t="str">
        <f>IF(ISBLANK(Fran1!AN9)," ",IF(Fran1!AN9&gt;=75,Fran1!AN9," "))</f>
        <v xml:space="preserve"> </v>
      </c>
      <c r="L16" s="157" t="str">
        <f>IF(ISBLANK(Fran1!AR9)," ",IF(Fran1!AR9&gt;=75,Fran1!AR9," "))</f>
        <v xml:space="preserve"> </v>
      </c>
      <c r="M16" s="157" t="str">
        <f>IF(ISBLANK(Fran1!AY9)," ",IF(Fran1!AY9&gt;=75,Fran1!AY9," "))</f>
        <v xml:space="preserve"> </v>
      </c>
      <c r="N16" s="157" t="str">
        <f>IF(ISBLANK(Fran1!BC9)," ",IF(Fran1!BC9&gt;=75,Fran1!BC9," "))</f>
        <v xml:space="preserve"> </v>
      </c>
      <c r="O16" s="157" t="str">
        <f>IF(ISBLANK(Fran1!BG9)," ",IF(Fran1!BG9&gt;=75,Fran1!BG9," "))</f>
        <v xml:space="preserve"> </v>
      </c>
      <c r="P16" s="157" t="str">
        <f>IF(ISBLANK(Fran1!BK9)," ",IF(Fran1!BK9&gt;=75,Fran1!BK9," "))</f>
        <v xml:space="preserve"> </v>
      </c>
      <c r="Q16" s="157" t="str">
        <f>IF(ISBLANK(Fran1!BO9)," ",IF(Fran1!BO9&gt;=75,Fran1!BO9," "))</f>
        <v xml:space="preserve"> </v>
      </c>
      <c r="R16" s="157" t="str">
        <f>IF(ISBLANK(Fran1!BV9)," ",IF(Fran1!BV9&gt;=75,Fran1!BV9," "))</f>
        <v xml:space="preserve"> </v>
      </c>
      <c r="S16" s="157" t="str">
        <f>IF(ISBLANK(Fran1!BZ9)," ",IF(Fran1!BZ9&gt;=75,Fran1!BZ9," "))</f>
        <v xml:space="preserve"> </v>
      </c>
      <c r="T16" s="157" t="str">
        <f>IF(ISBLANK(Fran1!CD9)," ",IF(Fran1!CD9&gt;=75,Fran1!CD9," "))</f>
        <v xml:space="preserve"> </v>
      </c>
      <c r="U16" s="157" t="str">
        <f>IF(ISBLANK(Fran1!CH9)," ",IF(Fran1!CH9&gt;=75,Fran1!CH9," "))</f>
        <v xml:space="preserve"> </v>
      </c>
      <c r="V16" s="157" t="str">
        <f>IF(ISBLANK(Fran1!CL9)," ",IF(Fran1!CL9&gt;=75,Fran1!CL9," "))</f>
        <v xml:space="preserve"> </v>
      </c>
      <c r="W16" s="157" t="str">
        <f>IF(ISBLANK(Fran1!CS9)," ",IF(Fran1!CS9&gt;=75,Fran1!CS9," "))</f>
        <v xml:space="preserve"> </v>
      </c>
      <c r="X16" s="157" t="str">
        <f>IF(ISBLANK(Fran1!CW9)," ",IF(Fran1!CW9&gt;=75,Fran1!CW9," "))</f>
        <v xml:space="preserve"> </v>
      </c>
      <c r="Y16" s="157" t="str">
        <f>IF(ISBLANK(Fran1!DA9)," ",IF(Fran1!DA9&gt;=75,Fran1!DA9," "))</f>
        <v xml:space="preserve"> </v>
      </c>
      <c r="Z16" s="157" t="str">
        <f>IF(ISBLANK(Fran1!DE9)," ",IF(Fran1!DE9&gt;=75,Fran1!DE9," "))</f>
        <v xml:space="preserve"> </v>
      </c>
      <c r="AA16" s="157" t="str">
        <f>IF(ISBLANK(Fran1!DI9)," ",IF(Fran1!DI9&gt;=75,Fran1!DI9," "))</f>
        <v xml:space="preserve"> </v>
      </c>
      <c r="AB16" s="157" t="str">
        <f>IF(ISBLANK(Fran1!DP9)," ",IF(Fran1!DP9&gt;=75,Fran1!DP9," "))</f>
        <v xml:space="preserve"> </v>
      </c>
      <c r="AC16" s="157" t="str">
        <f>IF(ISBLANK(Fran1!DT9)," ",IF(Fran1!DT9&gt;=75,Fran1!DT9," "))</f>
        <v xml:space="preserve"> </v>
      </c>
      <c r="AD16" s="157" t="str">
        <f>IF(ISBLANK(Fran1!DX9)," ",IF(Fran1!DX9&gt;=75,Fran1!DX9," "))</f>
        <v xml:space="preserve"> </v>
      </c>
      <c r="AE16" s="456" t="str">
        <f>LEFT(Fran1!$A9,1)&amp;LEFT(Fran1!$B9,1)</f>
        <v/>
      </c>
      <c r="AF16" s="457"/>
      <c r="AG16" s="157" t="str">
        <f>IF(ISBLANK(Fran1!EB9)," ",IF(Fran1!EB9&gt;=75,Fran1!EB9," "))</f>
        <v xml:space="preserve"> </v>
      </c>
      <c r="AH16" s="157" t="str">
        <f>IF(ISBLANK(Fran1!EF9)," ",IF(Fran1!EF9&gt;=75,Fran1!EF9," "))</f>
        <v xml:space="preserve"> </v>
      </c>
      <c r="AI16" s="157" t="str">
        <f>IF(ISBLANK(Fran1!EM9)," ",IF(Fran1!EM9&gt;=75,Fran1!EM9," "))</f>
        <v xml:space="preserve"> </v>
      </c>
      <c r="AJ16" s="157" t="str">
        <f>IF(ISBLANK(Fran1!EQ9)," ",IF(Fran1!EQ9&gt;=75,Fran1!EQ9," "))</f>
        <v xml:space="preserve"> </v>
      </c>
      <c r="AK16" s="157" t="str">
        <f>IF(ISBLANK(Fran1!EU9)," ",IF(Fran1!EU9&gt;=75,Fran1!EU9," "))</f>
        <v xml:space="preserve"> </v>
      </c>
      <c r="AL16" s="157" t="str">
        <f>IF(ISBLANK(Fran1!EY9)," ",IF(Fran1!EY9&gt;=75,Fran1!EY9," "))</f>
        <v xml:space="preserve"> </v>
      </c>
      <c r="AM16" s="157" t="str">
        <f>IF(ISBLANK(Fran1!FC9)," ",IF(Fran1!FC9&gt;=75,Fran1!FC9," "))</f>
        <v xml:space="preserve"> </v>
      </c>
      <c r="AN16" s="157" t="str">
        <f>IF(ISBLANK(Fran1!FJ9)," ",IF(Fran1!FJ9&gt;=75,Fran1!FJ9," "))</f>
        <v xml:space="preserve"> </v>
      </c>
      <c r="AO16" s="157" t="str">
        <f>IF(ISBLANK(Fran1!FN9)," ",IF(Fran1!FN9&gt;=75,Fran1!FN9," "))</f>
        <v xml:space="preserve"> </v>
      </c>
      <c r="AP16" s="157" t="str">
        <f>IF(ISBLANK(Fran1!FR9)," ",IF(Fran1!FR9&gt;=75,Fran1!FR9," "))</f>
        <v xml:space="preserve"> </v>
      </c>
      <c r="AQ16" s="157" t="str">
        <f>IF(ISBLANK(Fran1!FV9)," ",IF(Fran1!FV9&gt;=75,Fran1!FV9," "))</f>
        <v xml:space="preserve"> </v>
      </c>
      <c r="AR16" s="157" t="str">
        <f>IF(ISBLANK(Fran1!FZ9)," ",IF(Fran1!FZ9&gt;=75,Fran1!FZ9," "))</f>
        <v xml:space="preserve"> </v>
      </c>
      <c r="AS16" s="157" t="str">
        <f>IF(ISBLANK(Fran1!GG9)," ",IF(Fran1!GG9&gt;=75,Fran1!GG9," "))</f>
        <v xml:space="preserve"> </v>
      </c>
      <c r="AT16" s="157" t="str">
        <f>IF(ISBLANK(Fran1!GK9)," ",IF(Fran1!GK9&gt;=75,Fran1!GK9," "))</f>
        <v xml:space="preserve"> </v>
      </c>
      <c r="AU16" s="157" t="str">
        <f>IF(ISBLANK(Fran1!GO9)," ",IF(Fran1!GO9&gt;=75,Fran1!GO9," "))</f>
        <v xml:space="preserve"> </v>
      </c>
      <c r="AV16" s="157" t="str">
        <f>IF(ISBLANK(Fran1!GS9)," ",IF(Fran1!GS9&gt;=75,Fran1!GS9," "))</f>
        <v xml:space="preserve"> </v>
      </c>
      <c r="AW16" s="157" t="str">
        <f>IF(ISBLANK(Fran1!GW9)," ",IF(Fran1!GW9&gt;=75,Fran1!GW9," "))</f>
        <v xml:space="preserve"> </v>
      </c>
      <c r="AX16" s="157" t="str">
        <f>IF(ISBLANK(Fran1!HD9)," ",IF(Fran1!HD9&gt;=75,Fran1!HD9," "))</f>
        <v xml:space="preserve"> </v>
      </c>
      <c r="AY16" s="157" t="str">
        <f>IF(ISBLANK(Fran1!HH9)," ",IF(Fran1!HH9&gt;=75,Fran1!HH9," "))</f>
        <v xml:space="preserve"> </v>
      </c>
      <c r="AZ16" s="157" t="str">
        <f>IF(ISBLANK(Fran1!HL9)," ",IF(Fran1!HL9&gt;=75,Fran1!HL9," "))</f>
        <v xml:space="preserve"> </v>
      </c>
      <c r="BA16" s="157" t="str">
        <f>IF(ISBLANK(Fran1!HP9)," ",IF(Fran1!HP9&gt;=75,Fran1!HP9," "))</f>
        <v xml:space="preserve"> </v>
      </c>
      <c r="BB16" s="157" t="str">
        <f>IF(ISBLANK(Fran1!HT9)," ",IF(Fran1!HT9&gt;=75,Fran1!HT9," "))</f>
        <v xml:space="preserve"> </v>
      </c>
      <c r="BC16" s="157" t="str">
        <f>IF(ISBLANK(Fran1!IA9)," ",IF(Fran1!IA9&gt;=75,Fran1!IA9," "))</f>
        <v xml:space="preserve"> </v>
      </c>
      <c r="BD16" s="157" t="str">
        <f>IF(ISBLANK(Fran1!IE9)," ",IF(Fran1!IE9&gt;=75,Fran1!IE9," "))</f>
        <v xml:space="preserve"> </v>
      </c>
      <c r="BE16" s="157" t="str">
        <f>IF(ISBLANK(Fran1!II9)," ",IF(Fran1!II9&gt;=75,Fran1!II9," "))</f>
        <v xml:space="preserve"> </v>
      </c>
      <c r="BF16" s="157" t="str">
        <f>IF(ISBLANK(Fran1!IM9)," ",IF(Fran1!IM9&gt;=75,Fran1!IM9," "))</f>
        <v xml:space="preserve"> </v>
      </c>
      <c r="BG16" s="157" t="str">
        <f>IF(ISBLANK(Fran1!IQ9)," ",IF(Fran1!IQ9&gt;=75,Fran1!IQ9," "))</f>
        <v xml:space="preserve"> </v>
      </c>
      <c r="BH16" s="157" t="str">
        <f>IF(ISBLANK(Fran1!IX9)," ",IF(Fran1!IX9&gt;=75,Fran1!IX9," "))</f>
        <v xml:space="preserve"> </v>
      </c>
      <c r="BI16" s="456" t="str">
        <f>LEFT(Fran1!$A9,1)&amp;LEFT(Fran1!$B9,1)</f>
        <v/>
      </c>
      <c r="BJ16" s="457"/>
      <c r="BK16" s="157" t="str">
        <f>IF(ISBLANK(Fran1!JB9)," ",IF(Fran1!JB9&gt;=75,Fran1!JB9," "))</f>
        <v xml:space="preserve"> </v>
      </c>
      <c r="BL16" s="157" t="str">
        <f>IF(ISBLANK(Fran1!JF9)," ",IF(Fran1!JF9&gt;=75,Fran1!JF9," "))</f>
        <v xml:space="preserve"> </v>
      </c>
      <c r="BM16" s="157" t="str">
        <f>IF(ISBLANK(Fran1!JJ9)," ",IF(Fran1!JJ9&gt;=75,Fran1!JJ9," "))</f>
        <v xml:space="preserve"> </v>
      </c>
      <c r="BN16" s="157" t="str">
        <f>IF(ISBLANK(Fran1!JN9)," ",IF(Fran1!JN9&gt;=75,Fran1!JN9," "))</f>
        <v xml:space="preserve"> </v>
      </c>
      <c r="BO16" s="157" t="str">
        <f>IF(ISBLANK(Fran1!JU9)," ",IF(Fran1!JU9&gt;=75,Fran1!JU9," "))</f>
        <v xml:space="preserve"> </v>
      </c>
      <c r="BP16" s="157" t="str">
        <f>IF(ISBLANK(Fran1!JY9)," ",IF(Fran1!JY9&gt;=75,Fran1!JY9," "))</f>
        <v xml:space="preserve"> </v>
      </c>
      <c r="BQ16" s="157" t="str">
        <f>IF(ISBLANK(Fran1!KC9)," ",IF(Fran1!KC9&gt;=75,Fran1!KC9," "))</f>
        <v xml:space="preserve"> </v>
      </c>
      <c r="BR16" s="157" t="str">
        <f>IF(ISBLANK(Fran1!KG9)," ",IF(Fran1!KG9&gt;=75,Fran1!KG9," "))</f>
        <v xml:space="preserve"> </v>
      </c>
      <c r="BS16" s="157" t="str">
        <f>IF(ISBLANK(Fran1!KK9)," ",IF(Fran1!KK9&gt;=75,Fran1!KK9," "))</f>
        <v xml:space="preserve"> </v>
      </c>
      <c r="BT16" s="157" t="str">
        <f>IF(ISBLANK(Fran1!KR9)," ",IF(Fran1!KR9&gt;=75,Fran1!KR9," "))</f>
        <v xml:space="preserve"> </v>
      </c>
      <c r="BU16" s="157" t="str">
        <f>IF(ISBLANK(Fran1!KV9)," ",IF(Fran1!KV9&gt;=75,Fran1!KV9," "))</f>
        <v xml:space="preserve"> </v>
      </c>
      <c r="BV16" s="157" t="str">
        <f>IF(ISBLANK(Fran1!KZ9)," ",IF(Fran1!KZ9&gt;=75,Fran1!KZ9," "))</f>
        <v xml:space="preserve"> </v>
      </c>
      <c r="BW16" s="157" t="str">
        <f>IF(ISBLANK(Fran1!LD9)," ",IF(Fran1!LD9&gt;=75,Fran1!LD9," "))</f>
        <v xml:space="preserve"> </v>
      </c>
      <c r="BX16" s="157" t="str">
        <f>IF(ISBLANK(Fran1!LH9)," ",IF(Fran1!LH9&gt;=75,Fran1!LH9," "))</f>
        <v xml:space="preserve"> </v>
      </c>
      <c r="BY16" s="157" t="str">
        <f>IF(ISBLANK(Fran1!LO9)," ",IF(Fran1!LO9&gt;=75,Fran1!LO9," "))</f>
        <v xml:space="preserve"> </v>
      </c>
    </row>
    <row r="17" spans="1:77" ht="20.100000000000001" customHeight="1">
      <c r="A17" s="458"/>
      <c r="B17" s="459"/>
      <c r="C17" s="159" t="str">
        <f>IF(ISBLANK(Fran1!E9)," ",IF(Fran1!E9&gt;=50,IF(Fran1!E9&lt;75,Fran1!E9," ")," "))</f>
        <v xml:space="preserve"> </v>
      </c>
      <c r="D17" s="159" t="str">
        <f>IF(ISBLANK(Fran1!I9)," ",IF(Fran1!I9&gt;=50,IF(Fran1!I9&lt;75,Fran1!I9," ")," "))</f>
        <v xml:space="preserve"> </v>
      </c>
      <c r="E17" s="159" t="str">
        <f>IF(ISBLANK(Fran1!M9)," ",IF(Fran1!M9&gt;=50,IF(Fran1!M9&lt;75,Fran1!M9," ")," "))</f>
        <v xml:space="preserve"> </v>
      </c>
      <c r="F17" s="159" t="str">
        <f>IF(ISBLANK(Fran1!Q9)," ",IF(Fran1!Q9&gt;=50,IF(Fran1!Q9&lt;75,Fran1!Q9," ")," "))</f>
        <v xml:space="preserve"> </v>
      </c>
      <c r="G17" s="159" t="str">
        <f>IF(ISBLANK(Fran1!U9)," ",IF(Fran1!U9&gt;=50,IF(Fran1!U9&lt;75,Fran1!U9," ")," "))</f>
        <v xml:space="preserve"> </v>
      </c>
      <c r="H17" s="159" t="str">
        <f>IF(ISBLANK(Fran1!AB9)," ",IF(Fran1!AB9&gt;=50,IF(Fran1!AB9&lt;75,Fran1!AB9," ")," "))</f>
        <v xml:space="preserve"> </v>
      </c>
      <c r="I17" s="159" t="str">
        <f>IF(ISBLANK(Fran1!AF9)," ",IF(Fran1!AF9&gt;=50,IF(Fran1!AF9&lt;75,Fran1!AF9," ")," "))</f>
        <v xml:space="preserve"> </v>
      </c>
      <c r="J17" s="159" t="str">
        <f>IF(ISBLANK(Fran1!AJ9)," ",IF(Fran1!AJ9&gt;=50,IF(Fran1!AJ9&lt;75,Fran1!AJ9," ")," "))</f>
        <v xml:space="preserve"> </v>
      </c>
      <c r="K17" s="159" t="str">
        <f>IF(ISBLANK(Fran1!AN9)," ",IF(Fran1!AN9&gt;=50,IF(Fran1!AN9&lt;75,Fran1!AN9," ")," "))</f>
        <v xml:space="preserve"> </v>
      </c>
      <c r="L17" s="159" t="str">
        <f>IF(ISBLANK(Fran1!AR9)," ",IF(Fran1!AR9&gt;=50,IF(Fran1!AR9&lt;75,Fran1!AR9," ")," "))</f>
        <v xml:space="preserve"> </v>
      </c>
      <c r="M17" s="159" t="str">
        <f>IF(ISBLANK(Fran1!AY9)," ",IF(Fran1!AY9&gt;=50,IF(Fran1!AY9&lt;75,Fran1!AY9," ")," "))</f>
        <v xml:space="preserve"> </v>
      </c>
      <c r="N17" s="159" t="str">
        <f>IF(ISBLANK(Fran1!BC9)," ",IF(Fran1!BC9&gt;=50,IF(Fran1!BC9&lt;75,Fran1!BC9," ")," "))</f>
        <v xml:space="preserve"> </v>
      </c>
      <c r="O17" s="159" t="str">
        <f>IF(ISBLANK(Fran1!BG9)," ",IF(Fran1!BG9&gt;=50,IF(Fran1!BG9&lt;75,Fran1!BG9," ")," "))</f>
        <v xml:space="preserve"> </v>
      </c>
      <c r="P17" s="159" t="str">
        <f>IF(ISBLANK(Fran1!BK9)," ",IF(Fran1!BK9&gt;=50,IF(Fran1!BK9&lt;75,Fran1!BK9," ")," "))</f>
        <v xml:space="preserve"> </v>
      </c>
      <c r="Q17" s="159" t="str">
        <f>IF(ISBLANK(Fran1!BO9)," ",IF(Fran1!BO9&gt;=50,IF(Fran1!BO9&lt;75,Fran1!BO9," ")," "))</f>
        <v xml:space="preserve"> </v>
      </c>
      <c r="R17" s="159" t="str">
        <f>IF(ISBLANK(Fran1!BV9)," ",IF(Fran1!BV9&gt;=50,IF(Fran1!BV9&lt;75,Fran1!BV9," ")," "))</f>
        <v xml:space="preserve"> </v>
      </c>
      <c r="S17" s="159" t="str">
        <f>IF(ISBLANK(Fran1!BZ9)," ",IF(Fran1!BZ9&gt;=50,IF(Fran1!BZ9&lt;75,Fran1!BZ9," ")," "))</f>
        <v xml:space="preserve"> </v>
      </c>
      <c r="T17" s="159" t="str">
        <f>IF(ISBLANK(Fran1!CD9)," ",IF(Fran1!CD9&gt;=50,IF(Fran1!CD9&lt;75,Fran1!CD9," ")," "))</f>
        <v xml:space="preserve"> </v>
      </c>
      <c r="U17" s="159" t="str">
        <f>IF(ISBLANK(Fran1!CH9)," ",IF(Fran1!CH9&gt;=50,IF(Fran1!CH9&lt;75,Fran1!CH9," ")," "))</f>
        <v xml:space="preserve"> </v>
      </c>
      <c r="V17" s="159" t="str">
        <f>IF(ISBLANK(Fran1!CL9)," ",IF(Fran1!CL9&gt;=50,IF(Fran1!CL9&lt;75,Fran1!CL9," ")," "))</f>
        <v xml:space="preserve"> </v>
      </c>
      <c r="W17" s="159" t="str">
        <f>IF(ISBLANK(Fran1!CS9)," ",IF(Fran1!CS9&gt;=50,IF(Fran1!CS9&lt;75,Fran1!CS9," ")," "))</f>
        <v xml:space="preserve"> </v>
      </c>
      <c r="X17" s="159" t="str">
        <f>IF(ISBLANK(Fran1!CW9)," ",IF(Fran1!CW9&gt;=50,IF(Fran1!CW9&lt;75,Fran1!CW9," ")," "))</f>
        <v xml:space="preserve"> </v>
      </c>
      <c r="Y17" s="159" t="str">
        <f>IF(ISBLANK(Fran1!DA9)," ",IF(Fran1!DA9&gt;=50,IF(Fran1!DA9&lt;75,Fran1!DA9," ")," "))</f>
        <v xml:space="preserve"> </v>
      </c>
      <c r="Z17" s="159" t="str">
        <f>IF(ISBLANK(Fran1!DE9)," ",IF(Fran1!DE9&gt;=50,IF(Fran1!DE9&lt;75,Fran1!DE9," ")," "))</f>
        <v xml:space="preserve"> </v>
      </c>
      <c r="AA17" s="159" t="str">
        <f>IF(ISBLANK(Fran1!DI9)," ",IF(Fran1!DI9&gt;=50,IF(Fran1!DI9&lt;75,Fran1!DI9," ")," "))</f>
        <v xml:space="preserve"> </v>
      </c>
      <c r="AB17" s="159" t="str">
        <f>IF(ISBLANK(Fran1!DP9)," ",IF(Fran1!DP9&gt;=50,IF(Fran1!DP9&lt;75,Fran1!DP9," ")," "))</f>
        <v xml:space="preserve"> </v>
      </c>
      <c r="AC17" s="159" t="str">
        <f>IF(ISBLANK(Fran1!DT9)," ",IF(Fran1!DT9&gt;=50,IF(Fran1!DT9&lt;75,Fran1!DT9," ")," "))</f>
        <v xml:space="preserve"> </v>
      </c>
      <c r="AD17" s="159" t="str">
        <f>IF(ISBLANK(Fran1!DX9)," ",IF(Fran1!DX9&gt;=50,IF(Fran1!DX9&lt;75,Fran1!DX9," ")," "))</f>
        <v xml:space="preserve"> </v>
      </c>
      <c r="AE17" s="458"/>
      <c r="AF17" s="459"/>
      <c r="AG17" s="159" t="str">
        <f>IF(ISBLANK(Fran1!EB9)," ",IF(Fran1!EB9&gt;=50,IF(Fran1!EB9&lt;75,Fran1!EB9," ")," "))</f>
        <v xml:space="preserve"> </v>
      </c>
      <c r="AH17" s="159" t="str">
        <f>IF(ISBLANK(Fran1!EF9)," ",IF(Fran1!EF9&gt;=50,IF(Fran1!EF9&lt;75,Fran1!EF9," ")," "))</f>
        <v xml:space="preserve"> </v>
      </c>
      <c r="AI17" s="159" t="str">
        <f>IF(ISBLANK(Fran1!EM9)," ",IF(Fran1!EM9&gt;=50,IF(Fran1!EM9&lt;75,Fran1!EM9," ")," "))</f>
        <v xml:space="preserve"> </v>
      </c>
      <c r="AJ17" s="159" t="str">
        <f>IF(ISBLANK(Fran1!EQ9)," ",IF(Fran1!EQ9&gt;=50,IF(Fran1!EQ9&lt;75,Fran1!EQ9," ")," "))</f>
        <v xml:space="preserve"> </v>
      </c>
      <c r="AK17" s="159" t="str">
        <f>IF(ISBLANK(Fran1!EU9)," ",IF(Fran1!EU9&gt;=50,IF(Fran1!EU9&lt;75,Fran1!EU9," ")," "))</f>
        <v xml:space="preserve"> </v>
      </c>
      <c r="AL17" s="159" t="str">
        <f>IF(ISBLANK(Fran1!EY9)," ",IF(Fran1!EY9&gt;=50,IF(Fran1!EY9&lt;75,Fran1!EY9," ")," "))</f>
        <v xml:space="preserve"> </v>
      </c>
      <c r="AM17" s="159" t="str">
        <f>IF(ISBLANK(Fran1!FC9)," ",IF(Fran1!FC9&gt;=50,IF(Fran1!FC9&lt;75,Fran1!FC9," ")," "))</f>
        <v xml:space="preserve"> </v>
      </c>
      <c r="AN17" s="159" t="str">
        <f>IF(ISBLANK(Fran1!FJ9)," ",IF(Fran1!FJ9&gt;=50,IF(Fran1!FJ9&lt;75,Fran1!FJ9," ")," "))</f>
        <v xml:space="preserve"> </v>
      </c>
      <c r="AO17" s="159" t="str">
        <f>IF(ISBLANK(Fran1!FN9)," ",IF(Fran1!FN9&gt;=50,IF(Fran1!FN9&lt;75,Fran1!FN9," ")," "))</f>
        <v xml:space="preserve"> </v>
      </c>
      <c r="AP17" s="159" t="str">
        <f>IF(ISBLANK(Fran1!FR9)," ",IF(Fran1!FR9&gt;=50,IF(Fran1!FR9&lt;75,Fran1!FR9," ")," "))</f>
        <v xml:space="preserve"> </v>
      </c>
      <c r="AQ17" s="159" t="str">
        <f>IF(ISBLANK(Fran1!FV9)," ",IF(Fran1!FV9&gt;=50,IF(Fran1!FV9&lt;75,Fran1!FV9," ")," "))</f>
        <v xml:space="preserve"> </v>
      </c>
      <c r="AR17" s="159" t="str">
        <f>IF(ISBLANK(Fran1!FZ9)," ",IF(Fran1!FZ9&gt;=50,IF(Fran1!FZ9&lt;75,Fran1!FZ9," ")," "))</f>
        <v xml:space="preserve"> </v>
      </c>
      <c r="AS17" s="159" t="str">
        <f>IF(ISBLANK(Fran1!GG9)," ",IF(Fran1!GG9&gt;=50,IF(Fran1!GG9&lt;75,Fran1!GG9," ")," "))</f>
        <v xml:space="preserve"> </v>
      </c>
      <c r="AT17" s="159" t="str">
        <f>IF(ISBLANK(Fran1!GK9)," ",IF(Fran1!GK9&gt;=50,IF(Fran1!GK9&lt;75,Fran1!GK9," ")," "))</f>
        <v xml:space="preserve"> </v>
      </c>
      <c r="AU17" s="159" t="str">
        <f>IF(ISBLANK(Fran1!GO9)," ",IF(Fran1!GO9&gt;=50,IF(Fran1!GO9&lt;75,Fran1!GO9," ")," "))</f>
        <v xml:space="preserve"> </v>
      </c>
      <c r="AV17" s="159" t="str">
        <f>IF(ISBLANK(Fran1!GS9)," ",IF(Fran1!GS9&gt;=50,IF(Fran1!GS9&lt;75,Fran1!GS9," ")," "))</f>
        <v xml:space="preserve"> </v>
      </c>
      <c r="AW17" s="159" t="str">
        <f>IF(ISBLANK(Fran1!GW9)," ",IF(Fran1!GW9&gt;=50,IF(Fran1!GW9&lt;75,Fran1!GW9," ")," "))</f>
        <v xml:space="preserve"> </v>
      </c>
      <c r="AX17" s="159" t="str">
        <f>IF(ISBLANK(Fran1!HD9)," ",IF(Fran1!HD9&gt;=50,IF(Fran1!HD9&lt;75,Fran1!HD9," ")," "))</f>
        <v xml:space="preserve"> </v>
      </c>
      <c r="AY17" s="159" t="str">
        <f>IF(ISBLANK(Fran1!HH9)," ",IF(Fran1!HH9&gt;=50,IF(Fran1!HH9&lt;75,Fran1!HH9," ")," "))</f>
        <v xml:space="preserve"> </v>
      </c>
      <c r="AZ17" s="159" t="str">
        <f>IF(ISBLANK(Fran1!HL9)," ",IF(Fran1!HL9&gt;=50,IF(Fran1!HL9&lt;75,Fran1!HL9," ")," "))</f>
        <v xml:space="preserve"> </v>
      </c>
      <c r="BA17" s="159" t="str">
        <f>IF(ISBLANK(Fran1!HP9)," ",IF(Fran1!HP9&gt;=50,IF(Fran1!HP9&lt;75,Fran1!HP9," ")," "))</f>
        <v xml:space="preserve"> </v>
      </c>
      <c r="BB17" s="159" t="str">
        <f>IF(ISBLANK(Fran1!HT9)," ",IF(Fran1!HT9&gt;=50,IF(Fran1!HT9&lt;75,Fran1!HT9," ")," "))</f>
        <v xml:space="preserve"> </v>
      </c>
      <c r="BC17" s="159" t="str">
        <f>IF(ISBLANK(Fran1!IA9)," ",IF(Fran1!IA9&gt;=50,IF(Fran1!IA9&lt;75,Fran1!IA9," ")," "))</f>
        <v xml:space="preserve"> </v>
      </c>
      <c r="BD17" s="159" t="str">
        <f>IF(ISBLANK(Fran1!IE9)," ",IF(Fran1!IE9&gt;=50,IF(Fran1!IE9&lt;75,Fran1!IE9," ")," "))</f>
        <v xml:space="preserve"> </v>
      </c>
      <c r="BE17" s="159" t="str">
        <f>IF(ISBLANK(Fran1!II9)," ",IF(Fran1!II9&gt;=50,IF(Fran1!II9&lt;75,Fran1!II9," ")," "))</f>
        <v xml:space="preserve"> </v>
      </c>
      <c r="BF17" s="159" t="str">
        <f>IF(ISBLANK(Fran1!IM9)," ",IF(Fran1!IM9&gt;=50,IF(Fran1!IM9&lt;75,Fran1!IM9," ")," "))</f>
        <v xml:space="preserve"> </v>
      </c>
      <c r="BG17" s="159" t="str">
        <f>IF(ISBLANK(Fran1!IQ9)," ",IF(Fran1!IQ9&gt;=50,IF(Fran1!IQ9&lt;75,Fran1!IQ9," ")," "))</f>
        <v xml:space="preserve"> </v>
      </c>
      <c r="BH17" s="159" t="str">
        <f>IF(ISBLANK(Fran1!IX9)," ",IF(Fran1!IX9&gt;=50,IF(Fran1!IX9&lt;75,Fran1!IX9," ")," "))</f>
        <v xml:space="preserve"> </v>
      </c>
      <c r="BI17" s="458"/>
      <c r="BJ17" s="459"/>
      <c r="BK17" s="159" t="str">
        <f>IF(ISBLANK(Fran1!JB9)," ",IF(Fran1!JB9&gt;=50,IF(Fran1!JB9&lt;75,Fran1!JB9," ")," "))</f>
        <v xml:space="preserve"> </v>
      </c>
      <c r="BL17" s="159" t="str">
        <f>IF(ISBLANK(Fran1!JF9)," ",IF(Fran1!JF9&gt;=50,IF(Fran1!JF9&lt;75,Fran1!JF9," ")," "))</f>
        <v xml:space="preserve"> </v>
      </c>
      <c r="BM17" s="159" t="str">
        <f>IF(ISBLANK(Fran1!JJ9)," ",IF(Fran1!JJ9&gt;=50,IF(Fran1!JJ9&lt;75,Fran1!JJ9," ")," "))</f>
        <v xml:space="preserve"> </v>
      </c>
      <c r="BN17" s="159" t="str">
        <f>IF(ISBLANK(Fran1!JN9)," ",IF(Fran1!JN9&gt;=50,IF(Fran1!JN9&lt;75,Fran1!JN9," ")," "))</f>
        <v xml:space="preserve"> </v>
      </c>
      <c r="BO17" s="159" t="str">
        <f>IF(ISBLANK(Fran1!JU9)," ",IF(Fran1!JU9&gt;=50,IF(Fran1!JU9&lt;75,Fran1!JU9," ")," "))</f>
        <v xml:space="preserve"> </v>
      </c>
      <c r="BP17" s="159" t="str">
        <f>IF(ISBLANK(Fran1!JY9)," ",IF(Fran1!JY9&gt;=50,IF(Fran1!JY9&lt;75,Fran1!JY9," ")," "))</f>
        <v xml:space="preserve"> </v>
      </c>
      <c r="BQ17" s="159" t="str">
        <f>IF(ISBLANK(Fran1!KC9)," ",IF(Fran1!KC9&gt;=50,IF(Fran1!KC9&lt;75,Fran1!KC9," ")," "))</f>
        <v xml:space="preserve"> </v>
      </c>
      <c r="BR17" s="159" t="str">
        <f>IF(ISBLANK(Fran1!KG9)," ",IF(Fran1!KG9&gt;=50,IF(Fran1!KG9&lt;75,Fran1!KG9," ")," "))</f>
        <v xml:space="preserve"> </v>
      </c>
      <c r="BS17" s="159" t="str">
        <f>IF(ISBLANK(Fran1!KK9)," ",IF(Fran1!KK9&gt;=50,IF(Fran1!KK9&lt;75,Fran1!KK9," ")," "))</f>
        <v xml:space="preserve"> </v>
      </c>
      <c r="BT17" s="159" t="str">
        <f>IF(ISBLANK(Fran1!KR9)," ",IF(Fran1!KR9&gt;=50,IF(Fran1!KR9&lt;75,Fran1!KR9," ")," "))</f>
        <v xml:space="preserve"> </v>
      </c>
      <c r="BU17" s="159" t="str">
        <f>IF(ISBLANK(Fran1!KV9)," ",IF(Fran1!KV9&gt;=50,IF(Fran1!KV9&lt;75,Fran1!KV9," ")," "))</f>
        <v xml:space="preserve"> </v>
      </c>
      <c r="BV17" s="159" t="str">
        <f>IF(ISBLANK(Fran1!KZ9)," ",IF(Fran1!KZ9&gt;=50,IF(Fran1!KZ9&lt;75,Fran1!KZ9," ")," "))</f>
        <v xml:space="preserve"> </v>
      </c>
      <c r="BW17" s="159" t="str">
        <f>IF(ISBLANK(Fran1!LD9)," ",IF(Fran1!LD9&gt;=50,IF(Fran1!LD9&lt;75,Fran1!LD9," ")," "))</f>
        <v xml:space="preserve"> </v>
      </c>
      <c r="BX17" s="159" t="str">
        <f>IF(ISBLANK(Fran1!LH9)," ",IF(Fran1!LH9&gt;=50,IF(Fran1!LH9&lt;75,Fran1!LH9," ")," "))</f>
        <v xml:space="preserve"> </v>
      </c>
      <c r="BY17" s="159" t="str">
        <f>IF(ISBLANK(Fran1!LO9)," ",IF(Fran1!LO9&gt;=50,IF(Fran1!LO9&lt;75,Fran1!LO9," ")," "))</f>
        <v xml:space="preserve"> </v>
      </c>
    </row>
    <row r="18" spans="1:77" ht="20.100000000000001" customHeight="1" thickBot="1">
      <c r="A18" s="460"/>
      <c r="B18" s="461"/>
      <c r="C18" s="161" t="str">
        <f>IF(ISBLANK(Fran1!E9)," ",IF(Fran1!E9&lt;50,Fran1!E9," "))</f>
        <v xml:space="preserve"> </v>
      </c>
      <c r="D18" s="161" t="str">
        <f>IF(ISBLANK(Fran1!I9)," ",IF(Fran1!I9&lt;50,Fran1!I9," "))</f>
        <v xml:space="preserve"> </v>
      </c>
      <c r="E18" s="161" t="str">
        <f>IF(ISBLANK(Fran1!M9)," ",IF(Fran1!M9&lt;50,Fran1!M9," "))</f>
        <v xml:space="preserve"> </v>
      </c>
      <c r="F18" s="161" t="str">
        <f>IF(ISBLANK(Fran1!Q9)," ",IF(Fran1!Q9&lt;50,Fran1!Q9," "))</f>
        <v xml:space="preserve"> </v>
      </c>
      <c r="G18" s="161" t="str">
        <f>IF(ISBLANK(Fran1!U9)," ",IF(Fran1!U9&lt;50,Fran1!U9," "))</f>
        <v xml:space="preserve"> </v>
      </c>
      <c r="H18" s="161" t="str">
        <f>IF(ISBLANK(Fran1!AB9)," ",IF(Fran1!AB9&lt;50,Fran1!AB9," "))</f>
        <v xml:space="preserve"> </v>
      </c>
      <c r="I18" s="161" t="str">
        <f>IF(ISBLANK(Fran1!AF9)," ",IF(Fran1!AF9&lt;50,Fran1!AF9," "))</f>
        <v xml:space="preserve"> </v>
      </c>
      <c r="J18" s="161" t="str">
        <f>IF(ISBLANK(Fran1!AJ9)," ",IF(Fran1!AJ9&lt;50,Fran1!AJ9," "))</f>
        <v xml:space="preserve"> </v>
      </c>
      <c r="K18" s="161" t="str">
        <f>IF(ISBLANK(Fran1!AN9)," ",IF(Fran1!AN9&lt;50,Fran1!AN9," "))</f>
        <v xml:space="preserve"> </v>
      </c>
      <c r="L18" s="161" t="str">
        <f>IF(ISBLANK(Fran1!AR9)," ",IF(Fran1!AR9&lt;50,Fran1!AR9," "))</f>
        <v xml:space="preserve"> </v>
      </c>
      <c r="M18" s="161" t="str">
        <f>IF(ISBLANK(Fran1!AY9)," ",IF(Fran1!AY9&lt;50,Fran1!AY9," "))</f>
        <v xml:space="preserve"> </v>
      </c>
      <c r="N18" s="161" t="str">
        <f>IF(ISBLANK(Fran1!BC9)," ",IF(Fran1!BC9&lt;50,Fran1!BC9," "))</f>
        <v xml:space="preserve"> </v>
      </c>
      <c r="O18" s="161" t="str">
        <f>IF(ISBLANK(Fran1!BG9)," ",IF(Fran1!BG9&lt;50,Fran1!BG9," "))</f>
        <v xml:space="preserve"> </v>
      </c>
      <c r="P18" s="161" t="str">
        <f>IF(ISBLANK(Fran1!BK9)," ",IF(Fran1!BK9&lt;50,Fran1!BK9," "))</f>
        <v xml:space="preserve"> </v>
      </c>
      <c r="Q18" s="161" t="str">
        <f>IF(ISBLANK(Fran1!BO9)," ",IF(Fran1!BO9&lt;50,Fran1!BO9," "))</f>
        <v xml:space="preserve"> </v>
      </c>
      <c r="R18" s="161" t="str">
        <f>IF(ISBLANK(Fran1!BV9)," ",IF(Fran1!BV9&lt;50,Fran1!BV9," "))</f>
        <v xml:space="preserve"> </v>
      </c>
      <c r="S18" s="161" t="str">
        <f>IF(ISBLANK(Fran1!BZ9)," ",IF(Fran1!BZ9&lt;50,Fran1!BZ9," "))</f>
        <v xml:space="preserve"> </v>
      </c>
      <c r="T18" s="161" t="str">
        <f>IF(ISBLANK(Fran1!CD9)," ",IF(Fran1!CD9&lt;50,Fran1!CD9," "))</f>
        <v xml:space="preserve"> </v>
      </c>
      <c r="U18" s="161" t="str">
        <f>IF(ISBLANK(Fran1!CH9)," ",IF(Fran1!CH9&lt;50,Fran1!CH9," "))</f>
        <v xml:space="preserve"> </v>
      </c>
      <c r="V18" s="161" t="str">
        <f>IF(ISBLANK(Fran1!CL9)," ",IF(Fran1!CL9&lt;50,Fran1!CL9," "))</f>
        <v xml:space="preserve"> </v>
      </c>
      <c r="W18" s="161" t="str">
        <f>IF(ISBLANK(Fran1!CS9)," ",IF(Fran1!CS9&lt;50,Fran1!CS9," "))</f>
        <v xml:space="preserve"> </v>
      </c>
      <c r="X18" s="161" t="str">
        <f>IF(ISBLANK(Fran1!CW9)," ",IF(Fran1!CW9&lt;50,Fran1!CW9," "))</f>
        <v xml:space="preserve"> </v>
      </c>
      <c r="Y18" s="161" t="str">
        <f>IF(ISBLANK(Fran1!DA9)," ",IF(Fran1!DA9&lt;50,Fran1!DA9," "))</f>
        <v xml:space="preserve"> </v>
      </c>
      <c r="Z18" s="161" t="str">
        <f>IF(ISBLANK(Fran1!DE9)," ",IF(Fran1!DE9&lt;50,Fran1!DE9," "))</f>
        <v xml:space="preserve"> </v>
      </c>
      <c r="AA18" s="161" t="str">
        <f>IF(ISBLANK(Fran1!DI9)," ",IF(Fran1!DI9&lt;50,Fran1!DI9," "))</f>
        <v xml:space="preserve"> </v>
      </c>
      <c r="AB18" s="161" t="str">
        <f>IF(ISBLANK(Fran1!DP9)," ",IF(Fran1!DP9&lt;50,Fran1!DP9," "))</f>
        <v xml:space="preserve"> </v>
      </c>
      <c r="AC18" s="161" t="str">
        <f>IF(ISBLANK(Fran1!DT9)," ",IF(Fran1!DT9&lt;50,Fran1!DT9," "))</f>
        <v xml:space="preserve"> </v>
      </c>
      <c r="AD18" s="161" t="str">
        <f>IF(ISBLANK(Fran1!DX9)," ",IF(Fran1!DX9&lt;50,Fran1!DX9," "))</f>
        <v xml:space="preserve"> </v>
      </c>
      <c r="AE18" s="460"/>
      <c r="AF18" s="461"/>
      <c r="AG18" s="161" t="str">
        <f>IF(ISBLANK(Fran1!EB9)," ",IF(Fran1!EB9&lt;50,Fran1!EB9," "))</f>
        <v xml:space="preserve"> </v>
      </c>
      <c r="AH18" s="161" t="str">
        <f>IF(ISBLANK(Fran1!EF9)," ",IF(Fran1!EF9&lt;50,Fran1!EF9," "))</f>
        <v xml:space="preserve"> </v>
      </c>
      <c r="AI18" s="161" t="str">
        <f>IF(ISBLANK(Fran1!EM9)," ",IF(Fran1!EM9&lt;50,Fran1!EM9," "))</f>
        <v xml:space="preserve"> </v>
      </c>
      <c r="AJ18" s="161" t="str">
        <f>IF(ISBLANK(Fran1!EQ9)," ",IF(Fran1!EQ9&lt;50,Fran1!EQ9," "))</f>
        <v xml:space="preserve"> </v>
      </c>
      <c r="AK18" s="161" t="str">
        <f>IF(ISBLANK(Fran1!EU9)," ",IF(Fran1!EU9&lt;50,Fran1!EU9," "))</f>
        <v xml:space="preserve"> </v>
      </c>
      <c r="AL18" s="161" t="str">
        <f>IF(ISBLANK(Fran1!EY9)," ",IF(Fran1!EY9&lt;50,Fran1!EY9," "))</f>
        <v xml:space="preserve"> </v>
      </c>
      <c r="AM18" s="161" t="str">
        <f>IF(ISBLANK(Fran1!FC9)," ",IF(Fran1!FC9&lt;50,Fran1!FC9," "))</f>
        <v xml:space="preserve"> </v>
      </c>
      <c r="AN18" s="161" t="str">
        <f>IF(ISBLANK(Fran1!FJ9)," ",IF(Fran1!FJ9&lt;50,Fran1!FJ9," "))</f>
        <v xml:space="preserve"> </v>
      </c>
      <c r="AO18" s="161" t="str">
        <f>IF(ISBLANK(Fran1!FN9)," ",IF(Fran1!FN9&lt;50,Fran1!FN9," "))</f>
        <v xml:space="preserve"> </v>
      </c>
      <c r="AP18" s="161" t="str">
        <f>IF(ISBLANK(Fran1!FR9)," ",IF(Fran1!FR9&lt;50,Fran1!FR9," "))</f>
        <v xml:space="preserve"> </v>
      </c>
      <c r="AQ18" s="161" t="str">
        <f>IF(ISBLANK(Fran1!FV9)," ",IF(Fran1!FV9&lt;50,Fran1!FV9," "))</f>
        <v xml:space="preserve"> </v>
      </c>
      <c r="AR18" s="161" t="str">
        <f>IF(ISBLANK(Fran1!FZ9)," ",IF(Fran1!FZ9&lt;50,Fran1!FZ9," "))</f>
        <v xml:space="preserve"> </v>
      </c>
      <c r="AS18" s="161" t="str">
        <f>IF(ISBLANK(Fran1!GG9)," ",IF(Fran1!GG9&lt;50,Fran1!GG9," "))</f>
        <v xml:space="preserve"> </v>
      </c>
      <c r="AT18" s="161" t="str">
        <f>IF(ISBLANK(Fran1!GK9)," ",IF(Fran1!GK9&lt;50,Fran1!GK9," "))</f>
        <v xml:space="preserve"> </v>
      </c>
      <c r="AU18" s="161" t="str">
        <f>IF(ISBLANK(Fran1!GO9)," ",IF(Fran1!GO9&lt;50,Fran1!GO9," "))</f>
        <v xml:space="preserve"> </v>
      </c>
      <c r="AV18" s="161" t="str">
        <f>IF(ISBLANK(Fran1!GS9)," ",IF(Fran1!GS9&lt;50,Fran1!GS9," "))</f>
        <v xml:space="preserve"> </v>
      </c>
      <c r="AW18" s="161" t="str">
        <f>IF(ISBLANK(Fran1!GW9)," ",IF(Fran1!GW9&lt;50,Fran1!GW9," "))</f>
        <v xml:space="preserve"> </v>
      </c>
      <c r="AX18" s="161" t="str">
        <f>IF(ISBLANK(Fran1!HD9)," ",IF(Fran1!HD9&lt;50,Fran1!HD9," "))</f>
        <v xml:space="preserve"> </v>
      </c>
      <c r="AY18" s="161" t="str">
        <f>IF(ISBLANK(Fran1!HH9)," ",IF(Fran1!HH9&lt;50,Fran1!HH9," "))</f>
        <v xml:space="preserve"> </v>
      </c>
      <c r="AZ18" s="161" t="str">
        <f>IF(ISBLANK(Fran1!HL9)," ",IF(Fran1!HL9&lt;50,Fran1!HL9," "))</f>
        <v xml:space="preserve"> </v>
      </c>
      <c r="BA18" s="161" t="str">
        <f>IF(ISBLANK(Fran1!HP9)," ",IF(Fran1!HP9&lt;50,Fran1!HP9," "))</f>
        <v xml:space="preserve"> </v>
      </c>
      <c r="BB18" s="161" t="str">
        <f>IF(ISBLANK(Fran1!HT9)," ",IF(Fran1!HT9&lt;50,Fran1!HT9," "))</f>
        <v xml:space="preserve"> </v>
      </c>
      <c r="BC18" s="161" t="str">
        <f>IF(ISBLANK(Fran1!IA9)," ",IF(Fran1!IA9&lt;50,Fran1!IA9," "))</f>
        <v xml:space="preserve"> </v>
      </c>
      <c r="BD18" s="161" t="str">
        <f>IF(ISBLANK(Fran1!IE9)," ",IF(Fran1!IE9&lt;50,Fran1!IE9," "))</f>
        <v xml:space="preserve"> </v>
      </c>
      <c r="BE18" s="161" t="str">
        <f>IF(ISBLANK(Fran1!II9)," ",IF(Fran1!II9&lt;50,Fran1!II9," "))</f>
        <v xml:space="preserve"> </v>
      </c>
      <c r="BF18" s="161" t="str">
        <f>IF(ISBLANK(Fran1!IM9)," ",IF(Fran1!IM9&lt;50,Fran1!IM9," "))</f>
        <v xml:space="preserve"> </v>
      </c>
      <c r="BG18" s="161" t="str">
        <f>IF(ISBLANK(Fran1!IQ9)," ",IF(Fran1!IQ9&lt;50,Fran1!IQ9," "))</f>
        <v xml:space="preserve"> </v>
      </c>
      <c r="BH18" s="161" t="str">
        <f>IF(ISBLANK(Fran1!IX9)," ",IF(Fran1!IX9&lt;50,Fran1!IX9," "))</f>
        <v xml:space="preserve"> </v>
      </c>
      <c r="BI18" s="460"/>
      <c r="BJ18" s="461"/>
      <c r="BK18" s="161" t="str">
        <f>IF(ISBLANK(Fran1!JB9)," ",IF(Fran1!JB9&lt;50,Fran1!JB9," "))</f>
        <v xml:space="preserve"> </v>
      </c>
      <c r="BL18" s="161" t="str">
        <f>IF(ISBLANK(Fran1!JF9)," ",IF(Fran1!JF9&lt;50,Fran1!JF9," "))</f>
        <v xml:space="preserve"> </v>
      </c>
      <c r="BM18" s="161" t="str">
        <f>IF(ISBLANK(Fran1!JJ9)," ",IF(Fran1!JJ9&lt;50,Fran1!JJ9," "))</f>
        <v xml:space="preserve"> </v>
      </c>
      <c r="BN18" s="161" t="str">
        <f>IF(ISBLANK(Fran1!JN9)," ",IF(Fran1!JN9&lt;50,Fran1!JN9," "))</f>
        <v xml:space="preserve"> </v>
      </c>
      <c r="BO18" s="161" t="str">
        <f>IF(ISBLANK(Fran1!JU9)," ",IF(Fran1!JU9&lt;50,Fran1!JU9," "))</f>
        <v xml:space="preserve"> </v>
      </c>
      <c r="BP18" s="161" t="str">
        <f>IF(ISBLANK(Fran1!JY9)," ",IF(Fran1!JY9&lt;50,Fran1!JY9," "))</f>
        <v xml:space="preserve"> </v>
      </c>
      <c r="BQ18" s="161" t="str">
        <f>IF(ISBLANK(Fran1!KC9)," ",IF(Fran1!KC9&lt;50,Fran1!KC9," "))</f>
        <v xml:space="preserve"> </v>
      </c>
      <c r="BR18" s="161" t="str">
        <f>IF(ISBLANK(Fran1!KG9)," ",IF(Fran1!KG9&lt;50,Fran1!KG9," "))</f>
        <v xml:space="preserve"> </v>
      </c>
      <c r="BS18" s="161" t="str">
        <f>IF(ISBLANK(Fran1!KK9)," ",IF(Fran1!KK9&lt;50,Fran1!KK9," "))</f>
        <v xml:space="preserve"> </v>
      </c>
      <c r="BT18" s="161" t="str">
        <f>IF(ISBLANK(Fran1!KR9)," ",IF(Fran1!KR9&lt;50,Fran1!KR9," "))</f>
        <v xml:space="preserve"> </v>
      </c>
      <c r="BU18" s="161" t="str">
        <f>IF(ISBLANK(Fran1!KV9)," ",IF(Fran1!KV9&lt;50,Fran1!KV9," "))</f>
        <v xml:space="preserve"> </v>
      </c>
      <c r="BV18" s="161" t="str">
        <f>IF(ISBLANK(Fran1!KZ9)," ",IF(Fran1!KZ9&lt;50,Fran1!KZ9," "))</f>
        <v xml:space="preserve"> </v>
      </c>
      <c r="BW18" s="161" t="str">
        <f>IF(ISBLANK(Fran1!LD9)," ",IF(Fran1!LD9&lt;50,Fran1!LD9," "))</f>
        <v xml:space="preserve"> </v>
      </c>
      <c r="BX18" s="161" t="str">
        <f>IF(ISBLANK(Fran1!LH9)," ",IF(Fran1!LH9&lt;50,Fran1!LH9," "))</f>
        <v xml:space="preserve"> </v>
      </c>
      <c r="BY18" s="161" t="str">
        <f>IF(ISBLANK(Fran1!LO9)," ",IF(Fran1!LO9&lt;50,Fran1!LO9," "))</f>
        <v xml:space="preserve"> </v>
      </c>
    </row>
    <row r="19" spans="1:77" ht="20.100000000000001" customHeight="1">
      <c r="A19" s="456" t="str">
        <f>LEFT(Fran1!$A8,1)&amp;LEFT(Fran1!$B8,1)</f>
        <v/>
      </c>
      <c r="B19" s="457"/>
      <c r="C19" s="157" t="str">
        <f>IF(ISBLANK(Fran1!E8)," ",IF(Fran1!E8&gt;=75,Fran1!E8," "))</f>
        <v xml:space="preserve"> </v>
      </c>
      <c r="D19" s="157" t="str">
        <f>IF(ISBLANK(Fran1!I8)," ",IF(Fran1!I8&gt;=75,Fran1!I8," "))</f>
        <v xml:space="preserve"> </v>
      </c>
      <c r="E19" s="157" t="str">
        <f>IF(ISBLANK(Fran1!M8)," ",IF(Fran1!M8&gt;=75,Fran1!M8," "))</f>
        <v xml:space="preserve"> </v>
      </c>
      <c r="F19" s="157" t="str">
        <f>IF(ISBLANK(Fran1!Q8)," ",IF(Fran1!Q8&gt;=75,Fran1!Q8," "))</f>
        <v xml:space="preserve"> </v>
      </c>
      <c r="G19" s="157" t="str">
        <f>IF(ISBLANK(Fran1!U8)," ",IF(Fran1!U8&gt;=75,Fran1!U8," "))</f>
        <v xml:space="preserve"> </v>
      </c>
      <c r="H19" s="157" t="str">
        <f>IF(ISBLANK(Fran1!AB8)," ",IF(Fran1!AB8&gt;=75,Fran1!AB8," "))</f>
        <v xml:space="preserve"> </v>
      </c>
      <c r="I19" s="157" t="str">
        <f>IF(ISBLANK(Fran1!AF8)," ",IF(Fran1!AF8&gt;=75,Fran1!AF8," "))</f>
        <v xml:space="preserve"> </v>
      </c>
      <c r="J19" s="157" t="str">
        <f>IF(ISBLANK(Fran1!AJ8)," ",IF(Fran1!AJ8&gt;=75,Fran1!AJ8," "))</f>
        <v xml:space="preserve"> </v>
      </c>
      <c r="K19" s="157" t="str">
        <f>IF(ISBLANK(Fran1!AN8)," ",IF(Fran1!AN8&gt;=75,Fran1!AN8," "))</f>
        <v xml:space="preserve"> </v>
      </c>
      <c r="L19" s="157" t="str">
        <f>IF(ISBLANK(Fran1!AR8)," ",IF(Fran1!AR8&gt;=75,Fran1!AR8," "))</f>
        <v xml:space="preserve"> </v>
      </c>
      <c r="M19" s="157" t="str">
        <f>IF(ISBLANK(Fran1!AY8)," ",IF(Fran1!AY8&gt;=75,Fran1!AY8," "))</f>
        <v xml:space="preserve"> </v>
      </c>
      <c r="N19" s="157" t="str">
        <f>IF(ISBLANK(Fran1!BC8)," ",IF(Fran1!BC8&gt;=75,Fran1!BC8," "))</f>
        <v xml:space="preserve"> </v>
      </c>
      <c r="O19" s="157" t="str">
        <f>IF(ISBLANK(Fran1!BG8)," ",IF(Fran1!BG8&gt;=75,Fran1!BG8," "))</f>
        <v xml:space="preserve"> </v>
      </c>
      <c r="P19" s="157" t="str">
        <f>IF(ISBLANK(Fran1!BK8)," ",IF(Fran1!BK8&gt;=75,Fran1!BK8," "))</f>
        <v xml:space="preserve"> </v>
      </c>
      <c r="Q19" s="157" t="str">
        <f>IF(ISBLANK(Fran1!BO8)," ",IF(Fran1!BO8&gt;=75,Fran1!BO8," "))</f>
        <v xml:space="preserve"> </v>
      </c>
      <c r="R19" s="157" t="str">
        <f>IF(ISBLANK(Fran1!BV8)," ",IF(Fran1!BV8&gt;=75,Fran1!BV8," "))</f>
        <v xml:space="preserve"> </v>
      </c>
      <c r="S19" s="157" t="str">
        <f>IF(ISBLANK(Fran1!BZ8)," ",IF(Fran1!BZ8&gt;=75,Fran1!BZ8," "))</f>
        <v xml:space="preserve"> </v>
      </c>
      <c r="T19" s="157" t="str">
        <f>IF(ISBLANK(Fran1!CD8)," ",IF(Fran1!CD8&gt;=75,Fran1!CD8," "))</f>
        <v xml:space="preserve"> </v>
      </c>
      <c r="U19" s="157" t="str">
        <f>IF(ISBLANK(Fran1!CH8)," ",IF(Fran1!CH8&gt;=75,Fran1!CH8," "))</f>
        <v xml:space="preserve"> </v>
      </c>
      <c r="V19" s="157" t="str">
        <f>IF(ISBLANK(Fran1!CL8)," ",IF(Fran1!CL8&gt;=75,Fran1!CL8," "))</f>
        <v xml:space="preserve"> </v>
      </c>
      <c r="W19" s="157" t="str">
        <f>IF(ISBLANK(Fran1!CS8)," ",IF(Fran1!CS8&gt;=75,Fran1!CS8," "))</f>
        <v xml:space="preserve"> </v>
      </c>
      <c r="X19" s="157" t="str">
        <f>IF(ISBLANK(Fran1!CW8)," ",IF(Fran1!CW8&gt;=75,Fran1!CW8," "))</f>
        <v xml:space="preserve"> </v>
      </c>
      <c r="Y19" s="157" t="str">
        <f>IF(ISBLANK(Fran1!DA8)," ",IF(Fran1!DA8&gt;=75,Fran1!DA8," "))</f>
        <v xml:space="preserve"> </v>
      </c>
      <c r="Z19" s="157" t="str">
        <f>IF(ISBLANK(Fran1!DE8)," ",IF(Fran1!DE8&gt;=75,Fran1!DE8," "))</f>
        <v xml:space="preserve"> </v>
      </c>
      <c r="AA19" s="157" t="str">
        <f>IF(ISBLANK(Fran1!DI8)," ",IF(Fran1!DI8&gt;=75,Fran1!DI8," "))</f>
        <v xml:space="preserve"> </v>
      </c>
      <c r="AB19" s="157" t="str">
        <f>IF(ISBLANK(Fran1!DP8)," ",IF(Fran1!DP8&gt;=75,Fran1!DP8," "))</f>
        <v xml:space="preserve"> </v>
      </c>
      <c r="AC19" s="157" t="str">
        <f>IF(ISBLANK(Fran1!DT8)," ",IF(Fran1!DT8&gt;=75,Fran1!DT8," "))</f>
        <v xml:space="preserve"> </v>
      </c>
      <c r="AD19" s="157" t="str">
        <f>IF(ISBLANK(Fran1!DX8)," ",IF(Fran1!DX8&gt;=75,Fran1!DX8," "))</f>
        <v xml:space="preserve"> </v>
      </c>
      <c r="AE19" s="456" t="str">
        <f>LEFT(Fran1!$A8,1)&amp;LEFT(Fran1!$B8,1)</f>
        <v/>
      </c>
      <c r="AF19" s="457"/>
      <c r="AG19" s="157" t="str">
        <f>IF(ISBLANK(Fran1!EB8)," ",IF(Fran1!EB8&gt;=75,Fran1!EB8," "))</f>
        <v xml:space="preserve"> </v>
      </c>
      <c r="AH19" s="157" t="str">
        <f>IF(ISBLANK(Fran1!EF8)," ",IF(Fran1!EF8&gt;=75,Fran1!EF8," "))</f>
        <v xml:space="preserve"> </v>
      </c>
      <c r="AI19" s="157" t="str">
        <f>IF(ISBLANK(Fran1!EM8)," ",IF(Fran1!EM8&gt;=75,Fran1!EM8," "))</f>
        <v xml:space="preserve"> </v>
      </c>
      <c r="AJ19" s="157" t="str">
        <f>IF(ISBLANK(Fran1!EQ8)," ",IF(Fran1!EQ8&gt;=75,Fran1!EQ8," "))</f>
        <v xml:space="preserve"> </v>
      </c>
      <c r="AK19" s="157" t="str">
        <f>IF(ISBLANK(Fran1!EU8)," ",IF(Fran1!EU8&gt;=75,Fran1!EU8," "))</f>
        <v xml:space="preserve"> </v>
      </c>
      <c r="AL19" s="157" t="str">
        <f>IF(ISBLANK(Fran1!EY8)," ",IF(Fran1!EY8&gt;=75,Fran1!EY8," "))</f>
        <v xml:space="preserve"> </v>
      </c>
      <c r="AM19" s="157" t="str">
        <f>IF(ISBLANK(Fran1!FC8)," ",IF(Fran1!FC8&gt;=75,Fran1!FC8," "))</f>
        <v xml:space="preserve"> </v>
      </c>
      <c r="AN19" s="157" t="str">
        <f>IF(ISBLANK(Fran1!FJ8)," ",IF(Fran1!FJ8&gt;=75,Fran1!FJ8," "))</f>
        <v xml:space="preserve"> </v>
      </c>
      <c r="AO19" s="157" t="str">
        <f>IF(ISBLANK(Fran1!FN8)," ",IF(Fran1!FN8&gt;=75,Fran1!FN8," "))</f>
        <v xml:space="preserve"> </v>
      </c>
      <c r="AP19" s="157" t="str">
        <f>IF(ISBLANK(Fran1!FR8)," ",IF(Fran1!FR8&gt;=75,Fran1!FR8," "))</f>
        <v xml:space="preserve"> </v>
      </c>
      <c r="AQ19" s="157" t="str">
        <f>IF(ISBLANK(Fran1!FV8)," ",IF(Fran1!FV8&gt;=75,Fran1!FV8," "))</f>
        <v xml:space="preserve"> </v>
      </c>
      <c r="AR19" s="157" t="str">
        <f>IF(ISBLANK(Fran1!FZ8)," ",IF(Fran1!FZ8&gt;=75,Fran1!FZ8," "))</f>
        <v xml:space="preserve"> </v>
      </c>
      <c r="AS19" s="157" t="str">
        <f>IF(ISBLANK(Fran1!GG8)," ",IF(Fran1!GG8&gt;=75,Fran1!GG8," "))</f>
        <v xml:space="preserve"> </v>
      </c>
      <c r="AT19" s="157" t="str">
        <f>IF(ISBLANK(Fran1!GK8)," ",IF(Fran1!GK8&gt;=75,Fran1!GK8," "))</f>
        <v xml:space="preserve"> </v>
      </c>
      <c r="AU19" s="157" t="str">
        <f>IF(ISBLANK(Fran1!GO8)," ",IF(Fran1!GO8&gt;=75,Fran1!GO8," "))</f>
        <v xml:space="preserve"> </v>
      </c>
      <c r="AV19" s="157" t="str">
        <f>IF(ISBLANK(Fran1!GS8)," ",IF(Fran1!GS8&gt;=75,Fran1!GS8," "))</f>
        <v xml:space="preserve"> </v>
      </c>
      <c r="AW19" s="157" t="str">
        <f>IF(ISBLANK(Fran1!GW8)," ",IF(Fran1!GW8&gt;=75,Fran1!GW8," "))</f>
        <v xml:space="preserve"> </v>
      </c>
      <c r="AX19" s="157" t="str">
        <f>IF(ISBLANK(Fran1!HD8)," ",IF(Fran1!HD8&gt;=75,Fran1!HD8," "))</f>
        <v xml:space="preserve"> </v>
      </c>
      <c r="AY19" s="157" t="str">
        <f>IF(ISBLANK(Fran1!HH8)," ",IF(Fran1!HH8&gt;=75,Fran1!HH8," "))</f>
        <v xml:space="preserve"> </v>
      </c>
      <c r="AZ19" s="157" t="str">
        <f>IF(ISBLANK(Fran1!HL8)," ",IF(Fran1!HL8&gt;=75,Fran1!HL8," "))</f>
        <v xml:space="preserve"> </v>
      </c>
      <c r="BA19" s="157" t="str">
        <f>IF(ISBLANK(Fran1!HP8)," ",IF(Fran1!HP8&gt;=75,Fran1!HP8," "))</f>
        <v xml:space="preserve"> </v>
      </c>
      <c r="BB19" s="157" t="str">
        <f>IF(ISBLANK(Fran1!HT8)," ",IF(Fran1!HT8&gt;=75,Fran1!HT8," "))</f>
        <v xml:space="preserve"> </v>
      </c>
      <c r="BC19" s="157" t="str">
        <f>IF(ISBLANK(Fran1!IA8)," ",IF(Fran1!IA8&gt;=75,Fran1!IA8," "))</f>
        <v xml:space="preserve"> </v>
      </c>
      <c r="BD19" s="157" t="str">
        <f>IF(ISBLANK(Fran1!IE8)," ",IF(Fran1!IE8&gt;=75,Fran1!IE8," "))</f>
        <v xml:space="preserve"> </v>
      </c>
      <c r="BE19" s="157" t="str">
        <f>IF(ISBLANK(Fran1!II8)," ",IF(Fran1!II8&gt;=75,Fran1!II8," "))</f>
        <v xml:space="preserve"> </v>
      </c>
      <c r="BF19" s="157" t="str">
        <f>IF(ISBLANK(Fran1!IM8)," ",IF(Fran1!IM8&gt;=75,Fran1!IM8," "))</f>
        <v xml:space="preserve"> </v>
      </c>
      <c r="BG19" s="157" t="str">
        <f>IF(ISBLANK(Fran1!IQ8)," ",IF(Fran1!IQ8&gt;=75,Fran1!IQ8," "))</f>
        <v xml:space="preserve"> </v>
      </c>
      <c r="BH19" s="157" t="str">
        <f>IF(ISBLANK(Fran1!IX8)," ",IF(Fran1!IX8&gt;=75,Fran1!IX8," "))</f>
        <v xml:space="preserve"> </v>
      </c>
      <c r="BI19" s="456" t="str">
        <f>LEFT(Fran1!$A8,1)&amp;LEFT(Fran1!$B8,1)</f>
        <v/>
      </c>
      <c r="BJ19" s="457"/>
      <c r="BK19" s="157" t="str">
        <f>IF(ISBLANK(Fran1!JB8)," ",IF(Fran1!JB8&gt;=75,Fran1!JB8," "))</f>
        <v xml:space="preserve"> </v>
      </c>
      <c r="BL19" s="157" t="str">
        <f>IF(ISBLANK(Fran1!JF8)," ",IF(Fran1!JF8&gt;=75,Fran1!JF8," "))</f>
        <v xml:space="preserve"> </v>
      </c>
      <c r="BM19" s="157" t="str">
        <f>IF(ISBLANK(Fran1!JJ8)," ",IF(Fran1!JJ8&gt;=75,Fran1!JJ8," "))</f>
        <v xml:space="preserve"> </v>
      </c>
      <c r="BN19" s="157" t="str">
        <f>IF(ISBLANK(Fran1!JN8)," ",IF(Fran1!JN8&gt;=75,Fran1!JN8," "))</f>
        <v xml:space="preserve"> </v>
      </c>
      <c r="BO19" s="157" t="str">
        <f>IF(ISBLANK(Fran1!JU8)," ",IF(Fran1!JU8&gt;=75,Fran1!JU8," "))</f>
        <v xml:space="preserve"> </v>
      </c>
      <c r="BP19" s="157" t="str">
        <f>IF(ISBLANK(Fran1!JY8)," ",IF(Fran1!JY8&gt;=75,Fran1!JY8," "))</f>
        <v xml:space="preserve"> </v>
      </c>
      <c r="BQ19" s="157" t="str">
        <f>IF(ISBLANK(Fran1!KC8)," ",IF(Fran1!KC8&gt;=75,Fran1!KC8," "))</f>
        <v xml:space="preserve"> </v>
      </c>
      <c r="BR19" s="157" t="str">
        <f>IF(ISBLANK(Fran1!KG8)," ",IF(Fran1!KG8&gt;=75,Fran1!KG8," "))</f>
        <v xml:space="preserve"> </v>
      </c>
      <c r="BS19" s="157" t="str">
        <f>IF(ISBLANK(Fran1!KK8)," ",IF(Fran1!KK8&gt;=75,Fran1!KK8," "))</f>
        <v xml:space="preserve"> </v>
      </c>
      <c r="BT19" s="157" t="str">
        <f>IF(ISBLANK(Fran1!KR8)," ",IF(Fran1!KR8&gt;=75,Fran1!KR8," "))</f>
        <v xml:space="preserve"> </v>
      </c>
      <c r="BU19" s="157" t="str">
        <f>IF(ISBLANK(Fran1!KV8)," ",IF(Fran1!KV8&gt;=75,Fran1!KV8," "))</f>
        <v xml:space="preserve"> </v>
      </c>
      <c r="BV19" s="157" t="str">
        <f>IF(ISBLANK(Fran1!KZ8)," ",IF(Fran1!KZ8&gt;=75,Fran1!KZ8," "))</f>
        <v xml:space="preserve"> </v>
      </c>
      <c r="BW19" s="157" t="str">
        <f>IF(ISBLANK(Fran1!LD8)," ",IF(Fran1!LD8&gt;=75,Fran1!LD8," "))</f>
        <v xml:space="preserve"> </v>
      </c>
      <c r="BX19" s="157" t="str">
        <f>IF(ISBLANK(Fran1!LH8)," ",IF(Fran1!LH8&gt;=75,Fran1!LH8," "))</f>
        <v xml:space="preserve"> </v>
      </c>
      <c r="BY19" s="157" t="str">
        <f>IF(ISBLANK(Fran1!LO8)," ",IF(Fran1!LO8&gt;=75,Fran1!LO8," "))</f>
        <v xml:space="preserve"> </v>
      </c>
    </row>
    <row r="20" spans="1:77" ht="20.100000000000001" customHeight="1">
      <c r="A20" s="458"/>
      <c r="B20" s="459"/>
      <c r="C20" s="159" t="str">
        <f>IF(ISBLANK(Fran1!E8)," ",IF(Fran1!E8&gt;=50,IF(Fran1!E8&lt;75,Fran1!E8," ")," "))</f>
        <v xml:space="preserve"> </v>
      </c>
      <c r="D20" s="159" t="str">
        <f>IF(ISBLANK(Fran1!I8)," ",IF(Fran1!I8&gt;=50,IF(Fran1!I8&lt;75,Fran1!I8," ")," "))</f>
        <v xml:space="preserve"> </v>
      </c>
      <c r="E20" s="159" t="str">
        <f>IF(ISBLANK(Fran1!M8)," ",IF(Fran1!M8&gt;=50,IF(Fran1!M8&lt;75,Fran1!M8," ")," "))</f>
        <v xml:space="preserve"> </v>
      </c>
      <c r="F20" s="159" t="str">
        <f>IF(ISBLANK(Fran1!Q8)," ",IF(Fran1!Q8&gt;=50,IF(Fran1!Q8&lt;75,Fran1!Q8," ")," "))</f>
        <v xml:space="preserve"> </v>
      </c>
      <c r="G20" s="159" t="str">
        <f>IF(ISBLANK(Fran1!U8)," ",IF(Fran1!U8&gt;=50,IF(Fran1!U8&lt;75,Fran1!U8," ")," "))</f>
        <v xml:space="preserve"> </v>
      </c>
      <c r="H20" s="159" t="str">
        <f>IF(ISBLANK(Fran1!AB8)," ",IF(Fran1!AB8&gt;=50,IF(Fran1!AB8&lt;75,Fran1!AB8," ")," "))</f>
        <v xml:space="preserve"> </v>
      </c>
      <c r="I20" s="159" t="str">
        <f>IF(ISBLANK(Fran1!AF8)," ",IF(Fran1!AF8&gt;=50,IF(Fran1!AF8&lt;75,Fran1!AF8," ")," "))</f>
        <v xml:space="preserve"> </v>
      </c>
      <c r="J20" s="159" t="str">
        <f>IF(ISBLANK(Fran1!AJ8)," ",IF(Fran1!AJ8&gt;=50,IF(Fran1!AJ8&lt;75,Fran1!AJ8," ")," "))</f>
        <v xml:space="preserve"> </v>
      </c>
      <c r="K20" s="159" t="str">
        <f>IF(ISBLANK(Fran1!AN8)," ",IF(Fran1!AN8&gt;=50,IF(Fran1!AN8&lt;75,Fran1!AN8," ")," "))</f>
        <v xml:space="preserve"> </v>
      </c>
      <c r="L20" s="159" t="str">
        <f>IF(ISBLANK(Fran1!AR8)," ",IF(Fran1!AR8&gt;=50,IF(Fran1!AR8&lt;75,Fran1!AR8," ")," "))</f>
        <v xml:space="preserve"> </v>
      </c>
      <c r="M20" s="159" t="str">
        <f>IF(ISBLANK(Fran1!AY8)," ",IF(Fran1!AY8&gt;=50,IF(Fran1!AY8&lt;75,Fran1!AY8," ")," "))</f>
        <v xml:space="preserve"> </v>
      </c>
      <c r="N20" s="159" t="str">
        <f>IF(ISBLANK(Fran1!BC8)," ",IF(Fran1!BC8&gt;=50,IF(Fran1!BC8&lt;75,Fran1!BC8," ")," "))</f>
        <v xml:space="preserve"> </v>
      </c>
      <c r="O20" s="159" t="str">
        <f>IF(ISBLANK(Fran1!BG8)," ",IF(Fran1!BG8&gt;=50,IF(Fran1!BG8&lt;75,Fran1!BG8," ")," "))</f>
        <v xml:space="preserve"> </v>
      </c>
      <c r="P20" s="159" t="str">
        <f>IF(ISBLANK(Fran1!BK8)," ",IF(Fran1!BK8&gt;=50,IF(Fran1!BK8&lt;75,Fran1!BK8," ")," "))</f>
        <v xml:space="preserve"> </v>
      </c>
      <c r="Q20" s="159" t="str">
        <f>IF(ISBLANK(Fran1!BO8)," ",IF(Fran1!BO8&gt;=50,IF(Fran1!BO8&lt;75,Fran1!BO8," ")," "))</f>
        <v xml:space="preserve"> </v>
      </c>
      <c r="R20" s="159" t="str">
        <f>IF(ISBLANK(Fran1!BV8)," ",IF(Fran1!BV8&gt;=50,IF(Fran1!BV8&lt;75,Fran1!BV8," ")," "))</f>
        <v xml:space="preserve"> </v>
      </c>
      <c r="S20" s="159" t="str">
        <f>IF(ISBLANK(Fran1!BZ8)," ",IF(Fran1!BZ8&gt;=50,IF(Fran1!BZ8&lt;75,Fran1!BZ8," ")," "))</f>
        <v xml:space="preserve"> </v>
      </c>
      <c r="T20" s="159" t="str">
        <f>IF(ISBLANK(Fran1!CD8)," ",IF(Fran1!CD8&gt;=50,IF(Fran1!CD8&lt;75,Fran1!CD8," ")," "))</f>
        <v xml:space="preserve"> </v>
      </c>
      <c r="U20" s="159" t="str">
        <f>IF(ISBLANK(Fran1!CH8)," ",IF(Fran1!CH8&gt;=50,IF(Fran1!CH8&lt;75,Fran1!CH8," ")," "))</f>
        <v xml:space="preserve"> </v>
      </c>
      <c r="V20" s="159" t="str">
        <f>IF(ISBLANK(Fran1!CL8)," ",IF(Fran1!CL8&gt;=50,IF(Fran1!CL8&lt;75,Fran1!CL8," ")," "))</f>
        <v xml:space="preserve"> </v>
      </c>
      <c r="W20" s="159" t="str">
        <f>IF(ISBLANK(Fran1!CS8)," ",IF(Fran1!CS8&gt;=50,IF(Fran1!CS8&lt;75,Fran1!CS8," ")," "))</f>
        <v xml:space="preserve"> </v>
      </c>
      <c r="X20" s="159" t="str">
        <f>IF(ISBLANK(Fran1!CW8)," ",IF(Fran1!CW8&gt;=50,IF(Fran1!CW8&lt;75,Fran1!CW8," ")," "))</f>
        <v xml:space="preserve"> </v>
      </c>
      <c r="Y20" s="159" t="str">
        <f>IF(ISBLANK(Fran1!DA8)," ",IF(Fran1!DA8&gt;=50,IF(Fran1!DA8&lt;75,Fran1!DA8," ")," "))</f>
        <v xml:space="preserve"> </v>
      </c>
      <c r="Z20" s="159" t="str">
        <f>IF(ISBLANK(Fran1!DE8)," ",IF(Fran1!DE8&gt;=50,IF(Fran1!DE8&lt;75,Fran1!DE8," ")," "))</f>
        <v xml:space="preserve"> </v>
      </c>
      <c r="AA20" s="159" t="str">
        <f>IF(ISBLANK(Fran1!DI8)," ",IF(Fran1!DI8&gt;=50,IF(Fran1!DI8&lt;75,Fran1!DI8," ")," "))</f>
        <v xml:space="preserve"> </v>
      </c>
      <c r="AB20" s="159" t="str">
        <f>IF(ISBLANK(Fran1!DP8)," ",IF(Fran1!DP8&gt;=50,IF(Fran1!DP8&lt;75,Fran1!DP8," ")," "))</f>
        <v xml:space="preserve"> </v>
      </c>
      <c r="AC20" s="159" t="str">
        <f>IF(ISBLANK(Fran1!DT8)," ",IF(Fran1!DT8&gt;=50,IF(Fran1!DT8&lt;75,Fran1!DT8," ")," "))</f>
        <v xml:space="preserve"> </v>
      </c>
      <c r="AD20" s="159" t="str">
        <f>IF(ISBLANK(Fran1!DX8)," ",IF(Fran1!DX8&gt;=50,IF(Fran1!DX8&lt;75,Fran1!DX8," ")," "))</f>
        <v xml:space="preserve"> </v>
      </c>
      <c r="AE20" s="458"/>
      <c r="AF20" s="459"/>
      <c r="AG20" s="159" t="str">
        <f>IF(ISBLANK(Fran1!EB8)," ",IF(Fran1!EB8&gt;=50,IF(Fran1!EB8&lt;75,Fran1!EB8," ")," "))</f>
        <v xml:space="preserve"> </v>
      </c>
      <c r="AH20" s="159" t="str">
        <f>IF(ISBLANK(Fran1!EF8)," ",IF(Fran1!EF8&gt;=50,IF(Fran1!EF8&lt;75,Fran1!EF8," ")," "))</f>
        <v xml:space="preserve"> </v>
      </c>
      <c r="AI20" s="159" t="str">
        <f>IF(ISBLANK(Fran1!EM8)," ",IF(Fran1!EM8&gt;=50,IF(Fran1!EM8&lt;75,Fran1!EM8," ")," "))</f>
        <v xml:space="preserve"> </v>
      </c>
      <c r="AJ20" s="159" t="str">
        <f>IF(ISBLANK(Fran1!EQ8)," ",IF(Fran1!EQ8&gt;=50,IF(Fran1!EQ8&lt;75,Fran1!EQ8," ")," "))</f>
        <v xml:space="preserve"> </v>
      </c>
      <c r="AK20" s="159" t="str">
        <f>IF(ISBLANK(Fran1!EU8)," ",IF(Fran1!EU8&gt;=50,IF(Fran1!EU8&lt;75,Fran1!EU8," ")," "))</f>
        <v xml:space="preserve"> </v>
      </c>
      <c r="AL20" s="159" t="str">
        <f>IF(ISBLANK(Fran1!EY8)," ",IF(Fran1!EY8&gt;=50,IF(Fran1!EY8&lt;75,Fran1!EY8," ")," "))</f>
        <v xml:space="preserve"> </v>
      </c>
      <c r="AM20" s="159" t="str">
        <f>IF(ISBLANK(Fran1!FC8)," ",IF(Fran1!FC8&gt;=50,IF(Fran1!FC8&lt;75,Fran1!FC8," ")," "))</f>
        <v xml:space="preserve"> </v>
      </c>
      <c r="AN20" s="159" t="str">
        <f>IF(ISBLANK(Fran1!FJ8)," ",IF(Fran1!FJ8&gt;=50,IF(Fran1!FJ8&lt;75,Fran1!FJ8," ")," "))</f>
        <v xml:space="preserve"> </v>
      </c>
      <c r="AO20" s="159" t="str">
        <f>IF(ISBLANK(Fran1!FN8)," ",IF(Fran1!FN8&gt;=50,IF(Fran1!FN8&lt;75,Fran1!FN8," ")," "))</f>
        <v xml:space="preserve"> </v>
      </c>
      <c r="AP20" s="159" t="str">
        <f>IF(ISBLANK(Fran1!FR8)," ",IF(Fran1!FR8&gt;=50,IF(Fran1!FR8&lt;75,Fran1!FR8," ")," "))</f>
        <v xml:space="preserve"> </v>
      </c>
      <c r="AQ20" s="159" t="str">
        <f>IF(ISBLANK(Fran1!FV8)," ",IF(Fran1!FV8&gt;=50,IF(Fran1!FV8&lt;75,Fran1!FV8," ")," "))</f>
        <v xml:space="preserve"> </v>
      </c>
      <c r="AR20" s="159" t="str">
        <f>IF(ISBLANK(Fran1!FZ8)," ",IF(Fran1!FZ8&gt;=50,IF(Fran1!FZ8&lt;75,Fran1!FZ8," ")," "))</f>
        <v xml:space="preserve"> </v>
      </c>
      <c r="AS20" s="159" t="str">
        <f>IF(ISBLANK(Fran1!GG8)," ",IF(Fran1!GG8&gt;=50,IF(Fran1!GG8&lt;75,Fran1!GG8," ")," "))</f>
        <v xml:space="preserve"> </v>
      </c>
      <c r="AT20" s="159" t="str">
        <f>IF(ISBLANK(Fran1!GK8)," ",IF(Fran1!GK8&gt;=50,IF(Fran1!GK8&lt;75,Fran1!GK8," ")," "))</f>
        <v xml:space="preserve"> </v>
      </c>
      <c r="AU20" s="159" t="str">
        <f>IF(ISBLANK(Fran1!GO8)," ",IF(Fran1!GO8&gt;=50,IF(Fran1!GO8&lt;75,Fran1!GO8," ")," "))</f>
        <v xml:space="preserve"> </v>
      </c>
      <c r="AV20" s="159" t="str">
        <f>IF(ISBLANK(Fran1!GS8)," ",IF(Fran1!GS8&gt;=50,IF(Fran1!GS8&lt;75,Fran1!GS8," ")," "))</f>
        <v xml:space="preserve"> </v>
      </c>
      <c r="AW20" s="159" t="str">
        <f>IF(ISBLANK(Fran1!GW8)," ",IF(Fran1!GW8&gt;=50,IF(Fran1!GW8&lt;75,Fran1!GW8," ")," "))</f>
        <v xml:space="preserve"> </v>
      </c>
      <c r="AX20" s="159" t="str">
        <f>IF(ISBLANK(Fran1!HD8)," ",IF(Fran1!HD8&gt;=50,IF(Fran1!HD8&lt;75,Fran1!HD8," ")," "))</f>
        <v xml:space="preserve"> </v>
      </c>
      <c r="AY20" s="159" t="str">
        <f>IF(ISBLANK(Fran1!HH8)," ",IF(Fran1!HH8&gt;=50,IF(Fran1!HH8&lt;75,Fran1!HH8," ")," "))</f>
        <v xml:space="preserve"> </v>
      </c>
      <c r="AZ20" s="159" t="str">
        <f>IF(ISBLANK(Fran1!HL8)," ",IF(Fran1!HL8&gt;=50,IF(Fran1!HL8&lt;75,Fran1!HL8," ")," "))</f>
        <v xml:space="preserve"> </v>
      </c>
      <c r="BA20" s="159" t="str">
        <f>IF(ISBLANK(Fran1!HP8)," ",IF(Fran1!HP8&gt;=50,IF(Fran1!HP8&lt;75,Fran1!HP8," ")," "))</f>
        <v xml:space="preserve"> </v>
      </c>
      <c r="BB20" s="159" t="str">
        <f>IF(ISBLANK(Fran1!HT8)," ",IF(Fran1!HT8&gt;=50,IF(Fran1!HT8&lt;75,Fran1!HT8," ")," "))</f>
        <v xml:space="preserve"> </v>
      </c>
      <c r="BC20" s="159" t="str">
        <f>IF(ISBLANK(Fran1!IA8)," ",IF(Fran1!IA8&gt;=50,IF(Fran1!IA8&lt;75,Fran1!IA8," ")," "))</f>
        <v xml:space="preserve"> </v>
      </c>
      <c r="BD20" s="159" t="str">
        <f>IF(ISBLANK(Fran1!IE8)," ",IF(Fran1!IE8&gt;=50,IF(Fran1!IE8&lt;75,Fran1!IE8," ")," "))</f>
        <v xml:space="preserve"> </v>
      </c>
      <c r="BE20" s="159" t="str">
        <f>IF(ISBLANK(Fran1!II8)," ",IF(Fran1!II8&gt;=50,IF(Fran1!II8&lt;75,Fran1!II8," ")," "))</f>
        <v xml:space="preserve"> </v>
      </c>
      <c r="BF20" s="159" t="str">
        <f>IF(ISBLANK(Fran1!IM8)," ",IF(Fran1!IM8&gt;=50,IF(Fran1!IM8&lt;75,Fran1!IM8," ")," "))</f>
        <v xml:space="preserve"> </v>
      </c>
      <c r="BG20" s="159" t="str">
        <f>IF(ISBLANK(Fran1!IQ8)," ",IF(Fran1!IQ8&gt;=50,IF(Fran1!IQ8&lt;75,Fran1!IQ8," ")," "))</f>
        <v xml:space="preserve"> </v>
      </c>
      <c r="BH20" s="159" t="str">
        <f>IF(ISBLANK(Fran1!IX8)," ",IF(Fran1!IX8&gt;=50,IF(Fran1!IX8&lt;75,Fran1!IX8," ")," "))</f>
        <v xml:space="preserve"> </v>
      </c>
      <c r="BI20" s="458"/>
      <c r="BJ20" s="459"/>
      <c r="BK20" s="159" t="str">
        <f>IF(ISBLANK(Fran1!JB8)," ",IF(Fran1!JB8&gt;=50,IF(Fran1!JB8&lt;75,Fran1!JB8," ")," "))</f>
        <v xml:space="preserve"> </v>
      </c>
      <c r="BL20" s="159" t="str">
        <f>IF(ISBLANK(Fran1!JF8)," ",IF(Fran1!JF8&gt;=50,IF(Fran1!JF8&lt;75,Fran1!JF8," ")," "))</f>
        <v xml:space="preserve"> </v>
      </c>
      <c r="BM20" s="159" t="str">
        <f>IF(ISBLANK(Fran1!JJ8)," ",IF(Fran1!JJ8&gt;=50,IF(Fran1!JJ8&lt;75,Fran1!JJ8," ")," "))</f>
        <v xml:space="preserve"> </v>
      </c>
      <c r="BN20" s="159" t="str">
        <f>IF(ISBLANK(Fran1!JN8)," ",IF(Fran1!JN8&gt;=50,IF(Fran1!JN8&lt;75,Fran1!JN8," ")," "))</f>
        <v xml:space="preserve"> </v>
      </c>
      <c r="BO20" s="159" t="str">
        <f>IF(ISBLANK(Fran1!JU8)," ",IF(Fran1!JU8&gt;=50,IF(Fran1!JU8&lt;75,Fran1!JU8," ")," "))</f>
        <v xml:space="preserve"> </v>
      </c>
      <c r="BP20" s="159" t="str">
        <f>IF(ISBLANK(Fran1!JY8)," ",IF(Fran1!JY8&gt;=50,IF(Fran1!JY8&lt;75,Fran1!JY8," ")," "))</f>
        <v xml:space="preserve"> </v>
      </c>
      <c r="BQ20" s="159" t="str">
        <f>IF(ISBLANK(Fran1!KC8)," ",IF(Fran1!KC8&gt;=50,IF(Fran1!KC8&lt;75,Fran1!KC8," ")," "))</f>
        <v xml:space="preserve"> </v>
      </c>
      <c r="BR20" s="159" t="str">
        <f>IF(ISBLANK(Fran1!KG8)," ",IF(Fran1!KG8&gt;=50,IF(Fran1!KG8&lt;75,Fran1!KG8," ")," "))</f>
        <v xml:space="preserve"> </v>
      </c>
      <c r="BS20" s="159" t="str">
        <f>IF(ISBLANK(Fran1!KK8)," ",IF(Fran1!KK8&gt;=50,IF(Fran1!KK8&lt;75,Fran1!KK8," ")," "))</f>
        <v xml:space="preserve"> </v>
      </c>
      <c r="BT20" s="159" t="str">
        <f>IF(ISBLANK(Fran1!KR8)," ",IF(Fran1!KR8&gt;=50,IF(Fran1!KR8&lt;75,Fran1!KR8," ")," "))</f>
        <v xml:space="preserve"> </v>
      </c>
      <c r="BU20" s="159" t="str">
        <f>IF(ISBLANK(Fran1!KV8)," ",IF(Fran1!KV8&gt;=50,IF(Fran1!KV8&lt;75,Fran1!KV8," ")," "))</f>
        <v xml:space="preserve"> </v>
      </c>
      <c r="BV20" s="159" t="str">
        <f>IF(ISBLANK(Fran1!KZ8)," ",IF(Fran1!KZ8&gt;=50,IF(Fran1!KZ8&lt;75,Fran1!KZ8," ")," "))</f>
        <v xml:space="preserve"> </v>
      </c>
      <c r="BW20" s="159" t="str">
        <f>IF(ISBLANK(Fran1!LD8)," ",IF(Fran1!LD8&gt;=50,IF(Fran1!LD8&lt;75,Fran1!LD8," ")," "))</f>
        <v xml:space="preserve"> </v>
      </c>
      <c r="BX20" s="159" t="str">
        <f>IF(ISBLANK(Fran1!LH8)," ",IF(Fran1!LH8&gt;=50,IF(Fran1!LH8&lt;75,Fran1!LH8," ")," "))</f>
        <v xml:space="preserve"> </v>
      </c>
      <c r="BY20" s="159" t="str">
        <f>IF(ISBLANK(Fran1!LO8)," ",IF(Fran1!LO8&gt;=50,IF(Fran1!LO8&lt;75,Fran1!LO8," ")," "))</f>
        <v xml:space="preserve"> </v>
      </c>
    </row>
    <row r="21" spans="1:77" ht="20.100000000000001" customHeight="1" thickBot="1">
      <c r="A21" s="460"/>
      <c r="B21" s="461"/>
      <c r="C21" s="161" t="str">
        <f>IF(ISBLANK(Fran1!E8)," ",IF(Fran1!E8&lt;50,Fran1!E8," "))</f>
        <v xml:space="preserve"> </v>
      </c>
      <c r="D21" s="161" t="str">
        <f>IF(ISBLANK(Fran1!I8)," ",IF(Fran1!I8&lt;50,Fran1!I8," "))</f>
        <v xml:space="preserve"> </v>
      </c>
      <c r="E21" s="161" t="str">
        <f>IF(ISBLANK(Fran1!M8)," ",IF(Fran1!M8&lt;50,Fran1!M8," "))</f>
        <v xml:space="preserve"> </v>
      </c>
      <c r="F21" s="161" t="str">
        <f>IF(ISBLANK(Fran1!Q8)," ",IF(Fran1!Q8&lt;50,Fran1!Q8," "))</f>
        <v xml:space="preserve"> </v>
      </c>
      <c r="G21" s="161" t="str">
        <f>IF(ISBLANK(Fran1!U8)," ",IF(Fran1!U8&lt;50,Fran1!U8," "))</f>
        <v xml:space="preserve"> </v>
      </c>
      <c r="H21" s="161" t="str">
        <f>IF(ISBLANK(Fran1!AB8)," ",IF(Fran1!AB8&lt;50,Fran1!AB8," "))</f>
        <v xml:space="preserve"> </v>
      </c>
      <c r="I21" s="161" t="str">
        <f>IF(ISBLANK(Fran1!AF8)," ",IF(Fran1!AF8&lt;50,Fran1!AF8," "))</f>
        <v xml:space="preserve"> </v>
      </c>
      <c r="J21" s="161" t="str">
        <f>IF(ISBLANK(Fran1!AJ8)," ",IF(Fran1!AJ8&lt;50,Fran1!AJ8," "))</f>
        <v xml:space="preserve"> </v>
      </c>
      <c r="K21" s="161" t="str">
        <f>IF(ISBLANK(Fran1!AN8)," ",IF(Fran1!AN8&lt;50,Fran1!AN8," "))</f>
        <v xml:space="preserve"> </v>
      </c>
      <c r="L21" s="161" t="str">
        <f>IF(ISBLANK(Fran1!AR8)," ",IF(Fran1!AR8&lt;50,Fran1!AR8," "))</f>
        <v xml:space="preserve"> </v>
      </c>
      <c r="M21" s="161" t="str">
        <f>IF(ISBLANK(Fran1!AY8)," ",IF(Fran1!AY8&lt;50,Fran1!AY8," "))</f>
        <v xml:space="preserve"> </v>
      </c>
      <c r="N21" s="161" t="str">
        <f>IF(ISBLANK(Fran1!BC8)," ",IF(Fran1!BC8&lt;50,Fran1!BC8," "))</f>
        <v xml:space="preserve"> </v>
      </c>
      <c r="O21" s="161" t="str">
        <f>IF(ISBLANK(Fran1!BG8)," ",IF(Fran1!BG8&lt;50,Fran1!BG8," "))</f>
        <v xml:space="preserve"> </v>
      </c>
      <c r="P21" s="161" t="str">
        <f>IF(ISBLANK(Fran1!BK8)," ",IF(Fran1!BK8&lt;50,Fran1!BK8," "))</f>
        <v xml:space="preserve"> </v>
      </c>
      <c r="Q21" s="161" t="str">
        <f>IF(ISBLANK(Fran1!BO8)," ",IF(Fran1!BO8&lt;50,Fran1!BO8," "))</f>
        <v xml:space="preserve"> </v>
      </c>
      <c r="R21" s="161" t="str">
        <f>IF(ISBLANK(Fran1!BV8)," ",IF(Fran1!BV8&lt;50,Fran1!BV8," "))</f>
        <v xml:space="preserve"> </v>
      </c>
      <c r="S21" s="161" t="str">
        <f>IF(ISBLANK(Fran1!BZ8)," ",IF(Fran1!BZ8&lt;50,Fran1!BZ8," "))</f>
        <v xml:space="preserve"> </v>
      </c>
      <c r="T21" s="161" t="str">
        <f>IF(ISBLANK(Fran1!CD8)," ",IF(Fran1!CD8&lt;50,Fran1!CD8," "))</f>
        <v xml:space="preserve"> </v>
      </c>
      <c r="U21" s="161" t="str">
        <f>IF(ISBLANK(Fran1!CH8)," ",IF(Fran1!CH8&lt;50,Fran1!CH8," "))</f>
        <v xml:space="preserve"> </v>
      </c>
      <c r="V21" s="161" t="str">
        <f>IF(ISBLANK(Fran1!CL8)," ",IF(Fran1!CL8&lt;50,Fran1!CL8," "))</f>
        <v xml:space="preserve"> </v>
      </c>
      <c r="W21" s="161" t="str">
        <f>IF(ISBLANK(Fran1!CS8)," ",IF(Fran1!CS8&lt;50,Fran1!CS8," "))</f>
        <v xml:space="preserve"> </v>
      </c>
      <c r="X21" s="161" t="str">
        <f>IF(ISBLANK(Fran1!CW8)," ",IF(Fran1!CW8&lt;50,Fran1!CW8," "))</f>
        <v xml:space="preserve"> </v>
      </c>
      <c r="Y21" s="161" t="str">
        <f>IF(ISBLANK(Fran1!DA8)," ",IF(Fran1!DA8&lt;50,Fran1!DA8," "))</f>
        <v xml:space="preserve"> </v>
      </c>
      <c r="Z21" s="161" t="str">
        <f>IF(ISBLANK(Fran1!DE8)," ",IF(Fran1!DE8&lt;50,Fran1!DE8," "))</f>
        <v xml:space="preserve"> </v>
      </c>
      <c r="AA21" s="161" t="str">
        <f>IF(ISBLANK(Fran1!DI8)," ",IF(Fran1!DI8&lt;50,Fran1!DI8," "))</f>
        <v xml:space="preserve"> </v>
      </c>
      <c r="AB21" s="161" t="str">
        <f>IF(ISBLANK(Fran1!DP8)," ",IF(Fran1!DP8&lt;50,Fran1!DP8," "))</f>
        <v xml:space="preserve"> </v>
      </c>
      <c r="AC21" s="161" t="str">
        <f>IF(ISBLANK(Fran1!DT8)," ",IF(Fran1!DT8&lt;50,Fran1!DT8," "))</f>
        <v xml:space="preserve"> </v>
      </c>
      <c r="AD21" s="161" t="str">
        <f>IF(ISBLANK(Fran1!DX8)," ",IF(Fran1!DX8&lt;50,Fran1!DX8," "))</f>
        <v xml:space="preserve"> </v>
      </c>
      <c r="AE21" s="460"/>
      <c r="AF21" s="461"/>
      <c r="AG21" s="161" t="str">
        <f>IF(ISBLANK(Fran1!EB8)," ",IF(Fran1!EB8&lt;50,Fran1!EB8," "))</f>
        <v xml:space="preserve"> </v>
      </c>
      <c r="AH21" s="161" t="str">
        <f>IF(ISBLANK(Fran1!EF8)," ",IF(Fran1!EF8&lt;50,Fran1!EF8," "))</f>
        <v xml:space="preserve"> </v>
      </c>
      <c r="AI21" s="161" t="str">
        <f>IF(ISBLANK(Fran1!EM8)," ",IF(Fran1!EM8&lt;50,Fran1!EM8," "))</f>
        <v xml:space="preserve"> </v>
      </c>
      <c r="AJ21" s="161" t="str">
        <f>IF(ISBLANK(Fran1!EQ8)," ",IF(Fran1!EQ8&lt;50,Fran1!EQ8," "))</f>
        <v xml:space="preserve"> </v>
      </c>
      <c r="AK21" s="161" t="str">
        <f>IF(ISBLANK(Fran1!EU8)," ",IF(Fran1!EU8&lt;50,Fran1!EU8," "))</f>
        <v xml:space="preserve"> </v>
      </c>
      <c r="AL21" s="161" t="str">
        <f>IF(ISBLANK(Fran1!EY8)," ",IF(Fran1!EY8&lt;50,Fran1!EY8," "))</f>
        <v xml:space="preserve"> </v>
      </c>
      <c r="AM21" s="161" t="str">
        <f>IF(ISBLANK(Fran1!FC8)," ",IF(Fran1!FC8&lt;50,Fran1!FC8," "))</f>
        <v xml:space="preserve"> </v>
      </c>
      <c r="AN21" s="161" t="str">
        <f>IF(ISBLANK(Fran1!FJ8)," ",IF(Fran1!FJ8&lt;50,Fran1!FJ8," "))</f>
        <v xml:space="preserve"> </v>
      </c>
      <c r="AO21" s="161" t="str">
        <f>IF(ISBLANK(Fran1!FN8)," ",IF(Fran1!FN8&lt;50,Fran1!FN8," "))</f>
        <v xml:space="preserve"> </v>
      </c>
      <c r="AP21" s="161" t="str">
        <f>IF(ISBLANK(Fran1!FR8)," ",IF(Fran1!FR8&lt;50,Fran1!FR8," "))</f>
        <v xml:space="preserve"> </v>
      </c>
      <c r="AQ21" s="161" t="str">
        <f>IF(ISBLANK(Fran1!FV8)," ",IF(Fran1!FV8&lt;50,Fran1!FV8," "))</f>
        <v xml:space="preserve"> </v>
      </c>
      <c r="AR21" s="161" t="str">
        <f>IF(ISBLANK(Fran1!FZ8)," ",IF(Fran1!FZ8&lt;50,Fran1!FZ8," "))</f>
        <v xml:space="preserve"> </v>
      </c>
      <c r="AS21" s="161" t="str">
        <f>IF(ISBLANK(Fran1!GG8)," ",IF(Fran1!GG8&lt;50,Fran1!GG8," "))</f>
        <v xml:space="preserve"> </v>
      </c>
      <c r="AT21" s="161" t="str">
        <f>IF(ISBLANK(Fran1!GK8)," ",IF(Fran1!GK8&lt;50,Fran1!GK8," "))</f>
        <v xml:space="preserve"> </v>
      </c>
      <c r="AU21" s="161" t="str">
        <f>IF(ISBLANK(Fran1!GO8)," ",IF(Fran1!GO8&lt;50,Fran1!GO8," "))</f>
        <v xml:space="preserve"> </v>
      </c>
      <c r="AV21" s="161" t="str">
        <f>IF(ISBLANK(Fran1!GS8)," ",IF(Fran1!GS8&lt;50,Fran1!GS8," "))</f>
        <v xml:space="preserve"> </v>
      </c>
      <c r="AW21" s="161" t="str">
        <f>IF(ISBLANK(Fran1!GW8)," ",IF(Fran1!GW8&lt;50,Fran1!GW8," "))</f>
        <v xml:space="preserve"> </v>
      </c>
      <c r="AX21" s="161" t="str">
        <f>IF(ISBLANK(Fran1!HD8)," ",IF(Fran1!HD8&lt;50,Fran1!HD8," "))</f>
        <v xml:space="preserve"> </v>
      </c>
      <c r="AY21" s="161" t="str">
        <f>IF(ISBLANK(Fran1!HH8)," ",IF(Fran1!HH8&lt;50,Fran1!HH8," "))</f>
        <v xml:space="preserve"> </v>
      </c>
      <c r="AZ21" s="161" t="str">
        <f>IF(ISBLANK(Fran1!HL8)," ",IF(Fran1!HL8&lt;50,Fran1!HL8," "))</f>
        <v xml:space="preserve"> </v>
      </c>
      <c r="BA21" s="161" t="str">
        <f>IF(ISBLANK(Fran1!HP8)," ",IF(Fran1!HP8&lt;50,Fran1!HP8," "))</f>
        <v xml:space="preserve"> </v>
      </c>
      <c r="BB21" s="161" t="str">
        <f>IF(ISBLANK(Fran1!HT8)," ",IF(Fran1!HT8&lt;50,Fran1!HT8," "))</f>
        <v xml:space="preserve"> </v>
      </c>
      <c r="BC21" s="161" t="str">
        <f>IF(ISBLANK(Fran1!IA8)," ",IF(Fran1!IA8&lt;50,Fran1!IA8," "))</f>
        <v xml:space="preserve"> </v>
      </c>
      <c r="BD21" s="161" t="str">
        <f>IF(ISBLANK(Fran1!IE8)," ",IF(Fran1!IE8&lt;50,Fran1!IE8," "))</f>
        <v xml:space="preserve"> </v>
      </c>
      <c r="BE21" s="161" t="str">
        <f>IF(ISBLANK(Fran1!II8)," ",IF(Fran1!II8&lt;50,Fran1!II8," "))</f>
        <v xml:space="preserve"> </v>
      </c>
      <c r="BF21" s="161" t="str">
        <f>IF(ISBLANK(Fran1!IM8)," ",IF(Fran1!IM8&lt;50,Fran1!IM8," "))</f>
        <v xml:space="preserve"> </v>
      </c>
      <c r="BG21" s="161" t="str">
        <f>IF(ISBLANK(Fran1!IQ8)," ",IF(Fran1!IQ8&lt;50,Fran1!IQ8," "))</f>
        <v xml:space="preserve"> </v>
      </c>
      <c r="BH21" s="161" t="str">
        <f>IF(ISBLANK(Fran1!IX8)," ",IF(Fran1!IX8&lt;50,Fran1!IX8," "))</f>
        <v xml:space="preserve"> </v>
      </c>
      <c r="BI21" s="460"/>
      <c r="BJ21" s="461"/>
      <c r="BK21" s="161" t="str">
        <f>IF(ISBLANK(Fran1!JB8)," ",IF(Fran1!JB8&lt;50,Fran1!JB8," "))</f>
        <v xml:space="preserve"> </v>
      </c>
      <c r="BL21" s="161" t="str">
        <f>IF(ISBLANK(Fran1!JF8)," ",IF(Fran1!JF8&lt;50,Fran1!JF8," "))</f>
        <v xml:space="preserve"> </v>
      </c>
      <c r="BM21" s="161" t="str">
        <f>IF(ISBLANK(Fran1!JJ8)," ",IF(Fran1!JJ8&lt;50,Fran1!JJ8," "))</f>
        <v xml:space="preserve"> </v>
      </c>
      <c r="BN21" s="161" t="str">
        <f>IF(ISBLANK(Fran1!JN8)," ",IF(Fran1!JN8&lt;50,Fran1!JN8," "))</f>
        <v xml:space="preserve"> </v>
      </c>
      <c r="BO21" s="161" t="str">
        <f>IF(ISBLANK(Fran1!JU8)," ",IF(Fran1!JU8&lt;50,Fran1!JU8," "))</f>
        <v xml:space="preserve"> </v>
      </c>
      <c r="BP21" s="161" t="str">
        <f>IF(ISBLANK(Fran1!JY8)," ",IF(Fran1!JY8&lt;50,Fran1!JY8," "))</f>
        <v xml:space="preserve"> </v>
      </c>
      <c r="BQ21" s="161" t="str">
        <f>IF(ISBLANK(Fran1!KC8)," ",IF(Fran1!KC8&lt;50,Fran1!KC8," "))</f>
        <v xml:space="preserve"> </v>
      </c>
      <c r="BR21" s="161" t="str">
        <f>IF(ISBLANK(Fran1!KG8)," ",IF(Fran1!KG8&lt;50,Fran1!KG8," "))</f>
        <v xml:space="preserve"> </v>
      </c>
      <c r="BS21" s="161" t="str">
        <f>IF(ISBLANK(Fran1!KK8)," ",IF(Fran1!KK8&lt;50,Fran1!KK8," "))</f>
        <v xml:space="preserve"> </v>
      </c>
      <c r="BT21" s="161" t="str">
        <f>IF(ISBLANK(Fran1!KR8)," ",IF(Fran1!KR8&lt;50,Fran1!KR8," "))</f>
        <v xml:space="preserve"> </v>
      </c>
      <c r="BU21" s="161" t="str">
        <f>IF(ISBLANK(Fran1!KV8)," ",IF(Fran1!KV8&lt;50,Fran1!KV8," "))</f>
        <v xml:space="preserve"> </v>
      </c>
      <c r="BV21" s="161" t="str">
        <f>IF(ISBLANK(Fran1!KZ8)," ",IF(Fran1!KZ8&lt;50,Fran1!KZ8," "))</f>
        <v xml:space="preserve"> </v>
      </c>
      <c r="BW21" s="161" t="str">
        <f>IF(ISBLANK(Fran1!LD8)," ",IF(Fran1!LD8&lt;50,Fran1!LD8," "))</f>
        <v xml:space="preserve"> </v>
      </c>
      <c r="BX21" s="161" t="str">
        <f>IF(ISBLANK(Fran1!LH8)," ",IF(Fran1!LH8&lt;50,Fran1!LH8," "))</f>
        <v xml:space="preserve"> </v>
      </c>
      <c r="BY21" s="161" t="str">
        <f>IF(ISBLANK(Fran1!LO8)," ",IF(Fran1!LO8&lt;50,Fran1!LO8," "))</f>
        <v xml:space="preserve"> </v>
      </c>
    </row>
    <row r="22" spans="1:77" ht="20.100000000000001" customHeight="1">
      <c r="A22" s="456" t="str">
        <f>LEFT(Fran1!$A7,1)&amp;LEFT(Fran1!$B7,1)</f>
        <v/>
      </c>
      <c r="B22" s="457"/>
      <c r="C22" s="157" t="str">
        <f>IF(ISBLANK(Fran1!E7)," ",IF(Fran1!E7&gt;=75,Fran1!E7," "))</f>
        <v xml:space="preserve"> </v>
      </c>
      <c r="D22" s="157" t="str">
        <f>IF(ISBLANK(Fran1!I7)," ",IF(Fran1!I7&gt;=75,Fran1!I7," "))</f>
        <v xml:space="preserve"> </v>
      </c>
      <c r="E22" s="157" t="str">
        <f>IF(ISBLANK(Fran1!M7)," ",IF(Fran1!M7&gt;=75,Fran1!M7," "))</f>
        <v xml:space="preserve"> </v>
      </c>
      <c r="F22" s="157" t="str">
        <f>IF(ISBLANK(Fran1!Q7)," ",IF(Fran1!Q7&gt;=75,Fran1!Q7," "))</f>
        <v xml:space="preserve"> </v>
      </c>
      <c r="G22" s="157" t="str">
        <f>IF(ISBLANK(Fran1!U7)," ",IF(Fran1!U7&gt;=75,Fran1!U7," "))</f>
        <v xml:space="preserve"> </v>
      </c>
      <c r="H22" s="157" t="str">
        <f>IF(ISBLANK(Fran1!AB7)," ",IF(Fran1!AB7&gt;=75,Fran1!AB7," "))</f>
        <v xml:space="preserve"> </v>
      </c>
      <c r="I22" s="157" t="str">
        <f>IF(ISBLANK(Fran1!AF7)," ",IF(Fran1!AF7&gt;=75,Fran1!AF7," "))</f>
        <v xml:space="preserve"> </v>
      </c>
      <c r="J22" s="157" t="str">
        <f>IF(ISBLANK(Fran1!AJ7)," ",IF(Fran1!AJ7&gt;=75,Fran1!AJ7," "))</f>
        <v xml:space="preserve"> </v>
      </c>
      <c r="K22" s="157" t="str">
        <f>IF(ISBLANK(Fran1!AN7)," ",IF(Fran1!AN7&gt;=75,Fran1!AN7," "))</f>
        <v xml:space="preserve"> </v>
      </c>
      <c r="L22" s="157" t="str">
        <f>IF(ISBLANK(Fran1!AR7)," ",IF(Fran1!AR7&gt;=75,Fran1!AR7," "))</f>
        <v xml:space="preserve"> </v>
      </c>
      <c r="M22" s="157" t="str">
        <f>IF(ISBLANK(Fran1!AY7)," ",IF(Fran1!AY7&gt;=75,Fran1!AY7," "))</f>
        <v xml:space="preserve"> </v>
      </c>
      <c r="N22" s="157" t="str">
        <f>IF(ISBLANK(Fran1!BC7)," ",IF(Fran1!BC7&gt;=75,Fran1!BC7," "))</f>
        <v xml:space="preserve"> </v>
      </c>
      <c r="O22" s="157" t="str">
        <f>IF(ISBLANK(Fran1!BG7)," ",IF(Fran1!BG7&gt;=75,Fran1!BG7," "))</f>
        <v xml:space="preserve"> </v>
      </c>
      <c r="P22" s="157" t="str">
        <f>IF(ISBLANK(Fran1!BK7)," ",IF(Fran1!BK7&gt;=75,Fran1!BK7," "))</f>
        <v xml:space="preserve"> </v>
      </c>
      <c r="Q22" s="157" t="str">
        <f>IF(ISBLANK(Fran1!BO7)," ",IF(Fran1!BO7&gt;=75,Fran1!BO7," "))</f>
        <v xml:space="preserve"> </v>
      </c>
      <c r="R22" s="157" t="str">
        <f>IF(ISBLANK(Fran1!BV7)," ",IF(Fran1!BV7&gt;=75,Fran1!BV7," "))</f>
        <v xml:space="preserve"> </v>
      </c>
      <c r="S22" s="157" t="str">
        <f>IF(ISBLANK(Fran1!BZ7)," ",IF(Fran1!BZ7&gt;=75,Fran1!BZ7," "))</f>
        <v xml:space="preserve"> </v>
      </c>
      <c r="T22" s="157" t="str">
        <f>IF(ISBLANK(Fran1!CD7)," ",IF(Fran1!CD7&gt;=75,Fran1!CD7," "))</f>
        <v xml:space="preserve"> </v>
      </c>
      <c r="U22" s="157" t="str">
        <f>IF(ISBLANK(Fran1!CH7)," ",IF(Fran1!CH7&gt;=75,Fran1!CH7," "))</f>
        <v xml:space="preserve"> </v>
      </c>
      <c r="V22" s="157" t="str">
        <f>IF(ISBLANK(Fran1!CL7)," ",IF(Fran1!CL7&gt;=75,Fran1!CL7," "))</f>
        <v xml:space="preserve"> </v>
      </c>
      <c r="W22" s="157" t="str">
        <f>IF(ISBLANK(Fran1!CS7)," ",IF(Fran1!CS7&gt;=75,Fran1!CS7," "))</f>
        <v xml:space="preserve"> </v>
      </c>
      <c r="X22" s="157" t="str">
        <f>IF(ISBLANK(Fran1!CW7)," ",IF(Fran1!CW7&gt;=75,Fran1!CW7," "))</f>
        <v xml:space="preserve"> </v>
      </c>
      <c r="Y22" s="157" t="str">
        <f>IF(ISBLANK(Fran1!DA7)," ",IF(Fran1!DA7&gt;=75,Fran1!DA7," "))</f>
        <v xml:space="preserve"> </v>
      </c>
      <c r="Z22" s="157" t="str">
        <f>IF(ISBLANK(Fran1!DE7)," ",IF(Fran1!DE7&gt;=75,Fran1!DE7," "))</f>
        <v xml:space="preserve"> </v>
      </c>
      <c r="AA22" s="157" t="str">
        <f>IF(ISBLANK(Fran1!DI7)," ",IF(Fran1!DI7&gt;=75,Fran1!DI7," "))</f>
        <v xml:space="preserve"> </v>
      </c>
      <c r="AB22" s="157" t="str">
        <f>IF(ISBLANK(Fran1!DP7)," ",IF(Fran1!DP7&gt;=75,Fran1!DP7," "))</f>
        <v xml:space="preserve"> </v>
      </c>
      <c r="AC22" s="157" t="str">
        <f>IF(ISBLANK(Fran1!DT7)," ",IF(Fran1!DT7&gt;=75,Fran1!DT7," "))</f>
        <v xml:space="preserve"> </v>
      </c>
      <c r="AD22" s="157" t="str">
        <f>IF(ISBLANK(Fran1!DX7)," ",IF(Fran1!DX7&gt;=75,Fran1!DX7," "))</f>
        <v xml:space="preserve"> </v>
      </c>
      <c r="AE22" s="456" t="str">
        <f>LEFT(Fran1!$A7,1)&amp;LEFT(Fran1!$B7,1)</f>
        <v/>
      </c>
      <c r="AF22" s="457"/>
      <c r="AG22" s="157" t="str">
        <f>IF(ISBLANK(Fran1!EB7)," ",IF(Fran1!EB7&gt;=75,Fran1!EB7," "))</f>
        <v xml:space="preserve"> </v>
      </c>
      <c r="AH22" s="157" t="str">
        <f>IF(ISBLANK(Fran1!EF7)," ",IF(Fran1!EF7&gt;=75,Fran1!EF7," "))</f>
        <v xml:space="preserve"> </v>
      </c>
      <c r="AI22" s="157" t="str">
        <f>IF(ISBLANK(Fran1!EM7)," ",IF(Fran1!EM7&gt;=75,Fran1!EM7," "))</f>
        <v xml:space="preserve"> </v>
      </c>
      <c r="AJ22" s="157" t="str">
        <f>IF(ISBLANK(Fran1!EQ7)," ",IF(Fran1!EQ7&gt;=75,Fran1!EQ7," "))</f>
        <v xml:space="preserve"> </v>
      </c>
      <c r="AK22" s="157" t="str">
        <f>IF(ISBLANK(Fran1!EU7)," ",IF(Fran1!EU7&gt;=75,Fran1!EU7," "))</f>
        <v xml:space="preserve"> </v>
      </c>
      <c r="AL22" s="157" t="str">
        <f>IF(ISBLANK(Fran1!EY7)," ",IF(Fran1!EY7&gt;=75,Fran1!EY7," "))</f>
        <v xml:space="preserve"> </v>
      </c>
      <c r="AM22" s="157" t="str">
        <f>IF(ISBLANK(Fran1!FC7)," ",IF(Fran1!FC7&gt;=75,Fran1!FC7," "))</f>
        <v xml:space="preserve"> </v>
      </c>
      <c r="AN22" s="157" t="str">
        <f>IF(ISBLANK(Fran1!FJ7)," ",IF(Fran1!FJ7&gt;=75,Fran1!FJ7," "))</f>
        <v xml:space="preserve"> </v>
      </c>
      <c r="AO22" s="157" t="str">
        <f>IF(ISBLANK(Fran1!FN7)," ",IF(Fran1!FN7&gt;=75,Fran1!FN7," "))</f>
        <v xml:space="preserve"> </v>
      </c>
      <c r="AP22" s="157" t="str">
        <f>IF(ISBLANK(Fran1!FR7)," ",IF(Fran1!FR7&gt;=75,Fran1!FR7," "))</f>
        <v xml:space="preserve"> </v>
      </c>
      <c r="AQ22" s="157" t="str">
        <f>IF(ISBLANK(Fran1!FV7)," ",IF(Fran1!FV7&gt;=75,Fran1!FV7," "))</f>
        <v xml:space="preserve"> </v>
      </c>
      <c r="AR22" s="157" t="str">
        <f>IF(ISBLANK(Fran1!FZ7)," ",IF(Fran1!FZ7&gt;=75,Fran1!FZ7," "))</f>
        <v xml:space="preserve"> </v>
      </c>
      <c r="AS22" s="157" t="str">
        <f>IF(ISBLANK(Fran1!GG7)," ",IF(Fran1!GG7&gt;=75,Fran1!GG7," "))</f>
        <v xml:space="preserve"> </v>
      </c>
      <c r="AT22" s="157" t="str">
        <f>IF(ISBLANK(Fran1!GK7)," ",IF(Fran1!GK7&gt;=75,Fran1!GK7," "))</f>
        <v xml:space="preserve"> </v>
      </c>
      <c r="AU22" s="157" t="str">
        <f>IF(ISBLANK(Fran1!GO7)," ",IF(Fran1!GO7&gt;=75,Fran1!GO7," "))</f>
        <v xml:space="preserve"> </v>
      </c>
      <c r="AV22" s="157" t="str">
        <f>IF(ISBLANK(Fran1!GS7)," ",IF(Fran1!GS7&gt;=75,Fran1!GS7," "))</f>
        <v xml:space="preserve"> </v>
      </c>
      <c r="AW22" s="157" t="str">
        <f>IF(ISBLANK(Fran1!GW7)," ",IF(Fran1!GW7&gt;=75,Fran1!GW7," "))</f>
        <v xml:space="preserve"> </v>
      </c>
      <c r="AX22" s="157" t="str">
        <f>IF(ISBLANK(Fran1!HD7)," ",IF(Fran1!HD7&gt;=75,Fran1!HD7," "))</f>
        <v xml:space="preserve"> </v>
      </c>
      <c r="AY22" s="157" t="str">
        <f>IF(ISBLANK(Fran1!HH7)," ",IF(Fran1!HH7&gt;=75,Fran1!HH7," "))</f>
        <v xml:space="preserve"> </v>
      </c>
      <c r="AZ22" s="157" t="str">
        <f>IF(ISBLANK(Fran1!HL7)," ",IF(Fran1!HL7&gt;=75,Fran1!HL7," "))</f>
        <v xml:space="preserve"> </v>
      </c>
      <c r="BA22" s="157" t="str">
        <f>IF(ISBLANK(Fran1!HP7)," ",IF(Fran1!HP7&gt;=75,Fran1!HP7," "))</f>
        <v xml:space="preserve"> </v>
      </c>
      <c r="BB22" s="157" t="str">
        <f>IF(ISBLANK(Fran1!HT7)," ",IF(Fran1!HT7&gt;=75,Fran1!HT7," "))</f>
        <v xml:space="preserve"> </v>
      </c>
      <c r="BC22" s="157" t="str">
        <f>IF(ISBLANK(Fran1!IA7)," ",IF(Fran1!IA7&gt;=75,Fran1!IA7," "))</f>
        <v xml:space="preserve"> </v>
      </c>
      <c r="BD22" s="157" t="str">
        <f>IF(ISBLANK(Fran1!IE7)," ",IF(Fran1!IE7&gt;=75,Fran1!IE7," "))</f>
        <v xml:space="preserve"> </v>
      </c>
      <c r="BE22" s="157" t="str">
        <f>IF(ISBLANK(Fran1!II7)," ",IF(Fran1!II7&gt;=75,Fran1!II7," "))</f>
        <v xml:space="preserve"> </v>
      </c>
      <c r="BF22" s="157" t="str">
        <f>IF(ISBLANK(Fran1!IM7)," ",IF(Fran1!IM7&gt;=75,Fran1!IM7," "))</f>
        <v xml:space="preserve"> </v>
      </c>
      <c r="BG22" s="157" t="str">
        <f>IF(ISBLANK(Fran1!IQ7)," ",IF(Fran1!IQ7&gt;=75,Fran1!IQ7," "))</f>
        <v xml:space="preserve"> </v>
      </c>
      <c r="BH22" s="157" t="str">
        <f>IF(ISBLANK(Fran1!IX7)," ",IF(Fran1!IX7&gt;=75,Fran1!IX7," "))</f>
        <v xml:space="preserve"> </v>
      </c>
      <c r="BI22" s="456" t="str">
        <f>LEFT(Fran1!$A7,1)&amp;LEFT(Fran1!$B7,1)</f>
        <v/>
      </c>
      <c r="BJ22" s="457"/>
      <c r="BK22" s="157" t="str">
        <f>IF(ISBLANK(Fran1!JB7)," ",IF(Fran1!JB7&gt;=75,Fran1!JB7," "))</f>
        <v xml:space="preserve"> </v>
      </c>
      <c r="BL22" s="157" t="str">
        <f>IF(ISBLANK(Fran1!JF7)," ",IF(Fran1!JF7&gt;=75,Fran1!JF7," "))</f>
        <v xml:space="preserve"> </v>
      </c>
      <c r="BM22" s="157" t="str">
        <f>IF(ISBLANK(Fran1!JJ7)," ",IF(Fran1!JJ7&gt;=75,Fran1!JJ7," "))</f>
        <v xml:space="preserve"> </v>
      </c>
      <c r="BN22" s="157" t="str">
        <f>IF(ISBLANK(Fran1!JN7)," ",IF(Fran1!JN7&gt;=75,Fran1!JN7," "))</f>
        <v xml:space="preserve"> </v>
      </c>
      <c r="BO22" s="157" t="str">
        <f>IF(ISBLANK(Fran1!JU7)," ",IF(Fran1!JU7&gt;=75,Fran1!JU7," "))</f>
        <v xml:space="preserve"> </v>
      </c>
      <c r="BP22" s="157" t="str">
        <f>IF(ISBLANK(Fran1!JY7)," ",IF(Fran1!JY7&gt;=75,Fran1!JY7," "))</f>
        <v xml:space="preserve"> </v>
      </c>
      <c r="BQ22" s="157" t="str">
        <f>IF(ISBLANK(Fran1!KC7)," ",IF(Fran1!KC7&gt;=75,Fran1!KC7," "))</f>
        <v xml:space="preserve"> </v>
      </c>
      <c r="BR22" s="157" t="str">
        <f>IF(ISBLANK(Fran1!KG7)," ",IF(Fran1!KG7&gt;=75,Fran1!KG7," "))</f>
        <v xml:space="preserve"> </v>
      </c>
      <c r="BS22" s="157" t="str">
        <f>IF(ISBLANK(Fran1!KK7)," ",IF(Fran1!KK7&gt;=75,Fran1!KK7," "))</f>
        <v xml:space="preserve"> </v>
      </c>
      <c r="BT22" s="157" t="str">
        <f>IF(ISBLANK(Fran1!KR7)," ",IF(Fran1!KR7&gt;=75,Fran1!KR7," "))</f>
        <v xml:space="preserve"> </v>
      </c>
      <c r="BU22" s="157" t="str">
        <f>IF(ISBLANK(Fran1!KV7)," ",IF(Fran1!KV7&gt;=75,Fran1!KV7," "))</f>
        <v xml:space="preserve"> </v>
      </c>
      <c r="BV22" s="157" t="str">
        <f>IF(ISBLANK(Fran1!KZ7)," ",IF(Fran1!KZ7&gt;=75,Fran1!KZ7," "))</f>
        <v xml:space="preserve"> </v>
      </c>
      <c r="BW22" s="157" t="str">
        <f>IF(ISBLANK(Fran1!LD7)," ",IF(Fran1!LD7&gt;=75,Fran1!LD7," "))</f>
        <v xml:space="preserve"> </v>
      </c>
      <c r="BX22" s="157" t="str">
        <f>IF(ISBLANK(Fran1!LH7)," ",IF(Fran1!LH7&gt;=75,Fran1!LH7," "))</f>
        <v xml:space="preserve"> </v>
      </c>
      <c r="BY22" s="157" t="str">
        <f>IF(ISBLANK(Fran1!LO7)," ",IF(Fran1!LO7&gt;=75,Fran1!LO7," "))</f>
        <v xml:space="preserve"> </v>
      </c>
    </row>
    <row r="23" spans="1:77" ht="20.100000000000001" customHeight="1">
      <c r="A23" s="458"/>
      <c r="B23" s="459"/>
      <c r="C23" s="159" t="str">
        <f>IF(ISBLANK(Fran1!E7)," ",IF(Fran1!E7&gt;=50,IF(Fran1!E7&lt;75,Fran1!E7," ")," "))</f>
        <v xml:space="preserve"> </v>
      </c>
      <c r="D23" s="159" t="str">
        <f>IF(ISBLANK(Fran1!I7)," ",IF(Fran1!I7&gt;=50,IF(Fran1!I7&lt;75,Fran1!I7," ")," "))</f>
        <v xml:space="preserve"> </v>
      </c>
      <c r="E23" s="159" t="str">
        <f>IF(ISBLANK(Fran1!M7)," ",IF(Fran1!M7&gt;=50,IF(Fran1!M7&lt;75,Fran1!M7," ")," "))</f>
        <v xml:space="preserve"> </v>
      </c>
      <c r="F23" s="159" t="str">
        <f>IF(ISBLANK(Fran1!Q7)," ",IF(Fran1!Q7&gt;=50,IF(Fran1!Q7&lt;75,Fran1!Q7," ")," "))</f>
        <v xml:space="preserve"> </v>
      </c>
      <c r="G23" s="159" t="str">
        <f>IF(ISBLANK(Fran1!U7)," ",IF(Fran1!U7&gt;=50,IF(Fran1!U7&lt;75,Fran1!U7," ")," "))</f>
        <v xml:space="preserve"> </v>
      </c>
      <c r="H23" s="159" t="str">
        <f>IF(ISBLANK(Fran1!AB7)," ",IF(Fran1!AB7&gt;=50,IF(Fran1!AB7&lt;75,Fran1!AB7," ")," "))</f>
        <v xml:space="preserve"> </v>
      </c>
      <c r="I23" s="159" t="str">
        <f>IF(ISBLANK(Fran1!AF7)," ",IF(Fran1!AF7&gt;=50,IF(Fran1!AF7&lt;75,Fran1!AF7," ")," "))</f>
        <v xml:space="preserve"> </v>
      </c>
      <c r="J23" s="159" t="str">
        <f>IF(ISBLANK(Fran1!AJ7)," ",IF(Fran1!AJ7&gt;=50,IF(Fran1!AJ7&lt;75,Fran1!AJ7," ")," "))</f>
        <v xml:space="preserve"> </v>
      </c>
      <c r="K23" s="159" t="str">
        <f>IF(ISBLANK(Fran1!AN7)," ",IF(Fran1!AN7&gt;=50,IF(Fran1!AN7&lt;75,Fran1!AN7," ")," "))</f>
        <v xml:space="preserve"> </v>
      </c>
      <c r="L23" s="159" t="str">
        <f>IF(ISBLANK(Fran1!AR7)," ",IF(Fran1!AR7&gt;=50,IF(Fran1!AR7&lt;75,Fran1!AR7," ")," "))</f>
        <v xml:space="preserve"> </v>
      </c>
      <c r="M23" s="159" t="str">
        <f>IF(ISBLANK(Fran1!AY7)," ",IF(Fran1!AY7&gt;=50,IF(Fran1!AY7&lt;75,Fran1!AY7," ")," "))</f>
        <v xml:space="preserve"> </v>
      </c>
      <c r="N23" s="159" t="str">
        <f>IF(ISBLANK(Fran1!BC7)," ",IF(Fran1!BC7&gt;=50,IF(Fran1!BC7&lt;75,Fran1!BC7," ")," "))</f>
        <v xml:space="preserve"> </v>
      </c>
      <c r="O23" s="159" t="str">
        <f>IF(ISBLANK(Fran1!BG7)," ",IF(Fran1!BG7&gt;=50,IF(Fran1!BG7&lt;75,Fran1!BG7," ")," "))</f>
        <v xml:space="preserve"> </v>
      </c>
      <c r="P23" s="159" t="str">
        <f>IF(ISBLANK(Fran1!BK7)," ",IF(Fran1!BK7&gt;=50,IF(Fran1!BK7&lt;75,Fran1!BK7," ")," "))</f>
        <v xml:space="preserve"> </v>
      </c>
      <c r="Q23" s="159" t="str">
        <f>IF(ISBLANK(Fran1!BO7)," ",IF(Fran1!BO7&gt;=50,IF(Fran1!BO7&lt;75,Fran1!BO7," ")," "))</f>
        <v xml:space="preserve"> </v>
      </c>
      <c r="R23" s="159" t="str">
        <f>IF(ISBLANK(Fran1!BV7)," ",IF(Fran1!BV7&gt;=50,IF(Fran1!BV7&lt;75,Fran1!BV7," ")," "))</f>
        <v xml:space="preserve"> </v>
      </c>
      <c r="S23" s="159" t="str">
        <f>IF(ISBLANK(Fran1!BZ7)," ",IF(Fran1!BZ7&gt;=50,IF(Fran1!BZ7&lt;75,Fran1!BZ7," ")," "))</f>
        <v xml:space="preserve"> </v>
      </c>
      <c r="T23" s="159" t="str">
        <f>IF(ISBLANK(Fran1!CD7)," ",IF(Fran1!CD7&gt;=50,IF(Fran1!CD7&lt;75,Fran1!CD7," ")," "))</f>
        <v xml:space="preserve"> </v>
      </c>
      <c r="U23" s="159" t="str">
        <f>IF(ISBLANK(Fran1!CH7)," ",IF(Fran1!CH7&gt;=50,IF(Fran1!CH7&lt;75,Fran1!CH7," ")," "))</f>
        <v xml:space="preserve"> </v>
      </c>
      <c r="V23" s="159" t="str">
        <f>IF(ISBLANK(Fran1!CL7)," ",IF(Fran1!CL7&gt;=50,IF(Fran1!CL7&lt;75,Fran1!CL7," ")," "))</f>
        <v xml:space="preserve"> </v>
      </c>
      <c r="W23" s="159" t="str">
        <f>IF(ISBLANK(Fran1!CS7)," ",IF(Fran1!CS7&gt;=50,IF(Fran1!CS7&lt;75,Fran1!CS7," ")," "))</f>
        <v xml:space="preserve"> </v>
      </c>
      <c r="X23" s="159" t="str">
        <f>IF(ISBLANK(Fran1!CW7)," ",IF(Fran1!CW7&gt;=50,IF(Fran1!CW7&lt;75,Fran1!CW7," ")," "))</f>
        <v xml:space="preserve"> </v>
      </c>
      <c r="Y23" s="159" t="str">
        <f>IF(ISBLANK(Fran1!DA7)," ",IF(Fran1!DA7&gt;=50,IF(Fran1!DA7&lt;75,Fran1!DA7," ")," "))</f>
        <v xml:space="preserve"> </v>
      </c>
      <c r="Z23" s="159" t="str">
        <f>IF(ISBLANK(Fran1!DE7)," ",IF(Fran1!DE7&gt;=50,IF(Fran1!DE7&lt;75,Fran1!DE7," ")," "))</f>
        <v xml:space="preserve"> </v>
      </c>
      <c r="AA23" s="159" t="str">
        <f>IF(ISBLANK(Fran1!DI7)," ",IF(Fran1!DI7&gt;=50,IF(Fran1!DI7&lt;75,Fran1!DI7," ")," "))</f>
        <v xml:space="preserve"> </v>
      </c>
      <c r="AB23" s="159" t="str">
        <f>IF(ISBLANK(Fran1!DP7)," ",IF(Fran1!DP7&gt;=50,IF(Fran1!DP7&lt;75,Fran1!DP7," ")," "))</f>
        <v xml:space="preserve"> </v>
      </c>
      <c r="AC23" s="159" t="str">
        <f>IF(ISBLANK(Fran1!DT7)," ",IF(Fran1!DT7&gt;=50,IF(Fran1!DT7&lt;75,Fran1!DT7," ")," "))</f>
        <v xml:space="preserve"> </v>
      </c>
      <c r="AD23" s="159" t="str">
        <f>IF(ISBLANK(Fran1!DX7)," ",IF(Fran1!DX7&gt;=50,IF(Fran1!DX7&lt;75,Fran1!DX7," ")," "))</f>
        <v xml:space="preserve"> </v>
      </c>
      <c r="AE23" s="458"/>
      <c r="AF23" s="459"/>
      <c r="AG23" s="159" t="str">
        <f>IF(ISBLANK(Fran1!EB7)," ",IF(Fran1!EB7&gt;=50,IF(Fran1!EB7&lt;75,Fran1!EB7," ")," "))</f>
        <v xml:space="preserve"> </v>
      </c>
      <c r="AH23" s="159" t="str">
        <f>IF(ISBLANK(Fran1!EF7)," ",IF(Fran1!EF7&gt;=50,IF(Fran1!EF7&lt;75,Fran1!EF7," ")," "))</f>
        <v xml:space="preserve"> </v>
      </c>
      <c r="AI23" s="159" t="str">
        <f>IF(ISBLANK(Fran1!EM7)," ",IF(Fran1!EM7&gt;=50,IF(Fran1!EM7&lt;75,Fran1!EM7," ")," "))</f>
        <v xml:space="preserve"> </v>
      </c>
      <c r="AJ23" s="159" t="str">
        <f>IF(ISBLANK(Fran1!EQ7)," ",IF(Fran1!EQ7&gt;=50,IF(Fran1!EQ7&lt;75,Fran1!EQ7," ")," "))</f>
        <v xml:space="preserve"> </v>
      </c>
      <c r="AK23" s="159" t="str">
        <f>IF(ISBLANK(Fran1!EU7)," ",IF(Fran1!EU7&gt;=50,IF(Fran1!EU7&lt;75,Fran1!EU7," ")," "))</f>
        <v xml:space="preserve"> </v>
      </c>
      <c r="AL23" s="159" t="str">
        <f>IF(ISBLANK(Fran1!EY7)," ",IF(Fran1!EY7&gt;=50,IF(Fran1!EY7&lt;75,Fran1!EY7," ")," "))</f>
        <v xml:space="preserve"> </v>
      </c>
      <c r="AM23" s="159" t="str">
        <f>IF(ISBLANK(Fran1!FC7)," ",IF(Fran1!FC7&gt;=50,IF(Fran1!FC7&lt;75,Fran1!FC7," ")," "))</f>
        <v xml:space="preserve"> </v>
      </c>
      <c r="AN23" s="159" t="str">
        <f>IF(ISBLANK(Fran1!FJ7)," ",IF(Fran1!FJ7&gt;=50,IF(Fran1!FJ7&lt;75,Fran1!FJ7," ")," "))</f>
        <v xml:space="preserve"> </v>
      </c>
      <c r="AO23" s="159" t="str">
        <f>IF(ISBLANK(Fran1!FN7)," ",IF(Fran1!FN7&gt;=50,IF(Fran1!FN7&lt;75,Fran1!FN7," ")," "))</f>
        <v xml:space="preserve"> </v>
      </c>
      <c r="AP23" s="159" t="str">
        <f>IF(ISBLANK(Fran1!FR7)," ",IF(Fran1!FR7&gt;=50,IF(Fran1!FR7&lt;75,Fran1!FR7," ")," "))</f>
        <v xml:space="preserve"> </v>
      </c>
      <c r="AQ23" s="159" t="str">
        <f>IF(ISBLANK(Fran1!FV7)," ",IF(Fran1!FV7&gt;=50,IF(Fran1!FV7&lt;75,Fran1!FV7," ")," "))</f>
        <v xml:space="preserve"> </v>
      </c>
      <c r="AR23" s="159" t="str">
        <f>IF(ISBLANK(Fran1!FZ7)," ",IF(Fran1!FZ7&gt;=50,IF(Fran1!FZ7&lt;75,Fran1!FZ7," ")," "))</f>
        <v xml:space="preserve"> </v>
      </c>
      <c r="AS23" s="159" t="str">
        <f>IF(ISBLANK(Fran1!GG7)," ",IF(Fran1!GG7&gt;=50,IF(Fran1!GG7&lt;75,Fran1!GG7," ")," "))</f>
        <v xml:space="preserve"> </v>
      </c>
      <c r="AT23" s="159" t="str">
        <f>IF(ISBLANK(Fran1!GK7)," ",IF(Fran1!GK7&gt;=50,IF(Fran1!GK7&lt;75,Fran1!GK7," ")," "))</f>
        <v xml:space="preserve"> </v>
      </c>
      <c r="AU23" s="159" t="str">
        <f>IF(ISBLANK(Fran1!GO7)," ",IF(Fran1!GO7&gt;=50,IF(Fran1!GO7&lt;75,Fran1!GO7," ")," "))</f>
        <v xml:space="preserve"> </v>
      </c>
      <c r="AV23" s="159" t="str">
        <f>IF(ISBLANK(Fran1!GS7)," ",IF(Fran1!GS7&gt;=50,IF(Fran1!GS7&lt;75,Fran1!GS7," ")," "))</f>
        <v xml:space="preserve"> </v>
      </c>
      <c r="AW23" s="159" t="str">
        <f>IF(ISBLANK(Fran1!GW7)," ",IF(Fran1!GW7&gt;=50,IF(Fran1!GW7&lt;75,Fran1!GW7," ")," "))</f>
        <v xml:space="preserve"> </v>
      </c>
      <c r="AX23" s="159" t="str">
        <f>IF(ISBLANK(Fran1!HD7)," ",IF(Fran1!HD7&gt;=50,IF(Fran1!HD7&lt;75,Fran1!HD7," ")," "))</f>
        <v xml:space="preserve"> </v>
      </c>
      <c r="AY23" s="159" t="str">
        <f>IF(ISBLANK(Fran1!HH7)," ",IF(Fran1!HH7&gt;=50,IF(Fran1!HH7&lt;75,Fran1!HH7," ")," "))</f>
        <v xml:space="preserve"> </v>
      </c>
      <c r="AZ23" s="159" t="str">
        <f>IF(ISBLANK(Fran1!HL7)," ",IF(Fran1!HL7&gt;=50,IF(Fran1!HL7&lt;75,Fran1!HL7," ")," "))</f>
        <v xml:space="preserve"> </v>
      </c>
      <c r="BA23" s="159" t="str">
        <f>IF(ISBLANK(Fran1!HP7)," ",IF(Fran1!HP7&gt;=50,IF(Fran1!HP7&lt;75,Fran1!HP7," ")," "))</f>
        <v xml:space="preserve"> </v>
      </c>
      <c r="BB23" s="159" t="str">
        <f>IF(ISBLANK(Fran1!HT7)," ",IF(Fran1!HT7&gt;=50,IF(Fran1!HT7&lt;75,Fran1!HT7," ")," "))</f>
        <v xml:space="preserve"> </v>
      </c>
      <c r="BC23" s="159" t="str">
        <f>IF(ISBLANK(Fran1!IA7)," ",IF(Fran1!IA7&gt;=50,IF(Fran1!IA7&lt;75,Fran1!IA7," ")," "))</f>
        <v xml:space="preserve"> </v>
      </c>
      <c r="BD23" s="159" t="str">
        <f>IF(ISBLANK(Fran1!IE7)," ",IF(Fran1!IE7&gt;=50,IF(Fran1!IE7&lt;75,Fran1!IE7," ")," "))</f>
        <v xml:space="preserve"> </v>
      </c>
      <c r="BE23" s="159" t="str">
        <f>IF(ISBLANK(Fran1!II7)," ",IF(Fran1!II7&gt;=50,IF(Fran1!II7&lt;75,Fran1!II7," ")," "))</f>
        <v xml:space="preserve"> </v>
      </c>
      <c r="BF23" s="159" t="str">
        <f>IF(ISBLANK(Fran1!IM7)," ",IF(Fran1!IM7&gt;=50,IF(Fran1!IM7&lt;75,Fran1!IM7," ")," "))</f>
        <v xml:space="preserve"> </v>
      </c>
      <c r="BG23" s="159" t="str">
        <f>IF(ISBLANK(Fran1!IQ7)," ",IF(Fran1!IQ7&gt;=50,IF(Fran1!IQ7&lt;75,Fran1!IQ7," ")," "))</f>
        <v xml:space="preserve"> </v>
      </c>
      <c r="BH23" s="159" t="str">
        <f>IF(ISBLANK(Fran1!IX7)," ",IF(Fran1!IX7&gt;=50,IF(Fran1!IX7&lt;75,Fran1!IX7," ")," "))</f>
        <v xml:space="preserve"> </v>
      </c>
      <c r="BI23" s="458"/>
      <c r="BJ23" s="459"/>
      <c r="BK23" s="159" t="str">
        <f>IF(ISBLANK(Fran1!JB7)," ",IF(Fran1!JB7&gt;=50,IF(Fran1!JB7&lt;75,Fran1!JB7," ")," "))</f>
        <v xml:space="preserve"> </v>
      </c>
      <c r="BL23" s="159" t="str">
        <f>IF(ISBLANK(Fran1!JF7)," ",IF(Fran1!JF7&gt;=50,IF(Fran1!JF7&lt;75,Fran1!JF7," ")," "))</f>
        <v xml:space="preserve"> </v>
      </c>
      <c r="BM23" s="159" t="str">
        <f>IF(ISBLANK(Fran1!JJ7)," ",IF(Fran1!JJ7&gt;=50,IF(Fran1!JJ7&lt;75,Fran1!JJ7," ")," "))</f>
        <v xml:space="preserve"> </v>
      </c>
      <c r="BN23" s="159" t="str">
        <f>IF(ISBLANK(Fran1!JN7)," ",IF(Fran1!JN7&gt;=50,IF(Fran1!JN7&lt;75,Fran1!JN7," ")," "))</f>
        <v xml:space="preserve"> </v>
      </c>
      <c r="BO23" s="159" t="str">
        <f>IF(ISBLANK(Fran1!JU7)," ",IF(Fran1!JU7&gt;=50,IF(Fran1!JU7&lt;75,Fran1!JU7," ")," "))</f>
        <v xml:space="preserve"> </v>
      </c>
      <c r="BP23" s="159" t="str">
        <f>IF(ISBLANK(Fran1!JY7)," ",IF(Fran1!JY7&gt;=50,IF(Fran1!JY7&lt;75,Fran1!JY7," ")," "))</f>
        <v xml:space="preserve"> </v>
      </c>
      <c r="BQ23" s="159" t="str">
        <f>IF(ISBLANK(Fran1!KC7)," ",IF(Fran1!KC7&gt;=50,IF(Fran1!KC7&lt;75,Fran1!KC7," ")," "))</f>
        <v xml:space="preserve"> </v>
      </c>
      <c r="BR23" s="159" t="str">
        <f>IF(ISBLANK(Fran1!KG7)," ",IF(Fran1!KG7&gt;=50,IF(Fran1!KG7&lt;75,Fran1!KG7," ")," "))</f>
        <v xml:space="preserve"> </v>
      </c>
      <c r="BS23" s="159" t="str">
        <f>IF(ISBLANK(Fran1!KK7)," ",IF(Fran1!KK7&gt;=50,IF(Fran1!KK7&lt;75,Fran1!KK7," ")," "))</f>
        <v xml:space="preserve"> </v>
      </c>
      <c r="BT23" s="159" t="str">
        <f>IF(ISBLANK(Fran1!KR7)," ",IF(Fran1!KR7&gt;=50,IF(Fran1!KR7&lt;75,Fran1!KR7," ")," "))</f>
        <v xml:space="preserve"> </v>
      </c>
      <c r="BU23" s="159" t="str">
        <f>IF(ISBLANK(Fran1!KV7)," ",IF(Fran1!KV7&gt;=50,IF(Fran1!KV7&lt;75,Fran1!KV7," ")," "))</f>
        <v xml:space="preserve"> </v>
      </c>
      <c r="BV23" s="159" t="str">
        <f>IF(ISBLANK(Fran1!KZ7)," ",IF(Fran1!KZ7&gt;=50,IF(Fran1!KZ7&lt;75,Fran1!KZ7," ")," "))</f>
        <v xml:space="preserve"> </v>
      </c>
      <c r="BW23" s="159" t="str">
        <f>IF(ISBLANK(Fran1!LD7)," ",IF(Fran1!LD7&gt;=50,IF(Fran1!LD7&lt;75,Fran1!LD7," ")," "))</f>
        <v xml:space="preserve"> </v>
      </c>
      <c r="BX23" s="159" t="str">
        <f>IF(ISBLANK(Fran1!LH7)," ",IF(Fran1!LH7&gt;=50,IF(Fran1!LH7&lt;75,Fran1!LH7," ")," "))</f>
        <v xml:space="preserve"> </v>
      </c>
      <c r="BY23" s="159" t="str">
        <f>IF(ISBLANK(Fran1!LO7)," ",IF(Fran1!LO7&gt;=50,IF(Fran1!LO7&lt;75,Fran1!LO7," ")," "))</f>
        <v xml:space="preserve"> </v>
      </c>
    </row>
    <row r="24" spans="1:77" ht="20.100000000000001" customHeight="1" thickBot="1">
      <c r="A24" s="460"/>
      <c r="B24" s="461"/>
      <c r="C24" s="161" t="str">
        <f>IF(ISBLANK(Fran1!E7)," ",IF(Fran1!E7&lt;50,Fran1!E7," "))</f>
        <v xml:space="preserve"> </v>
      </c>
      <c r="D24" s="161" t="str">
        <f>IF(ISBLANK(Fran1!I7)," ",IF(Fran1!I7&lt;50,Fran1!I7," "))</f>
        <v xml:space="preserve"> </v>
      </c>
      <c r="E24" s="161" t="str">
        <f>IF(ISBLANK(Fran1!M7)," ",IF(Fran1!M7&lt;50,Fran1!M7," "))</f>
        <v xml:space="preserve"> </v>
      </c>
      <c r="F24" s="161" t="str">
        <f>IF(ISBLANK(Fran1!Q7)," ",IF(Fran1!Q7&lt;50,Fran1!Q7," "))</f>
        <v xml:space="preserve"> </v>
      </c>
      <c r="G24" s="161" t="str">
        <f>IF(ISBLANK(Fran1!U7)," ",IF(Fran1!U7&lt;50,Fran1!U7," "))</f>
        <v xml:space="preserve"> </v>
      </c>
      <c r="H24" s="161" t="str">
        <f>IF(ISBLANK(Fran1!AB7)," ",IF(Fran1!AB7&lt;50,Fran1!AB7," "))</f>
        <v xml:space="preserve"> </v>
      </c>
      <c r="I24" s="161" t="str">
        <f>IF(ISBLANK(Fran1!AF7)," ",IF(Fran1!AF7&lt;50,Fran1!AF7," "))</f>
        <v xml:space="preserve"> </v>
      </c>
      <c r="J24" s="161" t="str">
        <f>IF(ISBLANK(Fran1!AJ7)," ",IF(Fran1!AJ7&lt;50,Fran1!AJ7," "))</f>
        <v xml:space="preserve"> </v>
      </c>
      <c r="K24" s="161" t="str">
        <f>IF(ISBLANK(Fran1!AN7)," ",IF(Fran1!AN7&lt;50,Fran1!AN7," "))</f>
        <v xml:space="preserve"> </v>
      </c>
      <c r="L24" s="161" t="str">
        <f>IF(ISBLANK(Fran1!AR7)," ",IF(Fran1!AR7&lt;50,Fran1!AR7," "))</f>
        <v xml:space="preserve"> </v>
      </c>
      <c r="M24" s="161" t="str">
        <f>IF(ISBLANK(Fran1!AY7)," ",IF(Fran1!AY7&lt;50,Fran1!AY7," "))</f>
        <v xml:space="preserve"> </v>
      </c>
      <c r="N24" s="161" t="str">
        <f>IF(ISBLANK(Fran1!BC7)," ",IF(Fran1!BC7&lt;50,Fran1!BC7," "))</f>
        <v xml:space="preserve"> </v>
      </c>
      <c r="O24" s="161" t="str">
        <f>IF(ISBLANK(Fran1!BG7)," ",IF(Fran1!BG7&lt;50,Fran1!BG7," "))</f>
        <v xml:space="preserve"> </v>
      </c>
      <c r="P24" s="161" t="str">
        <f>IF(ISBLANK(Fran1!BK7)," ",IF(Fran1!BK7&lt;50,Fran1!BK7," "))</f>
        <v xml:space="preserve"> </v>
      </c>
      <c r="Q24" s="161" t="str">
        <f>IF(ISBLANK(Fran1!BO7)," ",IF(Fran1!BO7&lt;50,Fran1!BO7," "))</f>
        <v xml:space="preserve"> </v>
      </c>
      <c r="R24" s="161" t="str">
        <f>IF(ISBLANK(Fran1!BV7)," ",IF(Fran1!BV7&lt;50,Fran1!BV7," "))</f>
        <v xml:space="preserve"> </v>
      </c>
      <c r="S24" s="161" t="str">
        <f>IF(ISBLANK(Fran1!BZ7)," ",IF(Fran1!BZ7&lt;50,Fran1!BZ7," "))</f>
        <v xml:space="preserve"> </v>
      </c>
      <c r="T24" s="161" t="str">
        <f>IF(ISBLANK(Fran1!CD7)," ",IF(Fran1!CD7&lt;50,Fran1!CD7," "))</f>
        <v xml:space="preserve"> </v>
      </c>
      <c r="U24" s="161" t="str">
        <f>IF(ISBLANK(Fran1!CH7)," ",IF(Fran1!CH7&lt;50,Fran1!CH7," "))</f>
        <v xml:space="preserve"> </v>
      </c>
      <c r="V24" s="161" t="str">
        <f>IF(ISBLANK(Fran1!CL7)," ",IF(Fran1!CL7&lt;50,Fran1!CL7," "))</f>
        <v xml:space="preserve"> </v>
      </c>
      <c r="W24" s="161" t="str">
        <f>IF(ISBLANK(Fran1!CS7)," ",IF(Fran1!CS7&lt;50,Fran1!CS7," "))</f>
        <v xml:space="preserve"> </v>
      </c>
      <c r="X24" s="161" t="str">
        <f>IF(ISBLANK(Fran1!CW7)," ",IF(Fran1!CW7&lt;50,Fran1!CW7," "))</f>
        <v xml:space="preserve"> </v>
      </c>
      <c r="Y24" s="161" t="str">
        <f>IF(ISBLANK(Fran1!DA7)," ",IF(Fran1!DA7&lt;50,Fran1!DA7," "))</f>
        <v xml:space="preserve"> </v>
      </c>
      <c r="Z24" s="161" t="str">
        <f>IF(ISBLANK(Fran1!DE7)," ",IF(Fran1!DE7&lt;50,Fran1!DE7," "))</f>
        <v xml:space="preserve"> </v>
      </c>
      <c r="AA24" s="161" t="str">
        <f>IF(ISBLANK(Fran1!DI7)," ",IF(Fran1!DI7&lt;50,Fran1!DI7," "))</f>
        <v xml:space="preserve"> </v>
      </c>
      <c r="AB24" s="161" t="str">
        <f>IF(ISBLANK(Fran1!DP7)," ",IF(Fran1!DP7&lt;50,Fran1!DP7," "))</f>
        <v xml:space="preserve"> </v>
      </c>
      <c r="AC24" s="161" t="str">
        <f>IF(ISBLANK(Fran1!DT7)," ",IF(Fran1!DT7&lt;50,Fran1!DT7," "))</f>
        <v xml:space="preserve"> </v>
      </c>
      <c r="AD24" s="161" t="str">
        <f>IF(ISBLANK(Fran1!DX7)," ",IF(Fran1!DX7&lt;50,Fran1!DX7," "))</f>
        <v xml:space="preserve"> </v>
      </c>
      <c r="AE24" s="460"/>
      <c r="AF24" s="461"/>
      <c r="AG24" s="161" t="str">
        <f>IF(ISBLANK(Fran1!EB7)," ",IF(Fran1!EB7&lt;50,Fran1!EB7," "))</f>
        <v xml:space="preserve"> </v>
      </c>
      <c r="AH24" s="161" t="str">
        <f>IF(ISBLANK(Fran1!EF7)," ",IF(Fran1!EF7&lt;50,Fran1!EF7," "))</f>
        <v xml:space="preserve"> </v>
      </c>
      <c r="AI24" s="161" t="str">
        <f>IF(ISBLANK(Fran1!EM7)," ",IF(Fran1!EM7&lt;50,Fran1!EM7," "))</f>
        <v xml:space="preserve"> </v>
      </c>
      <c r="AJ24" s="161" t="str">
        <f>IF(ISBLANK(Fran1!EQ7)," ",IF(Fran1!EQ7&lt;50,Fran1!EQ7," "))</f>
        <v xml:space="preserve"> </v>
      </c>
      <c r="AK24" s="161" t="str">
        <f>IF(ISBLANK(Fran1!EU7)," ",IF(Fran1!EU7&lt;50,Fran1!EU7," "))</f>
        <v xml:space="preserve"> </v>
      </c>
      <c r="AL24" s="161" t="str">
        <f>IF(ISBLANK(Fran1!EY7)," ",IF(Fran1!EY7&lt;50,Fran1!EY7," "))</f>
        <v xml:space="preserve"> </v>
      </c>
      <c r="AM24" s="161" t="str">
        <f>IF(ISBLANK(Fran1!FC7)," ",IF(Fran1!FC7&lt;50,Fran1!FC7," "))</f>
        <v xml:space="preserve"> </v>
      </c>
      <c r="AN24" s="161" t="str">
        <f>IF(ISBLANK(Fran1!FJ7)," ",IF(Fran1!FJ7&lt;50,Fran1!FJ7," "))</f>
        <v xml:space="preserve"> </v>
      </c>
      <c r="AO24" s="161" t="str">
        <f>IF(ISBLANK(Fran1!FN7)," ",IF(Fran1!FN7&lt;50,Fran1!FN7," "))</f>
        <v xml:space="preserve"> </v>
      </c>
      <c r="AP24" s="161" t="str">
        <f>IF(ISBLANK(Fran1!FR7)," ",IF(Fran1!FR7&lt;50,Fran1!FR7," "))</f>
        <v xml:space="preserve"> </v>
      </c>
      <c r="AQ24" s="161" t="str">
        <f>IF(ISBLANK(Fran1!FV7)," ",IF(Fran1!FV7&lt;50,Fran1!FV7," "))</f>
        <v xml:space="preserve"> </v>
      </c>
      <c r="AR24" s="161" t="str">
        <f>IF(ISBLANK(Fran1!FZ7)," ",IF(Fran1!FZ7&lt;50,Fran1!FZ7," "))</f>
        <v xml:space="preserve"> </v>
      </c>
      <c r="AS24" s="161" t="str">
        <f>IF(ISBLANK(Fran1!GG7)," ",IF(Fran1!GG7&lt;50,Fran1!GG7," "))</f>
        <v xml:space="preserve"> </v>
      </c>
      <c r="AT24" s="161" t="str">
        <f>IF(ISBLANK(Fran1!GK7)," ",IF(Fran1!GK7&lt;50,Fran1!GK7," "))</f>
        <v xml:space="preserve"> </v>
      </c>
      <c r="AU24" s="161" t="str">
        <f>IF(ISBLANK(Fran1!GO7)," ",IF(Fran1!GO7&lt;50,Fran1!GO7," "))</f>
        <v xml:space="preserve"> </v>
      </c>
      <c r="AV24" s="161" t="str">
        <f>IF(ISBLANK(Fran1!GS7)," ",IF(Fran1!GS7&lt;50,Fran1!GS7," "))</f>
        <v xml:space="preserve"> </v>
      </c>
      <c r="AW24" s="161" t="str">
        <f>IF(ISBLANK(Fran1!GW7)," ",IF(Fran1!GW7&lt;50,Fran1!GW7," "))</f>
        <v xml:space="preserve"> </v>
      </c>
      <c r="AX24" s="161" t="str">
        <f>IF(ISBLANK(Fran1!HD7)," ",IF(Fran1!HD7&lt;50,Fran1!HD7," "))</f>
        <v xml:space="preserve"> </v>
      </c>
      <c r="AY24" s="161" t="str">
        <f>IF(ISBLANK(Fran1!HH7)," ",IF(Fran1!HH7&lt;50,Fran1!HH7," "))</f>
        <v xml:space="preserve"> </v>
      </c>
      <c r="AZ24" s="161" t="str">
        <f>IF(ISBLANK(Fran1!HL7)," ",IF(Fran1!HL7&lt;50,Fran1!HL7," "))</f>
        <v xml:space="preserve"> </v>
      </c>
      <c r="BA24" s="161" t="str">
        <f>IF(ISBLANK(Fran1!HP7)," ",IF(Fran1!HP7&lt;50,Fran1!HP7," "))</f>
        <v xml:space="preserve"> </v>
      </c>
      <c r="BB24" s="161" t="str">
        <f>IF(ISBLANK(Fran1!HT7)," ",IF(Fran1!HT7&lt;50,Fran1!HT7," "))</f>
        <v xml:space="preserve"> </v>
      </c>
      <c r="BC24" s="161" t="str">
        <f>IF(ISBLANK(Fran1!IA7)," ",IF(Fran1!IA7&lt;50,Fran1!IA7," "))</f>
        <v xml:space="preserve"> </v>
      </c>
      <c r="BD24" s="161" t="str">
        <f>IF(ISBLANK(Fran1!IE7)," ",IF(Fran1!IE7&lt;50,Fran1!IE7," "))</f>
        <v xml:space="preserve"> </v>
      </c>
      <c r="BE24" s="161" t="str">
        <f>IF(ISBLANK(Fran1!II7)," ",IF(Fran1!II7&lt;50,Fran1!II7," "))</f>
        <v xml:space="preserve"> </v>
      </c>
      <c r="BF24" s="161" t="str">
        <f>IF(ISBLANK(Fran1!IM7)," ",IF(Fran1!IM7&lt;50,Fran1!IM7," "))</f>
        <v xml:space="preserve"> </v>
      </c>
      <c r="BG24" s="161" t="str">
        <f>IF(ISBLANK(Fran1!IQ7)," ",IF(Fran1!IQ7&lt;50,Fran1!IQ7," "))</f>
        <v xml:space="preserve"> </v>
      </c>
      <c r="BH24" s="161" t="str">
        <f>IF(ISBLANK(Fran1!IX7)," ",IF(Fran1!IX7&lt;50,Fran1!IX7," "))</f>
        <v xml:space="preserve"> </v>
      </c>
      <c r="BI24" s="460"/>
      <c r="BJ24" s="461"/>
      <c r="BK24" s="161" t="str">
        <f>IF(ISBLANK(Fran1!JB7)," ",IF(Fran1!JB7&lt;50,Fran1!JB7," "))</f>
        <v xml:space="preserve"> </v>
      </c>
      <c r="BL24" s="161" t="str">
        <f>IF(ISBLANK(Fran1!JF7)," ",IF(Fran1!JF7&lt;50,Fran1!JF7," "))</f>
        <v xml:space="preserve"> </v>
      </c>
      <c r="BM24" s="161" t="str">
        <f>IF(ISBLANK(Fran1!JJ7)," ",IF(Fran1!JJ7&lt;50,Fran1!JJ7," "))</f>
        <v xml:space="preserve"> </v>
      </c>
      <c r="BN24" s="161" t="str">
        <f>IF(ISBLANK(Fran1!JN7)," ",IF(Fran1!JN7&lt;50,Fran1!JN7," "))</f>
        <v xml:space="preserve"> </v>
      </c>
      <c r="BO24" s="161" t="str">
        <f>IF(ISBLANK(Fran1!JU7)," ",IF(Fran1!JU7&lt;50,Fran1!JU7," "))</f>
        <v xml:space="preserve"> </v>
      </c>
      <c r="BP24" s="161" t="str">
        <f>IF(ISBLANK(Fran1!JY7)," ",IF(Fran1!JY7&lt;50,Fran1!JY7," "))</f>
        <v xml:space="preserve"> </v>
      </c>
      <c r="BQ24" s="161" t="str">
        <f>IF(ISBLANK(Fran1!KC7)," ",IF(Fran1!KC7&lt;50,Fran1!KC7," "))</f>
        <v xml:space="preserve"> </v>
      </c>
      <c r="BR24" s="161" t="str">
        <f>IF(ISBLANK(Fran1!KG7)," ",IF(Fran1!KG7&lt;50,Fran1!KG7," "))</f>
        <v xml:space="preserve"> </v>
      </c>
      <c r="BS24" s="161" t="str">
        <f>IF(ISBLANK(Fran1!KK7)," ",IF(Fran1!KK7&lt;50,Fran1!KK7," "))</f>
        <v xml:space="preserve"> </v>
      </c>
      <c r="BT24" s="161" t="str">
        <f>IF(ISBLANK(Fran1!KR7)," ",IF(Fran1!KR7&lt;50,Fran1!KR7," "))</f>
        <v xml:space="preserve"> </v>
      </c>
      <c r="BU24" s="161" t="str">
        <f>IF(ISBLANK(Fran1!KV7)," ",IF(Fran1!KV7&lt;50,Fran1!KV7," "))</f>
        <v xml:space="preserve"> </v>
      </c>
      <c r="BV24" s="161" t="str">
        <f>IF(ISBLANK(Fran1!KZ7)," ",IF(Fran1!KZ7&lt;50,Fran1!KZ7," "))</f>
        <v xml:space="preserve"> </v>
      </c>
      <c r="BW24" s="161" t="str">
        <f>IF(ISBLANK(Fran1!LD7)," ",IF(Fran1!LD7&lt;50,Fran1!LD7," "))</f>
        <v xml:space="preserve"> </v>
      </c>
      <c r="BX24" s="161" t="str">
        <f>IF(ISBLANK(Fran1!LH7)," ",IF(Fran1!LH7&lt;50,Fran1!LH7," "))</f>
        <v xml:space="preserve"> </v>
      </c>
      <c r="BY24" s="161" t="str">
        <f>IF(ISBLANK(Fran1!LO7)," ",IF(Fran1!LO7&lt;50,Fran1!LO7," "))</f>
        <v xml:space="preserve"> </v>
      </c>
    </row>
    <row r="25" spans="1:77" ht="20.100000000000001" customHeight="1">
      <c r="A25" s="456" t="str">
        <f>LEFT(Fran1!$A6,1)&amp;LEFT(Fran1!$B6,1)</f>
        <v/>
      </c>
      <c r="B25" s="457"/>
      <c r="C25" s="157" t="str">
        <f>IF(ISBLANK(Fran1!E6)," ",IF(Fran1!E6&gt;=75,Fran1!E6," "))</f>
        <v xml:space="preserve"> </v>
      </c>
      <c r="D25" s="157" t="str">
        <f>IF(ISBLANK(Fran1!I6)," ",IF(Fran1!I6&gt;=75,Fran1!I6," "))</f>
        <v xml:space="preserve"> </v>
      </c>
      <c r="E25" s="157" t="str">
        <f>IF(ISBLANK(Fran1!M6)," ",IF(Fran1!M6&gt;=75,Fran1!M6," "))</f>
        <v xml:space="preserve"> </v>
      </c>
      <c r="F25" s="157" t="str">
        <f>IF(ISBLANK(Fran1!Q6)," ",IF(Fran1!Q6&gt;=75,Fran1!Q6," "))</f>
        <v xml:space="preserve"> </v>
      </c>
      <c r="G25" s="157" t="str">
        <f>IF(ISBLANK(Fran1!U6)," ",IF(Fran1!U6&gt;=75,Fran1!U6," "))</f>
        <v xml:space="preserve"> </v>
      </c>
      <c r="H25" s="157" t="str">
        <f>IF(ISBLANK(Fran1!AB6)," ",IF(Fran1!AB6&gt;=75,Fran1!AB6," "))</f>
        <v xml:space="preserve"> </v>
      </c>
      <c r="I25" s="157" t="str">
        <f>IF(ISBLANK(Fran1!AF6)," ",IF(Fran1!AF6&gt;=75,Fran1!AF6," "))</f>
        <v xml:space="preserve"> </v>
      </c>
      <c r="J25" s="157" t="str">
        <f>IF(ISBLANK(Fran1!AJ6)," ",IF(Fran1!AJ6&gt;=75,Fran1!AJ6," "))</f>
        <v xml:space="preserve"> </v>
      </c>
      <c r="K25" s="157" t="str">
        <f>IF(ISBLANK(Fran1!AN6)," ",IF(Fran1!AN6&gt;=75,Fran1!AN6," "))</f>
        <v xml:space="preserve"> </v>
      </c>
      <c r="L25" s="157" t="str">
        <f>IF(ISBLANK(Fran1!AR6)," ",IF(Fran1!AR6&gt;=75,Fran1!AR6," "))</f>
        <v xml:space="preserve"> </v>
      </c>
      <c r="M25" s="157" t="str">
        <f>IF(ISBLANK(Fran1!AY6)," ",IF(Fran1!AY6&gt;=75,Fran1!AY6," "))</f>
        <v xml:space="preserve"> </v>
      </c>
      <c r="N25" s="157" t="str">
        <f>IF(ISBLANK(Fran1!BC6)," ",IF(Fran1!BC6&gt;=75,Fran1!BC6," "))</f>
        <v xml:space="preserve"> </v>
      </c>
      <c r="O25" s="157" t="str">
        <f>IF(ISBLANK(Fran1!BG6)," ",IF(Fran1!BG6&gt;=75,Fran1!BG6," "))</f>
        <v xml:space="preserve"> </v>
      </c>
      <c r="P25" s="157" t="str">
        <f>IF(ISBLANK(Fran1!BK6)," ",IF(Fran1!BK6&gt;=75,Fran1!BK6," "))</f>
        <v xml:space="preserve"> </v>
      </c>
      <c r="Q25" s="157" t="str">
        <f>IF(ISBLANK(Fran1!BO6)," ",IF(Fran1!BO6&gt;=75,Fran1!BO6," "))</f>
        <v xml:space="preserve"> </v>
      </c>
      <c r="R25" s="157" t="str">
        <f>IF(ISBLANK(Fran1!BV6)," ",IF(Fran1!BV6&gt;=75,Fran1!BV6," "))</f>
        <v xml:space="preserve"> </v>
      </c>
      <c r="S25" s="157" t="str">
        <f>IF(ISBLANK(Fran1!BZ6)," ",IF(Fran1!BZ6&gt;=75,Fran1!BZ6," "))</f>
        <v xml:space="preserve"> </v>
      </c>
      <c r="T25" s="157" t="str">
        <f>IF(ISBLANK(Fran1!CD6)," ",IF(Fran1!CD6&gt;=75,Fran1!CD6," "))</f>
        <v xml:space="preserve"> </v>
      </c>
      <c r="U25" s="157" t="str">
        <f>IF(ISBLANK(Fran1!CH6)," ",IF(Fran1!CH6&gt;=75,Fran1!CH6," "))</f>
        <v xml:space="preserve"> </v>
      </c>
      <c r="V25" s="157" t="str">
        <f>IF(ISBLANK(Fran1!CL6)," ",IF(Fran1!CL6&gt;=75,Fran1!CL6," "))</f>
        <v xml:space="preserve"> </v>
      </c>
      <c r="W25" s="157" t="str">
        <f>IF(ISBLANK(Fran1!CS6)," ",IF(Fran1!CS6&gt;=75,Fran1!CS6," "))</f>
        <v xml:space="preserve"> </v>
      </c>
      <c r="X25" s="157" t="str">
        <f>IF(ISBLANK(Fran1!CW6)," ",IF(Fran1!CW6&gt;=75,Fran1!CW6," "))</f>
        <v xml:space="preserve"> </v>
      </c>
      <c r="Y25" s="157" t="str">
        <f>IF(ISBLANK(Fran1!DA6)," ",IF(Fran1!DA6&gt;=75,Fran1!DA6," "))</f>
        <v xml:space="preserve"> </v>
      </c>
      <c r="Z25" s="157" t="str">
        <f>IF(ISBLANK(Fran1!DE6)," ",IF(Fran1!DE6&gt;=75,Fran1!DE6," "))</f>
        <v xml:space="preserve"> </v>
      </c>
      <c r="AA25" s="157" t="str">
        <f>IF(ISBLANK(Fran1!DI6)," ",IF(Fran1!DI6&gt;=75,Fran1!DI6," "))</f>
        <v xml:space="preserve"> </v>
      </c>
      <c r="AB25" s="157" t="str">
        <f>IF(ISBLANK(Fran1!DP6)," ",IF(Fran1!DP6&gt;=75,Fran1!DP6," "))</f>
        <v xml:space="preserve"> </v>
      </c>
      <c r="AC25" s="157" t="str">
        <f>IF(ISBLANK(Fran1!DT6)," ",IF(Fran1!DT6&gt;=75,Fran1!DT6," "))</f>
        <v xml:space="preserve"> </v>
      </c>
      <c r="AD25" s="157" t="str">
        <f>IF(ISBLANK(Fran1!DX6)," ",IF(Fran1!DX6&gt;=75,Fran1!DX6," "))</f>
        <v xml:space="preserve"> </v>
      </c>
      <c r="AE25" s="456" t="str">
        <f>LEFT(Fran1!$A6,1)&amp;LEFT(Fran1!$B6,1)</f>
        <v/>
      </c>
      <c r="AF25" s="457"/>
      <c r="AG25" s="157" t="str">
        <f>IF(ISBLANK(Fran1!EB6)," ",IF(Fran1!EB6&gt;=75,Fran1!EB6," "))</f>
        <v xml:space="preserve"> </v>
      </c>
      <c r="AH25" s="157" t="str">
        <f>IF(ISBLANK(Fran1!EF6)," ",IF(Fran1!EF6&gt;=75,Fran1!EF6," "))</f>
        <v xml:space="preserve"> </v>
      </c>
      <c r="AI25" s="157" t="str">
        <f>IF(ISBLANK(Fran1!EM6)," ",IF(Fran1!EM6&gt;=75,Fran1!EM6," "))</f>
        <v xml:space="preserve"> </v>
      </c>
      <c r="AJ25" s="157" t="str">
        <f>IF(ISBLANK(Fran1!EQ6)," ",IF(Fran1!EQ6&gt;=75,Fran1!EQ6," "))</f>
        <v xml:space="preserve"> </v>
      </c>
      <c r="AK25" s="157" t="str">
        <f>IF(ISBLANK(Fran1!EU6)," ",IF(Fran1!EU6&gt;=75,Fran1!EU6," "))</f>
        <v xml:space="preserve"> </v>
      </c>
      <c r="AL25" s="157" t="str">
        <f>IF(ISBLANK(Fran1!EY6)," ",IF(Fran1!EY6&gt;=75,Fran1!EY6," "))</f>
        <v xml:space="preserve"> </v>
      </c>
      <c r="AM25" s="157" t="str">
        <f>IF(ISBLANK(Fran1!FC6)," ",IF(Fran1!FC6&gt;=75,Fran1!FC6," "))</f>
        <v xml:space="preserve"> </v>
      </c>
      <c r="AN25" s="157" t="str">
        <f>IF(ISBLANK(Fran1!FJ6)," ",IF(Fran1!FJ6&gt;=75,Fran1!FJ6," "))</f>
        <v xml:space="preserve"> </v>
      </c>
      <c r="AO25" s="157" t="str">
        <f>IF(ISBLANK(Fran1!FN6)," ",IF(Fran1!FN6&gt;=75,Fran1!FN6," "))</f>
        <v xml:space="preserve"> </v>
      </c>
      <c r="AP25" s="157" t="str">
        <f>IF(ISBLANK(Fran1!FR6)," ",IF(Fran1!FR6&gt;=75,Fran1!FR6," "))</f>
        <v xml:space="preserve"> </v>
      </c>
      <c r="AQ25" s="157" t="str">
        <f>IF(ISBLANK(Fran1!FV6)," ",IF(Fran1!FV6&gt;=75,Fran1!FV6," "))</f>
        <v xml:space="preserve"> </v>
      </c>
      <c r="AR25" s="157" t="str">
        <f>IF(ISBLANK(Fran1!FZ6)," ",IF(Fran1!FZ6&gt;=75,Fran1!FZ6," "))</f>
        <v xml:space="preserve"> </v>
      </c>
      <c r="AS25" s="157" t="str">
        <f>IF(ISBLANK(Fran1!GG6)," ",IF(Fran1!GG6&gt;=75,Fran1!GG6," "))</f>
        <v xml:space="preserve"> </v>
      </c>
      <c r="AT25" s="157" t="str">
        <f>IF(ISBLANK(Fran1!GK6)," ",IF(Fran1!GK6&gt;=75,Fran1!GK6," "))</f>
        <v xml:space="preserve"> </v>
      </c>
      <c r="AU25" s="157" t="str">
        <f>IF(ISBLANK(Fran1!GO6)," ",IF(Fran1!GO6&gt;=75,Fran1!GO6," "))</f>
        <v xml:space="preserve"> </v>
      </c>
      <c r="AV25" s="157" t="str">
        <f>IF(ISBLANK(Fran1!GS6)," ",IF(Fran1!GS6&gt;=75,Fran1!GS6," "))</f>
        <v xml:space="preserve"> </v>
      </c>
      <c r="AW25" s="157" t="str">
        <f>IF(ISBLANK(Fran1!GW6)," ",IF(Fran1!GW6&gt;=75,Fran1!GW6," "))</f>
        <v xml:space="preserve"> </v>
      </c>
      <c r="AX25" s="157" t="str">
        <f>IF(ISBLANK(Fran1!HD6)," ",IF(Fran1!HD6&gt;=75,Fran1!HD6," "))</f>
        <v xml:space="preserve"> </v>
      </c>
      <c r="AY25" s="157" t="str">
        <f>IF(ISBLANK(Fran1!HH6)," ",IF(Fran1!HH6&gt;=75,Fran1!HH6," "))</f>
        <v xml:space="preserve"> </v>
      </c>
      <c r="AZ25" s="157" t="str">
        <f>IF(ISBLANK(Fran1!HL6)," ",IF(Fran1!HL6&gt;=75,Fran1!HL6," "))</f>
        <v xml:space="preserve"> </v>
      </c>
      <c r="BA25" s="157" t="str">
        <f>IF(ISBLANK(Fran1!HP6)," ",IF(Fran1!HP6&gt;=75,Fran1!HP6," "))</f>
        <v xml:space="preserve"> </v>
      </c>
      <c r="BB25" s="157" t="str">
        <f>IF(ISBLANK(Fran1!HT6)," ",IF(Fran1!HT6&gt;=75,Fran1!HT6," "))</f>
        <v xml:space="preserve"> </v>
      </c>
      <c r="BC25" s="157" t="str">
        <f>IF(ISBLANK(Fran1!IA6)," ",IF(Fran1!IA6&gt;=75,Fran1!IA6," "))</f>
        <v xml:space="preserve"> </v>
      </c>
      <c r="BD25" s="157" t="str">
        <f>IF(ISBLANK(Fran1!IE6)," ",IF(Fran1!IE6&gt;=75,Fran1!IE6," "))</f>
        <v xml:space="preserve"> </v>
      </c>
      <c r="BE25" s="157" t="str">
        <f>IF(ISBLANK(Fran1!II6)," ",IF(Fran1!II6&gt;=75,Fran1!II6," "))</f>
        <v xml:space="preserve"> </v>
      </c>
      <c r="BF25" s="157" t="str">
        <f>IF(ISBLANK(Fran1!IM6)," ",IF(Fran1!IM6&gt;=75,Fran1!IM6," "))</f>
        <v xml:space="preserve"> </v>
      </c>
      <c r="BG25" s="157" t="str">
        <f>IF(ISBLANK(Fran1!IQ6)," ",IF(Fran1!IQ6&gt;=75,Fran1!IQ6," "))</f>
        <v xml:space="preserve"> </v>
      </c>
      <c r="BH25" s="157" t="str">
        <f>IF(ISBLANK(Fran1!IX6)," ",IF(Fran1!IX6&gt;=75,Fran1!IX6," "))</f>
        <v xml:space="preserve"> </v>
      </c>
      <c r="BI25" s="456" t="str">
        <f>LEFT(Fran1!$A6,1)&amp;LEFT(Fran1!$B6,1)</f>
        <v/>
      </c>
      <c r="BJ25" s="457"/>
      <c r="BK25" s="157" t="str">
        <f>IF(ISBLANK(Fran1!JB6)," ",IF(Fran1!JB6&gt;=75,Fran1!JB6," "))</f>
        <v xml:space="preserve"> </v>
      </c>
      <c r="BL25" s="157" t="str">
        <f>IF(ISBLANK(Fran1!JF6)," ",IF(Fran1!JF6&gt;=75,Fran1!JF6," "))</f>
        <v xml:space="preserve"> </v>
      </c>
      <c r="BM25" s="157" t="str">
        <f>IF(ISBLANK(Fran1!JJ6)," ",IF(Fran1!JJ6&gt;=75,Fran1!JJ6," "))</f>
        <v xml:space="preserve"> </v>
      </c>
      <c r="BN25" s="157" t="str">
        <f>IF(ISBLANK(Fran1!JN6)," ",IF(Fran1!JN6&gt;=75,Fran1!JN6," "))</f>
        <v xml:space="preserve"> </v>
      </c>
      <c r="BO25" s="157" t="str">
        <f>IF(ISBLANK(Fran1!JU6)," ",IF(Fran1!JU6&gt;=75,Fran1!JU6," "))</f>
        <v xml:space="preserve"> </v>
      </c>
      <c r="BP25" s="157" t="str">
        <f>IF(ISBLANK(Fran1!JY6)," ",IF(Fran1!JY6&gt;=75,Fran1!JY6," "))</f>
        <v xml:space="preserve"> </v>
      </c>
      <c r="BQ25" s="157" t="str">
        <f>IF(ISBLANK(Fran1!KC6)," ",IF(Fran1!KC6&gt;=75,Fran1!KC6," "))</f>
        <v xml:space="preserve"> </v>
      </c>
      <c r="BR25" s="157" t="str">
        <f>IF(ISBLANK(Fran1!KG6)," ",IF(Fran1!KG6&gt;=75,Fran1!KG6," "))</f>
        <v xml:space="preserve"> </v>
      </c>
      <c r="BS25" s="157" t="str">
        <f>IF(ISBLANK(Fran1!KK6)," ",IF(Fran1!KK6&gt;=75,Fran1!KK6," "))</f>
        <v xml:space="preserve"> </v>
      </c>
      <c r="BT25" s="157" t="str">
        <f>IF(ISBLANK(Fran1!KR6)," ",IF(Fran1!KR6&gt;=75,Fran1!KR6," "))</f>
        <v xml:space="preserve"> </v>
      </c>
      <c r="BU25" s="157" t="str">
        <f>IF(ISBLANK(Fran1!KV6)," ",IF(Fran1!KV6&gt;=75,Fran1!KV6," "))</f>
        <v xml:space="preserve"> </v>
      </c>
      <c r="BV25" s="157" t="str">
        <f>IF(ISBLANK(Fran1!KZ6)," ",IF(Fran1!KZ6&gt;=75,Fran1!KZ6," "))</f>
        <v xml:space="preserve"> </v>
      </c>
      <c r="BW25" s="157" t="str">
        <f>IF(ISBLANK(Fran1!LD6)," ",IF(Fran1!LD6&gt;=75,Fran1!LD6," "))</f>
        <v xml:space="preserve"> </v>
      </c>
      <c r="BX25" s="157" t="str">
        <f>IF(ISBLANK(Fran1!LH6)," ",IF(Fran1!LH6&gt;=75,Fran1!LH6," "))</f>
        <v xml:space="preserve"> </v>
      </c>
      <c r="BY25" s="157" t="str">
        <f>IF(ISBLANK(Fran1!LO6)," ",IF(Fran1!LO6&gt;=75,Fran1!LO6," "))</f>
        <v xml:space="preserve"> </v>
      </c>
    </row>
    <row r="26" spans="1:77" ht="20.100000000000001" customHeight="1">
      <c r="A26" s="458"/>
      <c r="B26" s="459"/>
      <c r="C26" s="159" t="str">
        <f>IF(ISBLANK(Fran1!E6)," ",IF(Fran1!E6&gt;=50,IF(Fran1!E6&lt;75,Fran1!E6," ")," "))</f>
        <v xml:space="preserve"> </v>
      </c>
      <c r="D26" s="159" t="str">
        <f>IF(ISBLANK(Fran1!I6)," ",IF(Fran1!I6&gt;=50,IF(Fran1!I6&lt;75,Fran1!I6," ")," "))</f>
        <v xml:space="preserve"> </v>
      </c>
      <c r="E26" s="159" t="str">
        <f>IF(ISBLANK(Fran1!M6)," ",IF(Fran1!M6&gt;=50,IF(Fran1!M6&lt;75,Fran1!M6," ")," "))</f>
        <v xml:space="preserve"> </v>
      </c>
      <c r="F26" s="159" t="str">
        <f>IF(ISBLANK(Fran1!Q6)," ",IF(Fran1!Q6&gt;=50,IF(Fran1!Q6&lt;75,Fran1!Q6," ")," "))</f>
        <v xml:space="preserve"> </v>
      </c>
      <c r="G26" s="159" t="str">
        <f>IF(ISBLANK(Fran1!U6)," ",IF(Fran1!U6&gt;=50,IF(Fran1!U6&lt;75,Fran1!U6," ")," "))</f>
        <v xml:space="preserve"> </v>
      </c>
      <c r="H26" s="159" t="str">
        <f>IF(ISBLANK(Fran1!AB6)," ",IF(Fran1!AB6&gt;=50,IF(Fran1!AB6&lt;75,Fran1!AB6," ")," "))</f>
        <v xml:space="preserve"> </v>
      </c>
      <c r="I26" s="159" t="str">
        <f>IF(ISBLANK(Fran1!AF6)," ",IF(Fran1!AF6&gt;=50,IF(Fran1!AF6&lt;75,Fran1!AF6," ")," "))</f>
        <v xml:space="preserve"> </v>
      </c>
      <c r="J26" s="159" t="str">
        <f>IF(ISBLANK(Fran1!AJ6)," ",IF(Fran1!AJ6&gt;=50,IF(Fran1!AJ6&lt;75,Fran1!AJ6," ")," "))</f>
        <v xml:space="preserve"> </v>
      </c>
      <c r="K26" s="159" t="str">
        <f>IF(ISBLANK(Fran1!AN6)," ",IF(Fran1!AN6&gt;=50,IF(Fran1!AN6&lt;75,Fran1!AN6," ")," "))</f>
        <v xml:space="preserve"> </v>
      </c>
      <c r="L26" s="159" t="str">
        <f>IF(ISBLANK(Fran1!AR6)," ",IF(Fran1!AR6&gt;=50,IF(Fran1!AR6&lt;75,Fran1!AR6," ")," "))</f>
        <v xml:space="preserve"> </v>
      </c>
      <c r="M26" s="159" t="str">
        <f>IF(ISBLANK(Fran1!AY6)," ",IF(Fran1!AY6&gt;=50,IF(Fran1!AY6&lt;75,Fran1!AY6," ")," "))</f>
        <v xml:space="preserve"> </v>
      </c>
      <c r="N26" s="159" t="str">
        <f>IF(ISBLANK(Fran1!BC6)," ",IF(Fran1!BC6&gt;=50,IF(Fran1!BC6&lt;75,Fran1!BC6," ")," "))</f>
        <v xml:space="preserve"> </v>
      </c>
      <c r="O26" s="159" t="str">
        <f>IF(ISBLANK(Fran1!BG6)," ",IF(Fran1!BG6&gt;=50,IF(Fran1!BG6&lt;75,Fran1!BG6," ")," "))</f>
        <v xml:space="preserve"> </v>
      </c>
      <c r="P26" s="159" t="str">
        <f>IF(ISBLANK(Fran1!BK6)," ",IF(Fran1!BK6&gt;=50,IF(Fran1!BK6&lt;75,Fran1!BK6," ")," "))</f>
        <v xml:space="preserve"> </v>
      </c>
      <c r="Q26" s="159" t="str">
        <f>IF(ISBLANK(Fran1!BO6)," ",IF(Fran1!BO6&gt;=50,IF(Fran1!BO6&lt;75,Fran1!BO6," ")," "))</f>
        <v xml:space="preserve"> </v>
      </c>
      <c r="R26" s="159" t="str">
        <f>IF(ISBLANK(Fran1!BV6)," ",IF(Fran1!BV6&gt;=50,IF(Fran1!BV6&lt;75,Fran1!BV6," ")," "))</f>
        <v xml:space="preserve"> </v>
      </c>
      <c r="S26" s="159" t="str">
        <f>IF(ISBLANK(Fran1!BZ6)," ",IF(Fran1!BZ6&gt;=50,IF(Fran1!BZ6&lt;75,Fran1!BZ6," ")," "))</f>
        <v xml:space="preserve"> </v>
      </c>
      <c r="T26" s="159" t="str">
        <f>IF(ISBLANK(Fran1!CD6)," ",IF(Fran1!CD6&gt;=50,IF(Fran1!CD6&lt;75,Fran1!CD6," ")," "))</f>
        <v xml:space="preserve"> </v>
      </c>
      <c r="U26" s="159" t="str">
        <f>IF(ISBLANK(Fran1!CH6)," ",IF(Fran1!CH6&gt;=50,IF(Fran1!CH6&lt;75,Fran1!CH6," ")," "))</f>
        <v xml:space="preserve"> </v>
      </c>
      <c r="V26" s="159" t="str">
        <f>IF(ISBLANK(Fran1!CL6)," ",IF(Fran1!CL6&gt;=50,IF(Fran1!CL6&lt;75,Fran1!CL6," ")," "))</f>
        <v xml:space="preserve"> </v>
      </c>
      <c r="W26" s="159" t="str">
        <f>IF(ISBLANK(Fran1!CS6)," ",IF(Fran1!CS6&gt;=50,IF(Fran1!CS6&lt;75,Fran1!CS6," ")," "))</f>
        <v xml:space="preserve"> </v>
      </c>
      <c r="X26" s="159" t="str">
        <f>IF(ISBLANK(Fran1!CW6)," ",IF(Fran1!CW6&gt;=50,IF(Fran1!CW6&lt;75,Fran1!CW6," ")," "))</f>
        <v xml:space="preserve"> </v>
      </c>
      <c r="Y26" s="159" t="str">
        <f>IF(ISBLANK(Fran1!DA6)," ",IF(Fran1!DA6&gt;=50,IF(Fran1!DA6&lt;75,Fran1!DA6," ")," "))</f>
        <v xml:space="preserve"> </v>
      </c>
      <c r="Z26" s="159" t="str">
        <f>IF(ISBLANK(Fran1!DE6)," ",IF(Fran1!DE6&gt;=50,IF(Fran1!DE6&lt;75,Fran1!DE6," ")," "))</f>
        <v xml:space="preserve"> </v>
      </c>
      <c r="AA26" s="159" t="str">
        <f>IF(ISBLANK(Fran1!DI6)," ",IF(Fran1!DI6&gt;=50,IF(Fran1!DI6&lt;75,Fran1!DI6," ")," "))</f>
        <v xml:space="preserve"> </v>
      </c>
      <c r="AB26" s="159" t="str">
        <f>IF(ISBLANK(Fran1!DP6)," ",IF(Fran1!DP6&gt;=50,IF(Fran1!DP6&lt;75,Fran1!DP6," ")," "))</f>
        <v xml:space="preserve"> </v>
      </c>
      <c r="AC26" s="159" t="str">
        <f>IF(ISBLANK(Fran1!DT6)," ",IF(Fran1!DT6&gt;=50,IF(Fran1!DT6&lt;75,Fran1!DT6," ")," "))</f>
        <v xml:space="preserve"> </v>
      </c>
      <c r="AD26" s="159" t="str">
        <f>IF(ISBLANK(Fran1!DX6)," ",IF(Fran1!DX6&gt;=50,IF(Fran1!DX6&lt;75,Fran1!DX6," ")," "))</f>
        <v xml:space="preserve"> </v>
      </c>
      <c r="AE26" s="458"/>
      <c r="AF26" s="459"/>
      <c r="AG26" s="159" t="str">
        <f>IF(ISBLANK(Fran1!EB6)," ",IF(Fran1!EB6&gt;=50,IF(Fran1!EB6&lt;75,Fran1!EB6," ")," "))</f>
        <v xml:space="preserve"> </v>
      </c>
      <c r="AH26" s="159" t="str">
        <f>IF(ISBLANK(Fran1!EF6)," ",IF(Fran1!EF6&gt;=50,IF(Fran1!EF6&lt;75,Fran1!EF6," ")," "))</f>
        <v xml:space="preserve"> </v>
      </c>
      <c r="AI26" s="159" t="str">
        <f>IF(ISBLANK(Fran1!EM6)," ",IF(Fran1!EM6&gt;=50,IF(Fran1!EM6&lt;75,Fran1!EM6," ")," "))</f>
        <v xml:space="preserve"> </v>
      </c>
      <c r="AJ26" s="159" t="str">
        <f>IF(ISBLANK(Fran1!EQ6)," ",IF(Fran1!EQ6&gt;=50,IF(Fran1!EQ6&lt;75,Fran1!EQ6," ")," "))</f>
        <v xml:space="preserve"> </v>
      </c>
      <c r="AK26" s="159" t="str">
        <f>IF(ISBLANK(Fran1!EU6)," ",IF(Fran1!EU6&gt;=50,IF(Fran1!EU6&lt;75,Fran1!EU6," ")," "))</f>
        <v xml:space="preserve"> </v>
      </c>
      <c r="AL26" s="159" t="str">
        <f>IF(ISBLANK(Fran1!EY6)," ",IF(Fran1!EY6&gt;=50,IF(Fran1!EY6&lt;75,Fran1!EY6," ")," "))</f>
        <v xml:space="preserve"> </v>
      </c>
      <c r="AM26" s="159" t="str">
        <f>IF(ISBLANK(Fran1!FC6)," ",IF(Fran1!FC6&gt;=50,IF(Fran1!FC6&lt;75,Fran1!FC6," ")," "))</f>
        <v xml:space="preserve"> </v>
      </c>
      <c r="AN26" s="159" t="str">
        <f>IF(ISBLANK(Fran1!FJ6)," ",IF(Fran1!FJ6&gt;=50,IF(Fran1!FJ6&lt;75,Fran1!FJ6," ")," "))</f>
        <v xml:space="preserve"> </v>
      </c>
      <c r="AO26" s="159" t="str">
        <f>IF(ISBLANK(Fran1!FN6)," ",IF(Fran1!FN6&gt;=50,IF(Fran1!FN6&lt;75,Fran1!FN6," ")," "))</f>
        <v xml:space="preserve"> </v>
      </c>
      <c r="AP26" s="159" t="str">
        <f>IF(ISBLANK(Fran1!FR6)," ",IF(Fran1!FR6&gt;=50,IF(Fran1!FR6&lt;75,Fran1!FR6," ")," "))</f>
        <v xml:space="preserve"> </v>
      </c>
      <c r="AQ26" s="159" t="str">
        <f>IF(ISBLANK(Fran1!FV6)," ",IF(Fran1!FV6&gt;=50,IF(Fran1!FV6&lt;75,Fran1!FV6," ")," "))</f>
        <v xml:space="preserve"> </v>
      </c>
      <c r="AR26" s="159" t="str">
        <f>IF(ISBLANK(Fran1!FZ6)," ",IF(Fran1!FZ6&gt;=50,IF(Fran1!FZ6&lt;75,Fran1!FZ6," ")," "))</f>
        <v xml:space="preserve"> </v>
      </c>
      <c r="AS26" s="159" t="str">
        <f>IF(ISBLANK(Fran1!GG6)," ",IF(Fran1!GG6&gt;=50,IF(Fran1!GG6&lt;75,Fran1!GG6," ")," "))</f>
        <v xml:space="preserve"> </v>
      </c>
      <c r="AT26" s="159" t="str">
        <f>IF(ISBLANK(Fran1!GK6)," ",IF(Fran1!GK6&gt;=50,IF(Fran1!GK6&lt;75,Fran1!GK6," ")," "))</f>
        <v xml:space="preserve"> </v>
      </c>
      <c r="AU26" s="159" t="str">
        <f>IF(ISBLANK(Fran1!GO6)," ",IF(Fran1!GO6&gt;=50,IF(Fran1!GO6&lt;75,Fran1!GO6," ")," "))</f>
        <v xml:space="preserve"> </v>
      </c>
      <c r="AV26" s="159" t="str">
        <f>IF(ISBLANK(Fran1!GS6)," ",IF(Fran1!GS6&gt;=50,IF(Fran1!GS6&lt;75,Fran1!GS6," ")," "))</f>
        <v xml:space="preserve"> </v>
      </c>
      <c r="AW26" s="159" t="str">
        <f>IF(ISBLANK(Fran1!GW6)," ",IF(Fran1!GW6&gt;=50,IF(Fran1!GW6&lt;75,Fran1!GW6," ")," "))</f>
        <v xml:space="preserve"> </v>
      </c>
      <c r="AX26" s="159" t="str">
        <f>IF(ISBLANK(Fran1!HD6)," ",IF(Fran1!HD6&gt;=50,IF(Fran1!HD6&lt;75,Fran1!HD6," ")," "))</f>
        <v xml:space="preserve"> </v>
      </c>
      <c r="AY26" s="159" t="str">
        <f>IF(ISBLANK(Fran1!HH6)," ",IF(Fran1!HH6&gt;=50,IF(Fran1!HH6&lt;75,Fran1!HH6," ")," "))</f>
        <v xml:space="preserve"> </v>
      </c>
      <c r="AZ26" s="159" t="str">
        <f>IF(ISBLANK(Fran1!HL6)," ",IF(Fran1!HL6&gt;=50,IF(Fran1!HL6&lt;75,Fran1!HL6," ")," "))</f>
        <v xml:space="preserve"> </v>
      </c>
      <c r="BA26" s="159" t="str">
        <f>IF(ISBLANK(Fran1!HP6)," ",IF(Fran1!HP6&gt;=50,IF(Fran1!HP6&lt;75,Fran1!HP6," ")," "))</f>
        <v xml:space="preserve"> </v>
      </c>
      <c r="BB26" s="159" t="str">
        <f>IF(ISBLANK(Fran1!HT6)," ",IF(Fran1!HT6&gt;=50,IF(Fran1!HT6&lt;75,Fran1!HT6," ")," "))</f>
        <v xml:space="preserve"> </v>
      </c>
      <c r="BC26" s="159" t="str">
        <f>IF(ISBLANK(Fran1!IA6)," ",IF(Fran1!IA6&gt;=50,IF(Fran1!IA6&lt;75,Fran1!IA6," ")," "))</f>
        <v xml:space="preserve"> </v>
      </c>
      <c r="BD26" s="159" t="str">
        <f>IF(ISBLANK(Fran1!IE6)," ",IF(Fran1!IE6&gt;=50,IF(Fran1!IE6&lt;75,Fran1!IE6," ")," "))</f>
        <v xml:space="preserve"> </v>
      </c>
      <c r="BE26" s="159" t="str">
        <f>IF(ISBLANK(Fran1!II6)," ",IF(Fran1!II6&gt;=50,IF(Fran1!II6&lt;75,Fran1!II6," ")," "))</f>
        <v xml:space="preserve"> </v>
      </c>
      <c r="BF26" s="159" t="str">
        <f>IF(ISBLANK(Fran1!IM6)," ",IF(Fran1!IM6&gt;=50,IF(Fran1!IM6&lt;75,Fran1!IM6," ")," "))</f>
        <v xml:space="preserve"> </v>
      </c>
      <c r="BG26" s="159" t="str">
        <f>IF(ISBLANK(Fran1!IQ6)," ",IF(Fran1!IQ6&gt;=50,IF(Fran1!IQ6&lt;75,Fran1!IQ6," ")," "))</f>
        <v xml:space="preserve"> </v>
      </c>
      <c r="BH26" s="159" t="str">
        <f>IF(ISBLANK(Fran1!IX6)," ",IF(Fran1!IX6&gt;=50,IF(Fran1!IX6&lt;75,Fran1!IX6," ")," "))</f>
        <v xml:space="preserve"> </v>
      </c>
      <c r="BI26" s="458"/>
      <c r="BJ26" s="459"/>
      <c r="BK26" s="159" t="str">
        <f>IF(ISBLANK(Fran1!JB6)," ",IF(Fran1!JB6&gt;=50,IF(Fran1!JB6&lt;75,Fran1!JB6," ")," "))</f>
        <v xml:space="preserve"> </v>
      </c>
      <c r="BL26" s="159" t="str">
        <f>IF(ISBLANK(Fran1!JF6)," ",IF(Fran1!JF6&gt;=50,IF(Fran1!JF6&lt;75,Fran1!JF6," ")," "))</f>
        <v xml:space="preserve"> </v>
      </c>
      <c r="BM26" s="159" t="str">
        <f>IF(ISBLANK(Fran1!JJ6)," ",IF(Fran1!JJ6&gt;=50,IF(Fran1!JJ6&lt;75,Fran1!JJ6," ")," "))</f>
        <v xml:space="preserve"> </v>
      </c>
      <c r="BN26" s="159" t="str">
        <f>IF(ISBLANK(Fran1!JN6)," ",IF(Fran1!JN6&gt;=50,IF(Fran1!JN6&lt;75,Fran1!JN6," ")," "))</f>
        <v xml:space="preserve"> </v>
      </c>
      <c r="BO26" s="159" t="str">
        <f>IF(ISBLANK(Fran1!JU6)," ",IF(Fran1!JU6&gt;=50,IF(Fran1!JU6&lt;75,Fran1!JU6," ")," "))</f>
        <v xml:space="preserve"> </v>
      </c>
      <c r="BP26" s="159" t="str">
        <f>IF(ISBLANK(Fran1!JY6)," ",IF(Fran1!JY6&gt;=50,IF(Fran1!JY6&lt;75,Fran1!JY6," ")," "))</f>
        <v xml:space="preserve"> </v>
      </c>
      <c r="BQ26" s="159" t="str">
        <f>IF(ISBLANK(Fran1!KC6)," ",IF(Fran1!KC6&gt;=50,IF(Fran1!KC6&lt;75,Fran1!KC6," ")," "))</f>
        <v xml:space="preserve"> </v>
      </c>
      <c r="BR26" s="159" t="str">
        <f>IF(ISBLANK(Fran1!KG6)," ",IF(Fran1!KG6&gt;=50,IF(Fran1!KG6&lt;75,Fran1!KG6," ")," "))</f>
        <v xml:space="preserve"> </v>
      </c>
      <c r="BS26" s="159" t="str">
        <f>IF(ISBLANK(Fran1!KK6)," ",IF(Fran1!KK6&gt;=50,IF(Fran1!KK6&lt;75,Fran1!KK6," ")," "))</f>
        <v xml:space="preserve"> </v>
      </c>
      <c r="BT26" s="159" t="str">
        <f>IF(ISBLANK(Fran1!KR6)," ",IF(Fran1!KR6&gt;=50,IF(Fran1!KR6&lt;75,Fran1!KR6," ")," "))</f>
        <v xml:space="preserve"> </v>
      </c>
      <c r="BU26" s="159" t="str">
        <f>IF(ISBLANK(Fran1!KV6)," ",IF(Fran1!KV6&gt;=50,IF(Fran1!KV6&lt;75,Fran1!KV6," ")," "))</f>
        <v xml:space="preserve"> </v>
      </c>
      <c r="BV26" s="159" t="str">
        <f>IF(ISBLANK(Fran1!KZ6)," ",IF(Fran1!KZ6&gt;=50,IF(Fran1!KZ6&lt;75,Fran1!KZ6," ")," "))</f>
        <v xml:space="preserve"> </v>
      </c>
      <c r="BW26" s="159" t="str">
        <f>IF(ISBLANK(Fran1!LD6)," ",IF(Fran1!LD6&gt;=50,IF(Fran1!LD6&lt;75,Fran1!LD6," ")," "))</f>
        <v xml:space="preserve"> </v>
      </c>
      <c r="BX26" s="159" t="str">
        <f>IF(ISBLANK(Fran1!LH6)," ",IF(Fran1!LH6&gt;=50,IF(Fran1!LH6&lt;75,Fran1!LH6," ")," "))</f>
        <v xml:space="preserve"> </v>
      </c>
      <c r="BY26" s="159" t="str">
        <f>IF(ISBLANK(Fran1!LO6)," ",IF(Fran1!LO6&gt;=50,IF(Fran1!LO6&lt;75,Fran1!LO6," ")," "))</f>
        <v xml:space="preserve"> </v>
      </c>
    </row>
    <row r="27" spans="1:77" ht="20.100000000000001" customHeight="1" thickBot="1">
      <c r="A27" s="460"/>
      <c r="B27" s="461"/>
      <c r="C27" s="161" t="str">
        <f>IF(ISBLANK(Fran1!E6)," ",IF(Fran1!E6&lt;50,Fran1!E6," "))</f>
        <v xml:space="preserve"> </v>
      </c>
      <c r="D27" s="161" t="str">
        <f>IF(ISBLANK(Fran1!I6)," ",IF(Fran1!I6&lt;50,Fran1!I6," "))</f>
        <v xml:space="preserve"> </v>
      </c>
      <c r="E27" s="161" t="str">
        <f>IF(ISBLANK(Fran1!M6)," ",IF(Fran1!M6&lt;50,Fran1!M6," "))</f>
        <v xml:space="preserve"> </v>
      </c>
      <c r="F27" s="161" t="str">
        <f>IF(ISBLANK(Fran1!Q6)," ",IF(Fran1!Q6&lt;50,Fran1!Q6," "))</f>
        <v xml:space="preserve"> </v>
      </c>
      <c r="G27" s="161" t="str">
        <f>IF(ISBLANK(Fran1!U6)," ",IF(Fran1!U6&lt;50,Fran1!U6," "))</f>
        <v xml:space="preserve"> </v>
      </c>
      <c r="H27" s="161" t="str">
        <f>IF(ISBLANK(Fran1!AB6)," ",IF(Fran1!AB6&lt;50,Fran1!AB6," "))</f>
        <v xml:space="preserve"> </v>
      </c>
      <c r="I27" s="161" t="str">
        <f>IF(ISBLANK(Fran1!AF6)," ",IF(Fran1!AF6&lt;50,Fran1!AF6," "))</f>
        <v xml:space="preserve"> </v>
      </c>
      <c r="J27" s="161" t="str">
        <f>IF(ISBLANK(Fran1!AJ6)," ",IF(Fran1!AJ6&lt;50,Fran1!AJ6," "))</f>
        <v xml:space="preserve"> </v>
      </c>
      <c r="K27" s="161" t="str">
        <f>IF(ISBLANK(Fran1!AN6)," ",IF(Fran1!AN6&lt;50,Fran1!AN6," "))</f>
        <v xml:space="preserve"> </v>
      </c>
      <c r="L27" s="161" t="str">
        <f>IF(ISBLANK(Fran1!AR6)," ",IF(Fran1!AR6&lt;50,Fran1!AR6," "))</f>
        <v xml:space="preserve"> </v>
      </c>
      <c r="M27" s="161" t="str">
        <f>IF(ISBLANK(Fran1!AY6)," ",IF(Fran1!AY6&lt;50,Fran1!AY6," "))</f>
        <v xml:space="preserve"> </v>
      </c>
      <c r="N27" s="161" t="str">
        <f>IF(ISBLANK(Fran1!BC6)," ",IF(Fran1!BC6&lt;50,Fran1!BC6," "))</f>
        <v xml:space="preserve"> </v>
      </c>
      <c r="O27" s="161" t="str">
        <f>IF(ISBLANK(Fran1!BG6)," ",IF(Fran1!BG6&lt;50,Fran1!BG6," "))</f>
        <v xml:space="preserve"> </v>
      </c>
      <c r="P27" s="161" t="str">
        <f>IF(ISBLANK(Fran1!BK6)," ",IF(Fran1!BK6&lt;50,Fran1!BK6," "))</f>
        <v xml:space="preserve"> </v>
      </c>
      <c r="Q27" s="161" t="str">
        <f>IF(ISBLANK(Fran1!BO6)," ",IF(Fran1!BO6&lt;50,Fran1!BO6," "))</f>
        <v xml:space="preserve"> </v>
      </c>
      <c r="R27" s="161" t="str">
        <f>IF(ISBLANK(Fran1!BV6)," ",IF(Fran1!BV6&lt;50,Fran1!BV6," "))</f>
        <v xml:space="preserve"> </v>
      </c>
      <c r="S27" s="161" t="str">
        <f>IF(ISBLANK(Fran1!BZ6)," ",IF(Fran1!BZ6&lt;50,Fran1!BZ6," "))</f>
        <v xml:space="preserve"> </v>
      </c>
      <c r="T27" s="161" t="str">
        <f>IF(ISBLANK(Fran1!CD6)," ",IF(Fran1!CD6&lt;50,Fran1!CD6," "))</f>
        <v xml:space="preserve"> </v>
      </c>
      <c r="U27" s="161" t="str">
        <f>IF(ISBLANK(Fran1!CH6)," ",IF(Fran1!CH6&lt;50,Fran1!CH6," "))</f>
        <v xml:space="preserve"> </v>
      </c>
      <c r="V27" s="161" t="str">
        <f>IF(ISBLANK(Fran1!CL6)," ",IF(Fran1!CL6&lt;50,Fran1!CL6," "))</f>
        <v xml:space="preserve"> </v>
      </c>
      <c r="W27" s="161" t="str">
        <f>IF(ISBLANK(Fran1!CS6)," ",IF(Fran1!CS6&lt;50,Fran1!CS6," "))</f>
        <v xml:space="preserve"> </v>
      </c>
      <c r="X27" s="161" t="str">
        <f>IF(ISBLANK(Fran1!CW6)," ",IF(Fran1!CW6&lt;50,Fran1!CW6," "))</f>
        <v xml:space="preserve"> </v>
      </c>
      <c r="Y27" s="161" t="str">
        <f>IF(ISBLANK(Fran1!DA6)," ",IF(Fran1!DA6&lt;50,Fran1!DA6," "))</f>
        <v xml:space="preserve"> </v>
      </c>
      <c r="Z27" s="161" t="str">
        <f>IF(ISBLANK(Fran1!DE6)," ",IF(Fran1!DE6&lt;50,Fran1!DE6," "))</f>
        <v xml:space="preserve"> </v>
      </c>
      <c r="AA27" s="161" t="str">
        <f>IF(ISBLANK(Fran1!DI6)," ",IF(Fran1!DI6&lt;50,Fran1!DI6," "))</f>
        <v xml:space="preserve"> </v>
      </c>
      <c r="AB27" s="161" t="str">
        <f>IF(ISBLANK(Fran1!DP6)," ",IF(Fran1!DP6&lt;50,Fran1!DP6," "))</f>
        <v xml:space="preserve"> </v>
      </c>
      <c r="AC27" s="161" t="str">
        <f>IF(ISBLANK(Fran1!DT6)," ",IF(Fran1!DT6&lt;50,Fran1!DT6," "))</f>
        <v xml:space="preserve"> </v>
      </c>
      <c r="AD27" s="161" t="str">
        <f>IF(ISBLANK(Fran1!DX6)," ",IF(Fran1!DX6&lt;50,Fran1!DX6," "))</f>
        <v xml:space="preserve"> </v>
      </c>
      <c r="AE27" s="460"/>
      <c r="AF27" s="461"/>
      <c r="AG27" s="161" t="str">
        <f>IF(ISBLANK(Fran1!EB6)," ",IF(Fran1!EB6&lt;50,Fran1!EB6," "))</f>
        <v xml:space="preserve"> </v>
      </c>
      <c r="AH27" s="161" t="str">
        <f>IF(ISBLANK(Fran1!EF6)," ",IF(Fran1!EF6&lt;50,Fran1!EF6," "))</f>
        <v xml:space="preserve"> </v>
      </c>
      <c r="AI27" s="161" t="str">
        <f>IF(ISBLANK(Fran1!EM6)," ",IF(Fran1!EM6&lt;50,Fran1!EM6," "))</f>
        <v xml:space="preserve"> </v>
      </c>
      <c r="AJ27" s="161" t="str">
        <f>IF(ISBLANK(Fran1!EQ6)," ",IF(Fran1!EQ6&lt;50,Fran1!EQ6," "))</f>
        <v xml:space="preserve"> </v>
      </c>
      <c r="AK27" s="161" t="str">
        <f>IF(ISBLANK(Fran1!EU6)," ",IF(Fran1!EU6&lt;50,Fran1!EU6," "))</f>
        <v xml:space="preserve"> </v>
      </c>
      <c r="AL27" s="161" t="str">
        <f>IF(ISBLANK(Fran1!EY6)," ",IF(Fran1!EY6&lt;50,Fran1!EY6," "))</f>
        <v xml:space="preserve"> </v>
      </c>
      <c r="AM27" s="161" t="str">
        <f>IF(ISBLANK(Fran1!FC6)," ",IF(Fran1!FC6&lt;50,Fran1!FC6," "))</f>
        <v xml:space="preserve"> </v>
      </c>
      <c r="AN27" s="161" t="str">
        <f>IF(ISBLANK(Fran1!FJ6)," ",IF(Fran1!FJ6&lt;50,Fran1!FJ6," "))</f>
        <v xml:space="preserve"> </v>
      </c>
      <c r="AO27" s="161" t="str">
        <f>IF(ISBLANK(Fran1!FN6)," ",IF(Fran1!FN6&lt;50,Fran1!FN6," "))</f>
        <v xml:space="preserve"> </v>
      </c>
      <c r="AP27" s="161" t="str">
        <f>IF(ISBLANK(Fran1!FR6)," ",IF(Fran1!FR6&lt;50,Fran1!FR6," "))</f>
        <v xml:space="preserve"> </v>
      </c>
      <c r="AQ27" s="161" t="str">
        <f>IF(ISBLANK(Fran1!FV6)," ",IF(Fran1!FV6&lt;50,Fran1!FV6," "))</f>
        <v xml:space="preserve"> </v>
      </c>
      <c r="AR27" s="161" t="str">
        <f>IF(ISBLANK(Fran1!FZ6)," ",IF(Fran1!FZ6&lt;50,Fran1!FZ6," "))</f>
        <v xml:space="preserve"> </v>
      </c>
      <c r="AS27" s="161" t="str">
        <f>IF(ISBLANK(Fran1!GG6)," ",IF(Fran1!GG6&lt;50,Fran1!GG6," "))</f>
        <v xml:space="preserve"> </v>
      </c>
      <c r="AT27" s="161" t="str">
        <f>IF(ISBLANK(Fran1!GK6)," ",IF(Fran1!GK6&lt;50,Fran1!GK6," "))</f>
        <v xml:space="preserve"> </v>
      </c>
      <c r="AU27" s="161" t="str">
        <f>IF(ISBLANK(Fran1!GO6)," ",IF(Fran1!GO6&lt;50,Fran1!GO6," "))</f>
        <v xml:space="preserve"> </v>
      </c>
      <c r="AV27" s="161" t="str">
        <f>IF(ISBLANK(Fran1!GS6)," ",IF(Fran1!GS6&lt;50,Fran1!GS6," "))</f>
        <v xml:space="preserve"> </v>
      </c>
      <c r="AW27" s="161" t="str">
        <f>IF(ISBLANK(Fran1!GW6)," ",IF(Fran1!GW6&lt;50,Fran1!GW6," "))</f>
        <v xml:space="preserve"> </v>
      </c>
      <c r="AX27" s="161" t="str">
        <f>IF(ISBLANK(Fran1!HD6)," ",IF(Fran1!HD6&lt;50,Fran1!HD6," "))</f>
        <v xml:space="preserve"> </v>
      </c>
      <c r="AY27" s="161" t="str">
        <f>IF(ISBLANK(Fran1!HH6)," ",IF(Fran1!HH6&lt;50,Fran1!HH6," "))</f>
        <v xml:space="preserve"> </v>
      </c>
      <c r="AZ27" s="161" t="str">
        <f>IF(ISBLANK(Fran1!HL6)," ",IF(Fran1!HL6&lt;50,Fran1!HL6," "))</f>
        <v xml:space="preserve"> </v>
      </c>
      <c r="BA27" s="161" t="str">
        <f>IF(ISBLANK(Fran1!HP6)," ",IF(Fran1!HP6&lt;50,Fran1!HP6," "))</f>
        <v xml:space="preserve"> </v>
      </c>
      <c r="BB27" s="161" t="str">
        <f>IF(ISBLANK(Fran1!HT6)," ",IF(Fran1!HT6&lt;50,Fran1!HT6," "))</f>
        <v xml:space="preserve"> </v>
      </c>
      <c r="BC27" s="161" t="str">
        <f>IF(ISBLANK(Fran1!IA6)," ",IF(Fran1!IA6&lt;50,Fran1!IA6," "))</f>
        <v xml:space="preserve"> </v>
      </c>
      <c r="BD27" s="161" t="str">
        <f>IF(ISBLANK(Fran1!IE6)," ",IF(Fran1!IE6&lt;50,Fran1!IE6," "))</f>
        <v xml:space="preserve"> </v>
      </c>
      <c r="BE27" s="161" t="str">
        <f>IF(ISBLANK(Fran1!II6)," ",IF(Fran1!II6&lt;50,Fran1!II6," "))</f>
        <v xml:space="preserve"> </v>
      </c>
      <c r="BF27" s="161" t="str">
        <f>IF(ISBLANK(Fran1!IM6)," ",IF(Fran1!IM6&lt;50,Fran1!IM6," "))</f>
        <v xml:space="preserve"> </v>
      </c>
      <c r="BG27" s="161" t="str">
        <f>IF(ISBLANK(Fran1!IQ6)," ",IF(Fran1!IQ6&lt;50,Fran1!IQ6," "))</f>
        <v xml:space="preserve"> </v>
      </c>
      <c r="BH27" s="161" t="str">
        <f>IF(ISBLANK(Fran1!IX6)," ",IF(Fran1!IX6&lt;50,Fran1!IX6," "))</f>
        <v xml:space="preserve"> </v>
      </c>
      <c r="BI27" s="460"/>
      <c r="BJ27" s="461"/>
      <c r="BK27" s="161" t="str">
        <f>IF(ISBLANK(Fran1!JB6)," ",IF(Fran1!JB6&lt;50,Fran1!JB6," "))</f>
        <v xml:space="preserve"> </v>
      </c>
      <c r="BL27" s="161" t="str">
        <f>IF(ISBLANK(Fran1!JF6)," ",IF(Fran1!JF6&lt;50,Fran1!JF6," "))</f>
        <v xml:space="preserve"> </v>
      </c>
      <c r="BM27" s="161" t="str">
        <f>IF(ISBLANK(Fran1!JJ6)," ",IF(Fran1!JJ6&lt;50,Fran1!JJ6," "))</f>
        <v xml:space="preserve"> </v>
      </c>
      <c r="BN27" s="161" t="str">
        <f>IF(ISBLANK(Fran1!JN6)," ",IF(Fran1!JN6&lt;50,Fran1!JN6," "))</f>
        <v xml:space="preserve"> </v>
      </c>
      <c r="BO27" s="161" t="str">
        <f>IF(ISBLANK(Fran1!JU6)," ",IF(Fran1!JU6&lt;50,Fran1!JU6," "))</f>
        <v xml:space="preserve"> </v>
      </c>
      <c r="BP27" s="161" t="str">
        <f>IF(ISBLANK(Fran1!JY6)," ",IF(Fran1!JY6&lt;50,Fran1!JY6," "))</f>
        <v xml:space="preserve"> </v>
      </c>
      <c r="BQ27" s="161" t="str">
        <f>IF(ISBLANK(Fran1!KC6)," ",IF(Fran1!KC6&lt;50,Fran1!KC6," "))</f>
        <v xml:space="preserve"> </v>
      </c>
      <c r="BR27" s="161" t="str">
        <f>IF(ISBLANK(Fran1!KG6)," ",IF(Fran1!KG6&lt;50,Fran1!KG6," "))</f>
        <v xml:space="preserve"> </v>
      </c>
      <c r="BS27" s="161" t="str">
        <f>IF(ISBLANK(Fran1!KK6)," ",IF(Fran1!KK6&lt;50,Fran1!KK6," "))</f>
        <v xml:space="preserve"> </v>
      </c>
      <c r="BT27" s="161" t="str">
        <f>IF(ISBLANK(Fran1!KR6)," ",IF(Fran1!KR6&lt;50,Fran1!KR6," "))</f>
        <v xml:space="preserve"> </v>
      </c>
      <c r="BU27" s="161" t="str">
        <f>IF(ISBLANK(Fran1!KV6)," ",IF(Fran1!KV6&lt;50,Fran1!KV6," "))</f>
        <v xml:space="preserve"> </v>
      </c>
      <c r="BV27" s="161" t="str">
        <f>IF(ISBLANK(Fran1!KZ6)," ",IF(Fran1!KZ6&lt;50,Fran1!KZ6," "))</f>
        <v xml:space="preserve"> </v>
      </c>
      <c r="BW27" s="161" t="str">
        <f>IF(ISBLANK(Fran1!LD6)," ",IF(Fran1!LD6&lt;50,Fran1!LD6," "))</f>
        <v xml:space="preserve"> </v>
      </c>
      <c r="BX27" s="161" t="str">
        <f>IF(ISBLANK(Fran1!LH6)," ",IF(Fran1!LH6&lt;50,Fran1!LH6," "))</f>
        <v xml:space="preserve"> </v>
      </c>
      <c r="BY27" s="161" t="str">
        <f>IF(ISBLANK(Fran1!LO6)," ",IF(Fran1!LO6&lt;50,Fran1!LO6," "))</f>
        <v xml:space="preserve"> </v>
      </c>
    </row>
    <row r="28" spans="1:77" ht="211.5" customHeight="1" thickBot="1">
      <c r="A28" s="77" t="str">
        <f ca="1">LEFT(Fran1!$AU1,8)&amp;" - 1.1     "&amp;Fran1!$AU2</f>
        <v>Français - 1.1     classe + prof</v>
      </c>
      <c r="B28" s="78" t="str">
        <f>Fran1!$A3&amp;"      "&amp;Fran1!$A4</f>
        <v>déc 2014      1er  trimestre</v>
      </c>
      <c r="C28" s="76" t="str">
        <f>LEFT(Fran1!E$1,40)&amp;" ."&amp;Fran1!E4</f>
        <v>Prend la parole .1</v>
      </c>
      <c r="D28" s="76" t="str">
        <f>LEFT(Fran1!I$1,40)&amp;" ."&amp;Fran1!I4</f>
        <v>Raconte une histoire .2</v>
      </c>
      <c r="E28" s="76" t="str">
        <f>LEFT(Fran1!M$1,40)&amp;" ."&amp;Fran1!M4</f>
        <v>S'exprime clairement à l'oral en utilisa .3</v>
      </c>
      <c r="F28" s="76" t="str">
        <f>LEFT(Fran1!Q$1,40)&amp;" ."&amp;Fran1!Q4</f>
        <v>Participe en classe à un échange en resp .4</v>
      </c>
      <c r="G28" s="76" t="str">
        <f>LEFT(Fran1!U$1,40)&amp;" ."&amp;Fran1!U4</f>
        <v>Dit de mémoire quelques textes en prose  .5</v>
      </c>
      <c r="H28" s="76" t="str">
        <f>LEFT(Fran1!AB$1,40)&amp;" ."&amp;Fran1!AB4</f>
        <v>Connaît les lettres de l'alphabet .6</v>
      </c>
      <c r="I28" s="76" t="str">
        <f>LEFT(Fran1!AF$1,40)&amp;" ."&amp;Fran1!AF4</f>
        <v>Connaît le son de chaque lettre .7</v>
      </c>
      <c r="J28" s="76" t="str">
        <f>LEFT(Fran1!AJ$1,40)&amp;" ."&amp;Fran1!AJ4</f>
        <v>Tape les syllabes .8</v>
      </c>
      <c r="K28" s="76" t="str">
        <f>LEFT(Fran1!AN$1,40)&amp;" ."&amp;Fran1!AN4</f>
        <v>Entend les sons étudiés dans un mot .9</v>
      </c>
      <c r="L28" s="76" t="str">
        <f>LEFT(Fran1!AR$1,40)&amp;" ."&amp;Fran1!AR4</f>
        <v>Trouve la place du son .10</v>
      </c>
      <c r="M28" s="76" t="str">
        <f>LEFT(Fran1!AY$1,40)&amp;" ."&amp;Fran1!AY4</f>
        <v>Reconnaît la graphie des sons étudiés .11</v>
      </c>
      <c r="N28" s="76" t="str">
        <f>LEFT(Fran1!BC$1,40)&amp;" ."&amp;Fran1!BC4</f>
        <v>Lit des mots outils .12</v>
      </c>
      <c r="O28" s="76" t="str">
        <f>LEFT(Fran1!BG$1,40)&amp;" ."&amp;Fran1!BG4</f>
        <v>lit des mots fréquents .13</v>
      </c>
      <c r="P28" s="76" t="str">
        <f>LEFT(Fran1!BK$1,40)&amp;" ."&amp;Fran1!BK4</f>
        <v>Lit des mots difficiles ou inconnus .14</v>
      </c>
      <c r="Q28" s="76" t="str">
        <f>LEFT(Fran1!BO$1,40)&amp;" ."&amp;Fran1!BO4</f>
        <v>Comprend et manifeste sa compréhension d .15</v>
      </c>
      <c r="R28" s="76" t="str">
        <f>LEFT(Fran1!BV$1,40)&amp;" ."&amp;Fran1!BV4</f>
        <v>Comprend une phrase lue par l'adulte  .16</v>
      </c>
      <c r="S28" s="76" t="str">
        <f>LEFT(Fran1!BZ$1,40)&amp;" ."&amp;Fran1!BZ4</f>
        <v>Comprend une phrase lue seul .17</v>
      </c>
      <c r="T28" s="76" t="str">
        <f>LEFT(Fran1!CD$1,40)&amp;" ."&amp;Fran1!CD4</f>
        <v>Lit à haute voix en respectant la ponctu .18</v>
      </c>
      <c r="U28" s="76" t="str">
        <f>LEFT(Fran1!CH$1,40)&amp;" ."&amp;Fran1!CH4</f>
        <v>Lit à haute voix en mettant le ton .19</v>
      </c>
      <c r="V28" s="76" t="str">
        <f>LEFT(Fran1!CL$1,40)&amp;" ."&amp;Fran1!CL4</f>
        <v>Lit seul, à haute voix, un texte compren .20</v>
      </c>
      <c r="W28" s="76" t="str">
        <f>LEFT(Fran1!CS$1,40)&amp;" ."&amp;Fran1!CS4</f>
        <v>Prélève des informations explicites dans .21</v>
      </c>
      <c r="X28" s="76" t="str">
        <f>LEFT(Fran1!CW$1,40)&amp;" ."&amp;Fran1!CW4</f>
        <v>Lit seul et comprend un énoncé, une cons .22</v>
      </c>
      <c r="Y28" s="76" t="str">
        <f>LEFT(Fran1!DA$1,40)&amp;" ."&amp;Fran1!DA4</f>
        <v>Mets en relation des indices pour compre .23</v>
      </c>
      <c r="Z28" s="76" t="str">
        <f>LEFT(Fran1!DE$1,40)&amp;" ."&amp;Fran1!DE4</f>
        <v>Lit silencieusement un texte en déchiffr .24</v>
      </c>
      <c r="AA28" s="76" t="str">
        <f>LEFT(Fran1!DI$1,40)&amp;" ."&amp;Fran1!DI4</f>
        <v>Forme correctement les lettres .25</v>
      </c>
      <c r="AB28" s="76" t="str">
        <f>LEFT(Fran1!DP$1,40)&amp;" ."&amp;Fran1!DP4</f>
        <v>Ecrit sur les lignes, entre les lignes .26</v>
      </c>
      <c r="AC28" s="76" t="str">
        <f>LEFT(Fran1!DT$1,40)&amp;" ."&amp;Fran1!DT4</f>
        <v>Recopie un texte intégralement .27</v>
      </c>
      <c r="AD28" s="76" t="str">
        <f>LEFT(Fran1!DX$1,40)&amp;" ."&amp;Fran1!DX4</f>
        <v>Copie un texte court sans erreur dans un .28</v>
      </c>
      <c r="AE28" s="77" t="str">
        <f ca="1">LEFT(Fran1!$AU1,8)&amp;" - 2.1     "&amp;Fran1!$AU2</f>
        <v>Français - 2.1     classe + prof</v>
      </c>
      <c r="AF28" s="78" t="str">
        <f>Fran1!$A3&amp;"      "&amp;Fran1!$A4</f>
        <v>déc 2014      1er  trimestre</v>
      </c>
      <c r="AG28" s="76" t="str">
        <f>LEFT(Fran1!EB$1,40)&amp;" ."&amp;Fran1!EB4</f>
        <v>Ecrit des syllabes .29</v>
      </c>
      <c r="AH28" s="76" t="str">
        <f>LEFT(Fran1!EF$1,40)&amp;" ."&amp;Fran1!EF4</f>
        <v>Ecrit un mot .30</v>
      </c>
      <c r="AI28" s="76" t="str">
        <f>LEFT(Fran1!EM$1,40)&amp;" ."&amp;Fran1!EM4</f>
        <v>Ecrit une phrase .31</v>
      </c>
      <c r="AJ28" s="76" t="str">
        <f>LEFT(Fran1!EQ$1,40)&amp;" ."&amp;Fran1!EQ4</f>
        <v>Utilise ses connaissances pour mieux écr .32</v>
      </c>
      <c r="AK28" s="76" t="str">
        <f>LEFT(Fran1!EU$1,40)&amp;" ."&amp;Fran1!EU4</f>
        <v>Ecrit de manière autonome un texte de ci .33</v>
      </c>
      <c r="AL28" s="76" t="str">
        <f>LEFT(Fran1!EY$1,40)&amp;" ."&amp;Fran1!EY4</f>
        <v>utilise des mots précis pour s'exprimer .34</v>
      </c>
      <c r="AM28" s="76" t="str">
        <f>LEFT(Fran1!FC$1,40)&amp;" ."&amp;Fran1!FC4</f>
        <v>Donne des synonymes .35</v>
      </c>
      <c r="AN28" s="76" t="str">
        <f>LEFT(Fran1!FJ$1,40)&amp;" ."&amp;Fran1!FJ4</f>
        <v>Trouve un mot de sens opposé .36</v>
      </c>
      <c r="AO28" s="76" t="str">
        <f>LEFT(Fran1!FN$1,40)&amp;" ."&amp;Fran1!FN4</f>
        <v>Regroupe des mots par familles .37</v>
      </c>
      <c r="AP28" s="76" t="str">
        <f>LEFT(Fran1!FR$1,40)&amp;" ."&amp;Fran1!FR4</f>
        <v>Connaît l'ordre alphabétique .38</v>
      </c>
      <c r="AQ28" s="76" t="str">
        <f>LEFT(Fran1!FV$1,40)&amp;" ."&amp;Fran1!FV4</f>
        <v>Classe des mots dans l'ordre alphabétiqu .39</v>
      </c>
      <c r="AR28" s="76" t="str">
        <f>LEFT(Fran1!FZ$1,40)&amp;" ."&amp;Fran1!FZ4</f>
        <v>Se sert d'un dictionnaire adapté à son â .40</v>
      </c>
      <c r="AS28" s="76" t="str">
        <f>LEFT(Fran1!GG$1,40)&amp;" ."&amp;Fran1!GG4</f>
        <v>Commence à utiliser l'ordre alphabétique .41</v>
      </c>
      <c r="AT28" s="76" t="str">
        <f>LEFT(Fran1!GK$1,40)&amp;" ."&amp;Fran1!GK4</f>
        <v>Identifie la phrase .42</v>
      </c>
      <c r="AU28" s="76" t="str">
        <f>LEFT(Fran1!GO$1,40)&amp;" ."&amp;Fran1!GO4</f>
        <v>Identifie le verbe .43</v>
      </c>
      <c r="AV28" s="76" t="str">
        <f>LEFT(Fran1!GS$1,40)&amp;" ."&amp;Fran1!GS4</f>
        <v>Identifie le nom .44</v>
      </c>
      <c r="AW28" s="76" t="str">
        <f>LEFT(Fran1!GW$1,40)&amp;" ."&amp;Fran1!GW4</f>
        <v>Identifie l'article .45</v>
      </c>
      <c r="AX28" s="76" t="str">
        <f>LEFT(Fran1!HD$1,40)&amp;" ."&amp;Fran1!HD4</f>
        <v>Identifie l'adjectif qualificatif .46</v>
      </c>
      <c r="AY28" s="76" t="str">
        <f>LEFT(Fran1!HH$1,40)&amp;" ."&amp;Fran1!HH4</f>
        <v>Identifie le pronom personnel (sujet) .47</v>
      </c>
      <c r="AZ28" s="76" t="str">
        <f>LEFT(Fran1!HL$1,40)&amp;" ."&amp;Fran1!HL4</f>
        <v>Identifie la phrase, le verbe, le nom, l .48</v>
      </c>
      <c r="BA28" s="76" t="str">
        <f>LEFT(Fran1!HP$1,40)&amp;" ."&amp;Fran1!HP4</f>
        <v>Repère le verbe d'une phrase et son suje .49</v>
      </c>
      <c r="BB28" s="76" t="str">
        <f>LEFT(Fran1!HT$1,40)&amp;" ."&amp;Fran1!HT4</f>
        <v>Trouve l'infinitif d'un verbe .50</v>
      </c>
      <c r="BC28" s="76" t="str">
        <f>LEFT(Fran1!IA$1,40)&amp;" ."&amp;Fran1!IA4</f>
        <v>Conjugue les verbes du 1er groupe au pré .51</v>
      </c>
      <c r="BD28" s="76" t="str">
        <f>LEFT(Fran1!IE$1,40)&amp;" ."&amp;Fran1!IE4</f>
        <v>Conjugue le verbe  avoir au présent .52</v>
      </c>
      <c r="BE28" s="76" t="str">
        <f>LEFT(Fran1!II$1,40)&amp;" ."&amp;Fran1!II4</f>
        <v>Conjugue le verbe être  au présent .53</v>
      </c>
      <c r="BF28" s="76" t="str">
        <f>LEFT(Fran1!IM$1,40)&amp;" ."&amp;Fran1!IM4</f>
        <v>Conjugue le verbe faire au présent de l' .54</v>
      </c>
      <c r="BG28" s="76" t="str">
        <f>LEFT(Fran1!IQ$1,40)&amp;" ."&amp;Fran1!IQ4</f>
        <v>Conjugue le verbe aller au présent de l' .55</v>
      </c>
      <c r="BH28" s="76" t="str">
        <f>LEFT(Fran1!IX$1,40)&amp;" ."&amp;Fran1!IX4</f>
        <v>Conjugue le verbe dire au présent de l'i .56</v>
      </c>
      <c r="BI28" s="77" t="str">
        <f ca="1">LEFT(Fran1!$AU1,8)&amp;" - 3.1     "&amp;Fran1!$AU2</f>
        <v>Français - 3.1     classe + prof</v>
      </c>
      <c r="BJ28" s="78" t="str">
        <f>Fran1!$A3&amp;"      "&amp;Fran1!$A4</f>
        <v>déc 2014      1er  trimestre</v>
      </c>
      <c r="BK28" s="76" t="str">
        <f>LEFT(Fran1!JB$1,40)&amp;" ."&amp;Fran1!JB4</f>
        <v>Conjugue le verbe venir au présent de l' .57</v>
      </c>
      <c r="BL28" s="76" t="str">
        <f>LEFT(Fran1!JF$1,40)&amp;" ."&amp;Fran1!JF4</f>
        <v>Conjugue les verbes du 1er groupe au fut .58</v>
      </c>
      <c r="BM28" s="76" t="str">
        <f>LEFT(Fran1!JJ$1,40)&amp;" ."&amp;Fran1!JJ4</f>
        <v>Conjugue le verbe  avoir au futur .59</v>
      </c>
      <c r="BN28" s="76" t="str">
        <f>LEFT(Fran1!JN$1,40)&amp;" ."&amp;Fran1!JN4</f>
        <v>Conjugue le verbe être  au futur .60</v>
      </c>
      <c r="BO28" s="76" t="str">
        <f>LEFT(Fran1!JU$1,40)&amp;" ."&amp;Fran1!JU4</f>
        <v>Conjugue les verbes du 1er groupe au pas .61</v>
      </c>
      <c r="BP28" s="76" t="str">
        <f>LEFT(Fran1!JY$1,40)&amp;" ."&amp;Fran1!JY4</f>
        <v>Conjugue le verbe  avoir au passé-compos .62</v>
      </c>
      <c r="BQ28" s="76" t="str">
        <f>LEFT(Fran1!KC$1,40)&amp;" ."&amp;Fran1!KC4</f>
        <v>Conjugue le verbe être  au passé-composé .63</v>
      </c>
      <c r="BR28" s="76" t="str">
        <f>LEFT(Fran1!KG$1,40)&amp;" ."&amp;Fran1!KG4</f>
        <v>Conjugue les verbes du 1er groupe, être  .64</v>
      </c>
      <c r="BS28" s="76" t="str">
        <f>LEFT(Fran1!KK$1,40)&amp;" ."&amp;Fran1!KK4</f>
        <v>Distingue le présent, du futur et du pas .65</v>
      </c>
      <c r="BT28" s="76" t="str">
        <f>LEFT(Fran1!KR$1,40)&amp;" ."&amp;Fran1!KR4</f>
        <v>Ecrit en respectant les correspondances  .66</v>
      </c>
      <c r="BU28" s="76" t="str">
        <f>LEFT(Fran1!KV$1,40)&amp;" ."&amp;Fran1!KV4</f>
        <v>Ecris sans erreur des mots mémorisés .67</v>
      </c>
      <c r="BV28" s="76" t="str">
        <f>LEFT(Fran1!KZ$1,40)&amp;" ."&amp;Fran1!KZ4</f>
        <v>Accorde le verbe avec le sujet .68</v>
      </c>
      <c r="BW28" s="76" t="str">
        <f>LEFT(Fran1!LD$1,40)&amp;" ."&amp;Fran1!LD4</f>
        <v>Accorde le nom avec le déterminant .69</v>
      </c>
      <c r="BX28" s="76" t="str">
        <f>LEFT(Fran1!LH$1,40)&amp;" ."&amp;Fran1!LH4</f>
        <v>Effectue les accords déterminant-nom-adj .70</v>
      </c>
      <c r="BY28" s="76" t="str">
        <f>LEFT(Fran1!LO$1,40)&amp;" ."&amp;Fran1!LO4</f>
        <v>Orthographie correctement des formes con .71</v>
      </c>
    </row>
    <row r="29" spans="1:77" ht="20.100000000000001" customHeight="1">
      <c r="A29" s="456" t="str">
        <f>LEFT(Fran1!$A23,1)&amp;LEFT(Fran1!$B23,1)</f>
        <v/>
      </c>
      <c r="B29" s="457"/>
      <c r="C29" s="157" t="str">
        <f>IF(ISBLANK(Fran1!E23)," ",IF(Fran1!E23&gt;=75,Fran1!E23," "))</f>
        <v xml:space="preserve"> </v>
      </c>
      <c r="D29" s="157" t="str">
        <f>IF(ISBLANK(Fran1!I23)," ",IF(Fran1!I23&gt;=75,Fran1!I23," "))</f>
        <v xml:space="preserve"> </v>
      </c>
      <c r="E29" s="157" t="str">
        <f>IF(ISBLANK(Fran1!M23)," ",IF(Fran1!M23&gt;=75,Fran1!M23," "))</f>
        <v xml:space="preserve"> </v>
      </c>
      <c r="F29" s="157" t="str">
        <f>IF(ISBLANK(Fran1!Q23)," ",IF(Fran1!Q23&gt;=75,Fran1!Q23," "))</f>
        <v xml:space="preserve"> </v>
      </c>
      <c r="G29" s="157" t="str">
        <f>IF(ISBLANK(Fran1!U23)," ",IF(Fran1!U23&gt;=75,Fran1!U23," "))</f>
        <v xml:space="preserve"> </v>
      </c>
      <c r="H29" s="157" t="str">
        <f>IF(ISBLANK(Fran1!AB23)," ",IF(Fran1!AB23&gt;=75,Fran1!AB23," "))</f>
        <v xml:space="preserve"> </v>
      </c>
      <c r="I29" s="157" t="str">
        <f>IF(ISBLANK(Fran1!AF23)," ",IF(Fran1!AF23&gt;=75,Fran1!AF23," "))</f>
        <v xml:space="preserve"> </v>
      </c>
      <c r="J29" s="157" t="str">
        <f>IF(ISBLANK(Fran1!AJ23)," ",IF(Fran1!AJ23&gt;=75,Fran1!AJ23," "))</f>
        <v xml:space="preserve"> </v>
      </c>
      <c r="K29" s="157" t="str">
        <f>IF(ISBLANK(Fran1!AN23)," ",IF(Fran1!AN23&gt;=75,Fran1!AN23," "))</f>
        <v xml:space="preserve"> </v>
      </c>
      <c r="L29" s="157" t="str">
        <f>IF(ISBLANK(Fran1!AR23)," ",IF(Fran1!AR23&gt;=75,Fran1!AR23," "))</f>
        <v xml:space="preserve"> </v>
      </c>
      <c r="M29" s="157" t="str">
        <f>IF(ISBLANK(Fran1!AY23)," ",IF(Fran1!AY23&gt;=75,Fran1!AY23," "))</f>
        <v xml:space="preserve"> </v>
      </c>
      <c r="N29" s="157" t="str">
        <f>IF(ISBLANK(Fran1!BC23)," ",IF(Fran1!BC23&gt;=75,Fran1!BC23," "))</f>
        <v xml:space="preserve"> </v>
      </c>
      <c r="O29" s="157" t="str">
        <f>IF(ISBLANK(Fran1!BG23)," ",IF(Fran1!BG23&gt;=75,Fran1!BG23," "))</f>
        <v xml:space="preserve"> </v>
      </c>
      <c r="P29" s="157" t="str">
        <f>IF(ISBLANK(Fran1!BK23)," ",IF(Fran1!BK23&gt;=75,Fran1!BK23," "))</f>
        <v xml:space="preserve"> </v>
      </c>
      <c r="Q29" s="157" t="str">
        <f>IF(ISBLANK(Fran1!BO23)," ",IF(Fran1!BO23&gt;=75,Fran1!BO23," "))</f>
        <v xml:space="preserve"> </v>
      </c>
      <c r="R29" s="157" t="str">
        <f>IF(ISBLANK(Fran1!BV23)," ",IF(Fran1!BV23&gt;=75,Fran1!BV23," "))</f>
        <v xml:space="preserve"> </v>
      </c>
      <c r="S29" s="157" t="str">
        <f>IF(ISBLANK(Fran1!BZ23)," ",IF(Fran1!BZ23&gt;=75,Fran1!BZ23," "))</f>
        <v xml:space="preserve"> </v>
      </c>
      <c r="T29" s="157" t="str">
        <f>IF(ISBLANK(Fran1!CD23)," ",IF(Fran1!CD23&gt;=75,Fran1!CD23," "))</f>
        <v xml:space="preserve"> </v>
      </c>
      <c r="U29" s="157" t="str">
        <f>IF(ISBLANK(Fran1!CH23)," ",IF(Fran1!CH23&gt;=75,Fran1!CH23," "))</f>
        <v xml:space="preserve"> </v>
      </c>
      <c r="V29" s="157" t="str">
        <f>IF(ISBLANK(Fran1!CL23)," ",IF(Fran1!CL23&gt;=75,Fran1!CL23," "))</f>
        <v xml:space="preserve"> </v>
      </c>
      <c r="W29" s="157" t="str">
        <f>IF(ISBLANK(Fran1!CS23)," ",IF(Fran1!CS23&gt;=75,Fran1!CS23," "))</f>
        <v xml:space="preserve"> </v>
      </c>
      <c r="X29" s="157" t="str">
        <f>IF(ISBLANK(Fran1!CW23)," ",IF(Fran1!CW23&gt;=75,Fran1!CW23," "))</f>
        <v xml:space="preserve"> </v>
      </c>
      <c r="Y29" s="157" t="str">
        <f>IF(ISBLANK(Fran1!DA23)," ",IF(Fran1!DA23&gt;=75,Fran1!DA23," "))</f>
        <v xml:space="preserve"> </v>
      </c>
      <c r="Z29" s="157" t="str">
        <f>IF(ISBLANK(Fran1!DE23)," ",IF(Fran1!DE23&gt;=75,Fran1!DE23," "))</f>
        <v xml:space="preserve"> </v>
      </c>
      <c r="AA29" s="157" t="str">
        <f>IF(ISBLANK(Fran1!DI23)," ",IF(Fran1!DI23&gt;=75,Fran1!DI23," "))</f>
        <v xml:space="preserve"> </v>
      </c>
      <c r="AB29" s="157" t="str">
        <f>IF(ISBLANK(Fran1!DP23)," ",IF(Fran1!DP23&gt;=75,Fran1!DP23," "))</f>
        <v xml:space="preserve"> </v>
      </c>
      <c r="AC29" s="157" t="str">
        <f>IF(ISBLANK(Fran1!DT23)," ",IF(Fran1!DT23&gt;=75,Fran1!DT23," "))</f>
        <v xml:space="preserve"> </v>
      </c>
      <c r="AD29" s="157" t="str">
        <f>IF(ISBLANK(Fran1!DX23)," ",IF(Fran1!DX23&gt;=75,Fran1!DX23," "))</f>
        <v xml:space="preserve"> </v>
      </c>
      <c r="AE29" s="456" t="str">
        <f>LEFT(Fran1!$A23,1)&amp;LEFT(Fran1!$B23,1)</f>
        <v/>
      </c>
      <c r="AF29" s="457"/>
      <c r="AG29" s="157" t="str">
        <f>IF(ISBLANK(Fran1!EB23)," ",IF(Fran1!EB23&gt;=75,Fran1!EB23," "))</f>
        <v xml:space="preserve"> </v>
      </c>
      <c r="AH29" s="157" t="str">
        <f>IF(ISBLANK(Fran1!EF23)," ",IF(Fran1!EF23&gt;=75,Fran1!EF23," "))</f>
        <v xml:space="preserve"> </v>
      </c>
      <c r="AI29" s="157" t="str">
        <f>IF(ISBLANK(Fran1!EM23)," ",IF(Fran1!EM23&gt;=75,Fran1!EM23," "))</f>
        <v xml:space="preserve"> </v>
      </c>
      <c r="AJ29" s="157" t="str">
        <f>IF(ISBLANK(Fran1!EQ23)," ",IF(Fran1!EQ23&gt;=75,Fran1!EQ23," "))</f>
        <v xml:space="preserve"> </v>
      </c>
      <c r="AK29" s="157" t="str">
        <f>IF(ISBLANK(Fran1!EU23)," ",IF(Fran1!EU23&gt;=75,Fran1!EU23," "))</f>
        <v xml:space="preserve"> </v>
      </c>
      <c r="AL29" s="157" t="str">
        <f>IF(ISBLANK(Fran1!EY23)," ",IF(Fran1!EY23&gt;=75,Fran1!EY23," "))</f>
        <v xml:space="preserve"> </v>
      </c>
      <c r="AM29" s="157" t="str">
        <f>IF(ISBLANK(Fran1!FC23)," ",IF(Fran1!FC23&gt;=75,Fran1!FC23," "))</f>
        <v xml:space="preserve"> </v>
      </c>
      <c r="AN29" s="157" t="str">
        <f>IF(ISBLANK(Fran1!FJ23)," ",IF(Fran1!FJ23&gt;=75,Fran1!FJ23," "))</f>
        <v xml:space="preserve"> </v>
      </c>
      <c r="AO29" s="157" t="str">
        <f>IF(ISBLANK(Fran1!FN23)," ",IF(Fran1!FN23&gt;=75,Fran1!FN23," "))</f>
        <v xml:space="preserve"> </v>
      </c>
      <c r="AP29" s="157" t="str">
        <f>IF(ISBLANK(Fran1!FR23)," ",IF(Fran1!FR23&gt;=75,Fran1!FR23," "))</f>
        <v xml:space="preserve"> </v>
      </c>
      <c r="AQ29" s="157" t="str">
        <f>IF(ISBLANK(Fran1!FV23)," ",IF(Fran1!FV23&gt;=75,Fran1!FV23," "))</f>
        <v xml:space="preserve"> </v>
      </c>
      <c r="AR29" s="157" t="str">
        <f>IF(ISBLANK(Fran1!FZ23)," ",IF(Fran1!FZ23&gt;=75,Fran1!FZ23," "))</f>
        <v xml:space="preserve"> </v>
      </c>
      <c r="AS29" s="157" t="str">
        <f>IF(ISBLANK(Fran1!GG23)," ",IF(Fran1!GG23&gt;=75,Fran1!GG23," "))</f>
        <v xml:space="preserve"> </v>
      </c>
      <c r="AT29" s="157" t="str">
        <f>IF(ISBLANK(Fran1!GK23)," ",IF(Fran1!GK23&gt;=75,Fran1!GK23," "))</f>
        <v xml:space="preserve"> </v>
      </c>
      <c r="AU29" s="157" t="str">
        <f>IF(ISBLANK(Fran1!GO23)," ",IF(Fran1!GO23&gt;=75,Fran1!GO23," "))</f>
        <v xml:space="preserve"> </v>
      </c>
      <c r="AV29" s="157" t="str">
        <f>IF(ISBLANK(Fran1!GS23)," ",IF(Fran1!GS23&gt;=75,Fran1!GS23," "))</f>
        <v xml:space="preserve"> </v>
      </c>
      <c r="AW29" s="157" t="str">
        <f>IF(ISBLANK(Fran1!GW23)," ",IF(Fran1!GW23&gt;=75,Fran1!GW23," "))</f>
        <v xml:space="preserve"> </v>
      </c>
      <c r="AX29" s="157" t="str">
        <f>IF(ISBLANK(Fran1!HD23)," ",IF(Fran1!HD23&gt;=75,Fran1!HD23," "))</f>
        <v xml:space="preserve"> </v>
      </c>
      <c r="AY29" s="157" t="str">
        <f>IF(ISBLANK(Fran1!HH23)," ",IF(Fran1!HH23&gt;=75,Fran1!HH23," "))</f>
        <v xml:space="preserve"> </v>
      </c>
      <c r="AZ29" s="157" t="str">
        <f>IF(ISBLANK(Fran1!HL23)," ",IF(Fran1!HL23&gt;=75,Fran1!HL23," "))</f>
        <v xml:space="preserve"> </v>
      </c>
      <c r="BA29" s="157" t="str">
        <f>IF(ISBLANK(Fran1!HP23)," ",IF(Fran1!HP23&gt;=75,Fran1!HP23," "))</f>
        <v xml:space="preserve"> </v>
      </c>
      <c r="BB29" s="157" t="str">
        <f>IF(ISBLANK(Fran1!HT23)," ",IF(Fran1!HT23&gt;=75,Fran1!HT23," "))</f>
        <v xml:space="preserve"> </v>
      </c>
      <c r="BC29" s="157" t="str">
        <f>IF(ISBLANK(Fran1!IA23)," ",IF(Fran1!IA23&gt;=75,Fran1!IA23," "))</f>
        <v xml:space="preserve"> </v>
      </c>
      <c r="BD29" s="157" t="str">
        <f>IF(ISBLANK(Fran1!IE23)," ",IF(Fran1!IE23&gt;=75,Fran1!IE23," "))</f>
        <v xml:space="preserve"> </v>
      </c>
      <c r="BE29" s="157" t="str">
        <f>IF(ISBLANK(Fran1!II23)," ",IF(Fran1!II23&gt;=75,Fran1!II23," "))</f>
        <v xml:space="preserve"> </v>
      </c>
      <c r="BF29" s="157" t="str">
        <f>IF(ISBLANK(Fran1!IM23)," ",IF(Fran1!IM23&gt;=75,Fran1!IM23," "))</f>
        <v xml:space="preserve"> </v>
      </c>
      <c r="BG29" s="157" t="str">
        <f>IF(ISBLANK(Fran1!IQ23)," ",IF(Fran1!IQ23&gt;=75,Fran1!IQ23," "))</f>
        <v xml:space="preserve"> </v>
      </c>
      <c r="BH29" s="157" t="str">
        <f>IF(ISBLANK(Fran1!IX23)," ",IF(Fran1!IX23&gt;=75,Fran1!IX23," "))</f>
        <v xml:space="preserve"> </v>
      </c>
      <c r="BI29" s="456" t="str">
        <f>LEFT(Fran1!$A23,1)&amp;LEFT(Fran1!$B23,1)</f>
        <v/>
      </c>
      <c r="BJ29" s="457"/>
      <c r="BK29" s="157" t="str">
        <f>IF(ISBLANK(Fran1!JB23)," ",IF(Fran1!JB23&gt;=75,Fran1!JB23," "))</f>
        <v xml:space="preserve"> </v>
      </c>
      <c r="BL29" s="157" t="str">
        <f>IF(ISBLANK(Fran1!JF23)," ",IF(Fran1!JF23&gt;=75,Fran1!JF23," "))</f>
        <v xml:space="preserve"> </v>
      </c>
      <c r="BM29" s="157" t="str">
        <f>IF(ISBLANK(Fran1!JJ23)," ",IF(Fran1!JJ23&gt;=75,Fran1!JJ23," "))</f>
        <v xml:space="preserve"> </v>
      </c>
      <c r="BN29" s="157" t="str">
        <f>IF(ISBLANK(Fran1!JN23)," ",IF(Fran1!JN23&gt;=75,Fran1!JN23," "))</f>
        <v xml:space="preserve"> </v>
      </c>
      <c r="BO29" s="157" t="str">
        <f>IF(ISBLANK(Fran1!JU23)," ",IF(Fran1!JU23&gt;=75,Fran1!JU23," "))</f>
        <v xml:space="preserve"> </v>
      </c>
      <c r="BP29" s="157" t="str">
        <f>IF(ISBLANK(Fran1!JY23)," ",IF(Fran1!JY23&gt;=75,Fran1!JY23," "))</f>
        <v xml:space="preserve"> </v>
      </c>
      <c r="BQ29" s="157" t="str">
        <f>IF(ISBLANK(Fran1!KC23)," ",IF(Fran1!KC23&gt;=75,Fran1!KC23," "))</f>
        <v xml:space="preserve"> </v>
      </c>
      <c r="BR29" s="157" t="str">
        <f>IF(ISBLANK(Fran1!KG23)," ",IF(Fran1!KG23&gt;=75,Fran1!KG23," "))</f>
        <v xml:space="preserve"> </v>
      </c>
      <c r="BS29" s="157" t="str">
        <f>IF(ISBLANK(Fran1!KK23)," ",IF(Fran1!KK23&gt;=75,Fran1!KK23," "))</f>
        <v xml:space="preserve"> </v>
      </c>
      <c r="BT29" s="157" t="str">
        <f>IF(ISBLANK(Fran1!KR23)," ",IF(Fran1!KR23&gt;=75,Fran1!KR23," "))</f>
        <v xml:space="preserve"> </v>
      </c>
      <c r="BU29" s="157" t="str">
        <f>IF(ISBLANK(Fran1!KV23)," ",IF(Fran1!KV23&gt;=75,Fran1!KV23," "))</f>
        <v xml:space="preserve"> </v>
      </c>
      <c r="BV29" s="157" t="str">
        <f>IF(ISBLANK(Fran1!KZ23)," ",IF(Fran1!KZ23&gt;=75,Fran1!KZ23," "))</f>
        <v xml:space="preserve"> </v>
      </c>
      <c r="BW29" s="157" t="str">
        <f>IF(ISBLANK(Fran1!LD23)," ",IF(Fran1!LD23&gt;=75,Fran1!LD23," "))</f>
        <v xml:space="preserve"> </v>
      </c>
      <c r="BX29" s="157" t="str">
        <f>IF(ISBLANK(Fran1!LH23)," ",IF(Fran1!LH23&gt;=75,Fran1!LH23," "))</f>
        <v xml:space="preserve"> </v>
      </c>
      <c r="BY29" s="157" t="str">
        <f>IF(ISBLANK(Fran1!LO23)," ",IF(Fran1!LO23&gt;=75,Fran1!LO23," "))</f>
        <v xml:space="preserve"> </v>
      </c>
    </row>
    <row r="30" spans="1:77" ht="20.100000000000001" customHeight="1">
      <c r="A30" s="458"/>
      <c r="B30" s="459"/>
      <c r="C30" s="159" t="str">
        <f>IF(ISBLANK(Fran1!E23)," ",IF(Fran1!E23&gt;=50,IF(Fran1!E23&lt;75,Fran1!E23," ")," "))</f>
        <v xml:space="preserve"> </v>
      </c>
      <c r="D30" s="159" t="str">
        <f>IF(ISBLANK(Fran1!I23)," ",IF(Fran1!I23&gt;=50,IF(Fran1!I23&lt;75,Fran1!I23," ")," "))</f>
        <v xml:space="preserve"> </v>
      </c>
      <c r="E30" s="159" t="str">
        <f>IF(ISBLANK(Fran1!M23)," ",IF(Fran1!M23&gt;=50,IF(Fran1!M23&lt;75,Fran1!M23," ")," "))</f>
        <v xml:space="preserve"> </v>
      </c>
      <c r="F30" s="159" t="str">
        <f>IF(ISBLANK(Fran1!Q23)," ",IF(Fran1!Q23&gt;=50,IF(Fran1!Q23&lt;75,Fran1!Q23," ")," "))</f>
        <v xml:space="preserve"> </v>
      </c>
      <c r="G30" s="159" t="str">
        <f>IF(ISBLANK(Fran1!U23)," ",IF(Fran1!U23&gt;=50,IF(Fran1!U23&lt;75,Fran1!U23," ")," "))</f>
        <v xml:space="preserve"> </v>
      </c>
      <c r="H30" s="159" t="str">
        <f>IF(ISBLANK(Fran1!AB23)," ",IF(Fran1!AB23&gt;=50,IF(Fran1!AB23&lt;75,Fran1!AB23," ")," "))</f>
        <v xml:space="preserve"> </v>
      </c>
      <c r="I30" s="159" t="str">
        <f>IF(ISBLANK(Fran1!AF23)," ",IF(Fran1!AF23&gt;=50,IF(Fran1!AF23&lt;75,Fran1!AF23," ")," "))</f>
        <v xml:space="preserve"> </v>
      </c>
      <c r="J30" s="159" t="str">
        <f>IF(ISBLANK(Fran1!AJ23)," ",IF(Fran1!AJ23&gt;=50,IF(Fran1!AJ23&lt;75,Fran1!AJ23," ")," "))</f>
        <v xml:space="preserve"> </v>
      </c>
      <c r="K30" s="159" t="str">
        <f>IF(ISBLANK(Fran1!AN23)," ",IF(Fran1!AN23&gt;=50,IF(Fran1!AN23&lt;75,Fran1!AN23," ")," "))</f>
        <v xml:space="preserve"> </v>
      </c>
      <c r="L30" s="159" t="str">
        <f>IF(ISBLANK(Fran1!AR23)," ",IF(Fran1!AR23&gt;=50,IF(Fran1!AR23&lt;75,Fran1!AR23," ")," "))</f>
        <v xml:space="preserve"> </v>
      </c>
      <c r="M30" s="159" t="str">
        <f>IF(ISBLANK(Fran1!AY23)," ",IF(Fran1!AY23&gt;=50,IF(Fran1!AY23&lt;75,Fran1!AY23," ")," "))</f>
        <v xml:space="preserve"> </v>
      </c>
      <c r="N30" s="159" t="str">
        <f>IF(ISBLANK(Fran1!BC23)," ",IF(Fran1!BC23&gt;=50,IF(Fran1!BC23&lt;75,Fran1!BC23," ")," "))</f>
        <v xml:space="preserve"> </v>
      </c>
      <c r="O30" s="159" t="str">
        <f>IF(ISBLANK(Fran1!BG23)," ",IF(Fran1!BG23&gt;=50,IF(Fran1!BG23&lt;75,Fran1!BG23," ")," "))</f>
        <v xml:space="preserve"> </v>
      </c>
      <c r="P30" s="159" t="str">
        <f>IF(ISBLANK(Fran1!BK23)," ",IF(Fran1!BK23&gt;=50,IF(Fran1!BK23&lt;75,Fran1!BK23," ")," "))</f>
        <v xml:space="preserve"> </v>
      </c>
      <c r="Q30" s="159" t="str">
        <f>IF(ISBLANK(Fran1!BO23)," ",IF(Fran1!BO23&gt;=50,IF(Fran1!BO23&lt;75,Fran1!BO23," ")," "))</f>
        <v xml:space="preserve"> </v>
      </c>
      <c r="R30" s="159" t="str">
        <f>IF(ISBLANK(Fran1!BV23)," ",IF(Fran1!BV23&gt;=50,IF(Fran1!BV23&lt;75,Fran1!BV23," ")," "))</f>
        <v xml:space="preserve"> </v>
      </c>
      <c r="S30" s="159" t="str">
        <f>IF(ISBLANK(Fran1!BZ23)," ",IF(Fran1!BZ23&gt;=50,IF(Fran1!BZ23&lt;75,Fran1!BZ23," ")," "))</f>
        <v xml:space="preserve"> </v>
      </c>
      <c r="T30" s="159" t="str">
        <f>IF(ISBLANK(Fran1!CD23)," ",IF(Fran1!CD23&gt;=50,IF(Fran1!CD23&lt;75,Fran1!CD23," ")," "))</f>
        <v xml:space="preserve"> </v>
      </c>
      <c r="U30" s="159" t="str">
        <f>IF(ISBLANK(Fran1!CH23)," ",IF(Fran1!CH23&gt;=50,IF(Fran1!CH23&lt;75,Fran1!CH23," ")," "))</f>
        <v xml:space="preserve"> </v>
      </c>
      <c r="V30" s="159" t="str">
        <f>IF(ISBLANK(Fran1!CL23)," ",IF(Fran1!CL23&gt;=50,IF(Fran1!CL23&lt;75,Fran1!CL23," ")," "))</f>
        <v xml:space="preserve"> </v>
      </c>
      <c r="W30" s="159" t="str">
        <f>IF(ISBLANK(Fran1!CS23)," ",IF(Fran1!CS23&gt;=50,IF(Fran1!CS23&lt;75,Fran1!CS23," ")," "))</f>
        <v xml:space="preserve"> </v>
      </c>
      <c r="X30" s="159" t="str">
        <f>IF(ISBLANK(Fran1!CW23)," ",IF(Fran1!CW23&gt;=50,IF(Fran1!CW23&lt;75,Fran1!CW23," ")," "))</f>
        <v xml:space="preserve"> </v>
      </c>
      <c r="Y30" s="159" t="str">
        <f>IF(ISBLANK(Fran1!DA23)," ",IF(Fran1!DA23&gt;=50,IF(Fran1!DA23&lt;75,Fran1!DA23," ")," "))</f>
        <v xml:space="preserve"> </v>
      </c>
      <c r="Z30" s="159" t="str">
        <f>IF(ISBLANK(Fran1!DE23)," ",IF(Fran1!DE23&gt;=50,IF(Fran1!DE23&lt;75,Fran1!DE23," ")," "))</f>
        <v xml:space="preserve"> </v>
      </c>
      <c r="AA30" s="159" t="str">
        <f>IF(ISBLANK(Fran1!DI23)," ",IF(Fran1!DI23&gt;=50,IF(Fran1!DI23&lt;75,Fran1!DI23," ")," "))</f>
        <v xml:space="preserve"> </v>
      </c>
      <c r="AB30" s="159" t="str">
        <f>IF(ISBLANK(Fran1!DP23)," ",IF(Fran1!DP23&gt;=50,IF(Fran1!DP23&lt;75,Fran1!DP23," ")," "))</f>
        <v xml:space="preserve"> </v>
      </c>
      <c r="AC30" s="159" t="str">
        <f>IF(ISBLANK(Fran1!DT23)," ",IF(Fran1!DT23&gt;=50,IF(Fran1!DT23&lt;75,Fran1!DT23," ")," "))</f>
        <v xml:space="preserve"> </v>
      </c>
      <c r="AD30" s="159" t="str">
        <f>IF(ISBLANK(Fran1!DX23)," ",IF(Fran1!DX23&gt;=50,IF(Fran1!DX23&lt;75,Fran1!DX23," ")," "))</f>
        <v xml:space="preserve"> </v>
      </c>
      <c r="AE30" s="458"/>
      <c r="AF30" s="459"/>
      <c r="AG30" s="159" t="str">
        <f>IF(ISBLANK(Fran1!EB23)," ",IF(Fran1!EB23&gt;=50,IF(Fran1!EB23&lt;75,Fran1!EB23," ")," "))</f>
        <v xml:space="preserve"> </v>
      </c>
      <c r="AH30" s="159" t="str">
        <f>IF(ISBLANK(Fran1!EF23)," ",IF(Fran1!EF23&gt;=50,IF(Fran1!EF23&lt;75,Fran1!EF23," ")," "))</f>
        <v xml:space="preserve"> </v>
      </c>
      <c r="AI30" s="159" t="str">
        <f>IF(ISBLANK(Fran1!EM23)," ",IF(Fran1!EM23&gt;=50,IF(Fran1!EM23&lt;75,Fran1!EM23," ")," "))</f>
        <v xml:space="preserve"> </v>
      </c>
      <c r="AJ30" s="159" t="str">
        <f>IF(ISBLANK(Fran1!EQ23)," ",IF(Fran1!EQ23&gt;=50,IF(Fran1!EQ23&lt;75,Fran1!EQ23," ")," "))</f>
        <v xml:space="preserve"> </v>
      </c>
      <c r="AK30" s="159" t="str">
        <f>IF(ISBLANK(Fran1!EU23)," ",IF(Fran1!EU23&gt;=50,IF(Fran1!EU23&lt;75,Fran1!EU23," ")," "))</f>
        <v xml:space="preserve"> </v>
      </c>
      <c r="AL30" s="159" t="str">
        <f>IF(ISBLANK(Fran1!EY23)," ",IF(Fran1!EY23&gt;=50,IF(Fran1!EY23&lt;75,Fran1!EY23," ")," "))</f>
        <v xml:space="preserve"> </v>
      </c>
      <c r="AM30" s="159" t="str">
        <f>IF(ISBLANK(Fran1!FC23)," ",IF(Fran1!FC23&gt;=50,IF(Fran1!FC23&lt;75,Fran1!FC23," ")," "))</f>
        <v xml:space="preserve"> </v>
      </c>
      <c r="AN30" s="159" t="str">
        <f>IF(ISBLANK(Fran1!FJ23)," ",IF(Fran1!FJ23&gt;=50,IF(Fran1!FJ23&lt;75,Fran1!FJ23," ")," "))</f>
        <v xml:space="preserve"> </v>
      </c>
      <c r="AO30" s="159" t="str">
        <f>IF(ISBLANK(Fran1!FN23)," ",IF(Fran1!FN23&gt;=50,IF(Fran1!FN23&lt;75,Fran1!FN23," ")," "))</f>
        <v xml:space="preserve"> </v>
      </c>
      <c r="AP30" s="159" t="str">
        <f>IF(ISBLANK(Fran1!FR23)," ",IF(Fran1!FR23&gt;=50,IF(Fran1!FR23&lt;75,Fran1!FR23," ")," "))</f>
        <v xml:space="preserve"> </v>
      </c>
      <c r="AQ30" s="159" t="str">
        <f>IF(ISBLANK(Fran1!FV23)," ",IF(Fran1!FV23&gt;=50,IF(Fran1!FV23&lt;75,Fran1!FV23," ")," "))</f>
        <v xml:space="preserve"> </v>
      </c>
      <c r="AR30" s="159" t="str">
        <f>IF(ISBLANK(Fran1!FZ23)," ",IF(Fran1!FZ23&gt;=50,IF(Fran1!FZ23&lt;75,Fran1!FZ23," ")," "))</f>
        <v xml:space="preserve"> </v>
      </c>
      <c r="AS30" s="159" t="str">
        <f>IF(ISBLANK(Fran1!GG23)," ",IF(Fran1!GG23&gt;=50,IF(Fran1!GG23&lt;75,Fran1!GG23," ")," "))</f>
        <v xml:space="preserve"> </v>
      </c>
      <c r="AT30" s="159" t="str">
        <f>IF(ISBLANK(Fran1!GK23)," ",IF(Fran1!GK23&gt;=50,IF(Fran1!GK23&lt;75,Fran1!GK23," ")," "))</f>
        <v xml:space="preserve"> </v>
      </c>
      <c r="AU30" s="159" t="str">
        <f>IF(ISBLANK(Fran1!GO23)," ",IF(Fran1!GO23&gt;=50,IF(Fran1!GO23&lt;75,Fran1!GO23," ")," "))</f>
        <v xml:space="preserve"> </v>
      </c>
      <c r="AV30" s="159" t="str">
        <f>IF(ISBLANK(Fran1!GS23)," ",IF(Fran1!GS23&gt;=50,IF(Fran1!GS23&lt;75,Fran1!GS23," ")," "))</f>
        <v xml:space="preserve"> </v>
      </c>
      <c r="AW30" s="159" t="str">
        <f>IF(ISBLANK(Fran1!GW23)," ",IF(Fran1!GW23&gt;=50,IF(Fran1!GW23&lt;75,Fran1!GW23," ")," "))</f>
        <v xml:space="preserve"> </v>
      </c>
      <c r="AX30" s="159" t="str">
        <f>IF(ISBLANK(Fran1!HD23)," ",IF(Fran1!HD23&gt;=50,IF(Fran1!HD23&lt;75,Fran1!HD23," ")," "))</f>
        <v xml:space="preserve"> </v>
      </c>
      <c r="AY30" s="159" t="str">
        <f>IF(ISBLANK(Fran1!HH23)," ",IF(Fran1!HH23&gt;=50,IF(Fran1!HH23&lt;75,Fran1!HH23," ")," "))</f>
        <v xml:space="preserve"> </v>
      </c>
      <c r="AZ30" s="159" t="str">
        <f>IF(ISBLANK(Fran1!HL23)," ",IF(Fran1!HL23&gt;=50,IF(Fran1!HL23&lt;75,Fran1!HL23," ")," "))</f>
        <v xml:space="preserve"> </v>
      </c>
      <c r="BA30" s="159" t="str">
        <f>IF(ISBLANK(Fran1!HP23)," ",IF(Fran1!HP23&gt;=50,IF(Fran1!HP23&lt;75,Fran1!HP23," ")," "))</f>
        <v xml:space="preserve"> </v>
      </c>
      <c r="BB30" s="159" t="str">
        <f>IF(ISBLANK(Fran1!HT23)," ",IF(Fran1!HT23&gt;=50,IF(Fran1!HT23&lt;75,Fran1!HT23," ")," "))</f>
        <v xml:space="preserve"> </v>
      </c>
      <c r="BC30" s="159" t="str">
        <f>IF(ISBLANK(Fran1!IA23)," ",IF(Fran1!IA23&gt;=50,IF(Fran1!IA23&lt;75,Fran1!IA23," ")," "))</f>
        <v xml:space="preserve"> </v>
      </c>
      <c r="BD30" s="159" t="str">
        <f>IF(ISBLANK(Fran1!IE23)," ",IF(Fran1!IE23&gt;=50,IF(Fran1!IE23&lt;75,Fran1!IE23," ")," "))</f>
        <v xml:space="preserve"> </v>
      </c>
      <c r="BE30" s="159" t="str">
        <f>IF(ISBLANK(Fran1!II23)," ",IF(Fran1!II23&gt;=50,IF(Fran1!II23&lt;75,Fran1!II23," ")," "))</f>
        <v xml:space="preserve"> </v>
      </c>
      <c r="BF30" s="159" t="str">
        <f>IF(ISBLANK(Fran1!IM23)," ",IF(Fran1!IM23&gt;=50,IF(Fran1!IM23&lt;75,Fran1!IM23," ")," "))</f>
        <v xml:space="preserve"> </v>
      </c>
      <c r="BG30" s="159" t="str">
        <f>IF(ISBLANK(Fran1!IQ23)," ",IF(Fran1!IQ23&gt;=50,IF(Fran1!IQ23&lt;75,Fran1!IQ23," ")," "))</f>
        <v xml:space="preserve"> </v>
      </c>
      <c r="BH30" s="159" t="str">
        <f>IF(ISBLANK(Fran1!IX23)," ",IF(Fran1!IX23&gt;=50,IF(Fran1!IX23&lt;75,Fran1!IX23," ")," "))</f>
        <v xml:space="preserve"> </v>
      </c>
      <c r="BI30" s="458"/>
      <c r="BJ30" s="459"/>
      <c r="BK30" s="159" t="str">
        <f>IF(ISBLANK(Fran1!JB23)," ",IF(Fran1!JB23&gt;=50,IF(Fran1!JB23&lt;75,Fran1!JB23," ")," "))</f>
        <v xml:space="preserve"> </v>
      </c>
      <c r="BL30" s="159" t="str">
        <f>IF(ISBLANK(Fran1!JF23)," ",IF(Fran1!JF23&gt;=50,IF(Fran1!JF23&lt;75,Fran1!JF23," ")," "))</f>
        <v xml:space="preserve"> </v>
      </c>
      <c r="BM30" s="159" t="str">
        <f>IF(ISBLANK(Fran1!JJ23)," ",IF(Fran1!JJ23&gt;=50,IF(Fran1!JJ23&lt;75,Fran1!JJ23," ")," "))</f>
        <v xml:space="preserve"> </v>
      </c>
      <c r="BN30" s="159" t="str">
        <f>IF(ISBLANK(Fran1!JN23)," ",IF(Fran1!JN23&gt;=50,IF(Fran1!JN23&lt;75,Fran1!JN23," ")," "))</f>
        <v xml:space="preserve"> </v>
      </c>
      <c r="BO30" s="159" t="str">
        <f>IF(ISBLANK(Fran1!JU23)," ",IF(Fran1!JU23&gt;=50,IF(Fran1!JU23&lt;75,Fran1!JU23," ")," "))</f>
        <v xml:space="preserve"> </v>
      </c>
      <c r="BP30" s="159" t="str">
        <f>IF(ISBLANK(Fran1!JY23)," ",IF(Fran1!JY23&gt;=50,IF(Fran1!JY23&lt;75,Fran1!JY23," ")," "))</f>
        <v xml:space="preserve"> </v>
      </c>
      <c r="BQ30" s="159" t="str">
        <f>IF(ISBLANK(Fran1!KC23)," ",IF(Fran1!KC23&gt;=50,IF(Fran1!KC23&lt;75,Fran1!KC23," ")," "))</f>
        <v xml:space="preserve"> </v>
      </c>
      <c r="BR30" s="159" t="str">
        <f>IF(ISBLANK(Fran1!KG23)," ",IF(Fran1!KG23&gt;=50,IF(Fran1!KG23&lt;75,Fran1!KG23," ")," "))</f>
        <v xml:space="preserve"> </v>
      </c>
      <c r="BS30" s="159" t="str">
        <f>IF(ISBLANK(Fran1!KK23)," ",IF(Fran1!KK23&gt;=50,IF(Fran1!KK23&lt;75,Fran1!KK23," ")," "))</f>
        <v xml:space="preserve"> </v>
      </c>
      <c r="BT30" s="159" t="str">
        <f>IF(ISBLANK(Fran1!KR23)," ",IF(Fran1!KR23&gt;=50,IF(Fran1!KR23&lt;75,Fran1!KR23," ")," "))</f>
        <v xml:space="preserve"> </v>
      </c>
      <c r="BU30" s="159" t="str">
        <f>IF(ISBLANK(Fran1!KV23)," ",IF(Fran1!KV23&gt;=50,IF(Fran1!KV23&lt;75,Fran1!KV23," ")," "))</f>
        <v xml:space="preserve"> </v>
      </c>
      <c r="BV30" s="159" t="str">
        <f>IF(ISBLANK(Fran1!KZ23)," ",IF(Fran1!KZ23&gt;=50,IF(Fran1!KZ23&lt;75,Fran1!KZ23," ")," "))</f>
        <v xml:space="preserve"> </v>
      </c>
      <c r="BW30" s="159" t="str">
        <f>IF(ISBLANK(Fran1!LD23)," ",IF(Fran1!LD23&gt;=50,IF(Fran1!LD23&lt;75,Fran1!LD23," ")," "))</f>
        <v xml:space="preserve"> </v>
      </c>
      <c r="BX30" s="159" t="str">
        <f>IF(ISBLANK(Fran1!LH23)," ",IF(Fran1!LH23&gt;=50,IF(Fran1!LH23&lt;75,Fran1!LH23," ")," "))</f>
        <v xml:space="preserve"> </v>
      </c>
      <c r="BY30" s="159" t="str">
        <f>IF(ISBLANK(Fran1!LO23)," ",IF(Fran1!LO23&gt;=50,IF(Fran1!LO23&lt;75,Fran1!LO23," ")," "))</f>
        <v xml:space="preserve"> </v>
      </c>
    </row>
    <row r="31" spans="1:77" ht="20.100000000000001" customHeight="1" thickBot="1">
      <c r="A31" s="460"/>
      <c r="B31" s="461"/>
      <c r="C31" s="161" t="str">
        <f>IF(ISBLANK(Fran1!E23)," ",IF(Fran1!E23&lt;50,Fran1!E23," "))</f>
        <v xml:space="preserve"> </v>
      </c>
      <c r="D31" s="161" t="str">
        <f>IF(ISBLANK(Fran1!I23)," ",IF(Fran1!I23&lt;50,Fran1!I23," "))</f>
        <v xml:space="preserve"> </v>
      </c>
      <c r="E31" s="161" t="str">
        <f>IF(ISBLANK(Fran1!M23)," ",IF(Fran1!M23&lt;50,Fran1!M23," "))</f>
        <v xml:space="preserve"> </v>
      </c>
      <c r="F31" s="161" t="str">
        <f>IF(ISBLANK(Fran1!Q23)," ",IF(Fran1!Q23&lt;50,Fran1!Q23," "))</f>
        <v xml:space="preserve"> </v>
      </c>
      <c r="G31" s="161" t="str">
        <f>IF(ISBLANK(Fran1!U23)," ",IF(Fran1!U23&lt;50,Fran1!U23," "))</f>
        <v xml:space="preserve"> </v>
      </c>
      <c r="H31" s="161" t="str">
        <f>IF(ISBLANK(Fran1!AB23)," ",IF(Fran1!AB23&lt;50,Fran1!AB23," "))</f>
        <v xml:space="preserve"> </v>
      </c>
      <c r="I31" s="161" t="str">
        <f>IF(ISBLANK(Fran1!AF23)," ",IF(Fran1!AF23&lt;50,Fran1!AF23," "))</f>
        <v xml:space="preserve"> </v>
      </c>
      <c r="J31" s="161" t="str">
        <f>IF(ISBLANK(Fran1!AJ23)," ",IF(Fran1!AJ23&lt;50,Fran1!AJ23," "))</f>
        <v xml:space="preserve"> </v>
      </c>
      <c r="K31" s="161" t="str">
        <f>IF(ISBLANK(Fran1!AN23)," ",IF(Fran1!AN23&lt;50,Fran1!AN23," "))</f>
        <v xml:space="preserve"> </v>
      </c>
      <c r="L31" s="161" t="str">
        <f>IF(ISBLANK(Fran1!AR23)," ",IF(Fran1!AR23&lt;50,Fran1!AR23," "))</f>
        <v xml:space="preserve"> </v>
      </c>
      <c r="M31" s="161" t="str">
        <f>IF(ISBLANK(Fran1!AY23)," ",IF(Fran1!AY23&lt;50,Fran1!AY23," "))</f>
        <v xml:space="preserve"> </v>
      </c>
      <c r="N31" s="161" t="str">
        <f>IF(ISBLANK(Fran1!BC23)," ",IF(Fran1!BC23&lt;50,Fran1!BC23," "))</f>
        <v xml:space="preserve"> </v>
      </c>
      <c r="O31" s="161" t="str">
        <f>IF(ISBLANK(Fran1!BG23)," ",IF(Fran1!BG23&lt;50,Fran1!BG23," "))</f>
        <v xml:space="preserve"> </v>
      </c>
      <c r="P31" s="161" t="str">
        <f>IF(ISBLANK(Fran1!BK23)," ",IF(Fran1!BK23&lt;50,Fran1!BK23," "))</f>
        <v xml:space="preserve"> </v>
      </c>
      <c r="Q31" s="161" t="str">
        <f>IF(ISBLANK(Fran1!BO23)," ",IF(Fran1!BO23&lt;50,Fran1!BO23," "))</f>
        <v xml:space="preserve"> </v>
      </c>
      <c r="R31" s="161" t="str">
        <f>IF(ISBLANK(Fran1!BV23)," ",IF(Fran1!BV23&lt;50,Fran1!BV23," "))</f>
        <v xml:space="preserve"> </v>
      </c>
      <c r="S31" s="161" t="str">
        <f>IF(ISBLANK(Fran1!BZ23)," ",IF(Fran1!BZ23&lt;50,Fran1!BZ23," "))</f>
        <v xml:space="preserve"> </v>
      </c>
      <c r="T31" s="161" t="str">
        <f>IF(ISBLANK(Fran1!CD23)," ",IF(Fran1!CD23&lt;50,Fran1!CD23," "))</f>
        <v xml:space="preserve"> </v>
      </c>
      <c r="U31" s="161" t="str">
        <f>IF(ISBLANK(Fran1!CH23)," ",IF(Fran1!CH23&lt;50,Fran1!CH23," "))</f>
        <v xml:space="preserve"> </v>
      </c>
      <c r="V31" s="161" t="str">
        <f>IF(ISBLANK(Fran1!CL23)," ",IF(Fran1!CL23&lt;50,Fran1!CL23," "))</f>
        <v xml:space="preserve"> </v>
      </c>
      <c r="W31" s="161" t="str">
        <f>IF(ISBLANK(Fran1!CS23)," ",IF(Fran1!CS23&lt;50,Fran1!CS23," "))</f>
        <v xml:space="preserve"> </v>
      </c>
      <c r="X31" s="161" t="str">
        <f>IF(ISBLANK(Fran1!CW23)," ",IF(Fran1!CW23&lt;50,Fran1!CW23," "))</f>
        <v xml:space="preserve"> </v>
      </c>
      <c r="Y31" s="161" t="str">
        <f>IF(ISBLANK(Fran1!DA23)," ",IF(Fran1!DA23&lt;50,Fran1!DA23," "))</f>
        <v xml:space="preserve"> </v>
      </c>
      <c r="Z31" s="161" t="str">
        <f>IF(ISBLANK(Fran1!DE23)," ",IF(Fran1!DE23&lt;50,Fran1!DE23," "))</f>
        <v xml:space="preserve"> </v>
      </c>
      <c r="AA31" s="161" t="str">
        <f>IF(ISBLANK(Fran1!DI23)," ",IF(Fran1!DI23&lt;50,Fran1!DI23," "))</f>
        <v xml:space="preserve"> </v>
      </c>
      <c r="AB31" s="161" t="str">
        <f>IF(ISBLANK(Fran1!DP23)," ",IF(Fran1!DP23&lt;50,Fran1!DP23," "))</f>
        <v xml:space="preserve"> </v>
      </c>
      <c r="AC31" s="161" t="str">
        <f>IF(ISBLANK(Fran1!DT23)," ",IF(Fran1!DT23&lt;50,Fran1!DT23," "))</f>
        <v xml:space="preserve"> </v>
      </c>
      <c r="AD31" s="161" t="str">
        <f>IF(ISBLANK(Fran1!DX23)," ",IF(Fran1!DX23&lt;50,Fran1!DX23," "))</f>
        <v xml:space="preserve"> </v>
      </c>
      <c r="AE31" s="460"/>
      <c r="AF31" s="461"/>
      <c r="AG31" s="161" t="str">
        <f>IF(ISBLANK(Fran1!EB23)," ",IF(Fran1!EB23&lt;50,Fran1!EB23," "))</f>
        <v xml:space="preserve"> </v>
      </c>
      <c r="AH31" s="161" t="str">
        <f>IF(ISBLANK(Fran1!EF23)," ",IF(Fran1!EF23&lt;50,Fran1!EF23," "))</f>
        <v xml:space="preserve"> </v>
      </c>
      <c r="AI31" s="161" t="str">
        <f>IF(ISBLANK(Fran1!EM23)," ",IF(Fran1!EM23&lt;50,Fran1!EM23," "))</f>
        <v xml:space="preserve"> </v>
      </c>
      <c r="AJ31" s="161" t="str">
        <f>IF(ISBLANK(Fran1!EQ23)," ",IF(Fran1!EQ23&lt;50,Fran1!EQ23," "))</f>
        <v xml:space="preserve"> </v>
      </c>
      <c r="AK31" s="161" t="str">
        <f>IF(ISBLANK(Fran1!EU23)," ",IF(Fran1!EU23&lt;50,Fran1!EU23," "))</f>
        <v xml:space="preserve"> </v>
      </c>
      <c r="AL31" s="161" t="str">
        <f>IF(ISBLANK(Fran1!EY23)," ",IF(Fran1!EY23&lt;50,Fran1!EY23," "))</f>
        <v xml:space="preserve"> </v>
      </c>
      <c r="AM31" s="161" t="str">
        <f>IF(ISBLANK(Fran1!FC23)," ",IF(Fran1!FC23&lt;50,Fran1!FC23," "))</f>
        <v xml:space="preserve"> </v>
      </c>
      <c r="AN31" s="161" t="str">
        <f>IF(ISBLANK(Fran1!FJ23)," ",IF(Fran1!FJ23&lt;50,Fran1!FJ23," "))</f>
        <v xml:space="preserve"> </v>
      </c>
      <c r="AO31" s="161" t="str">
        <f>IF(ISBLANK(Fran1!FN23)," ",IF(Fran1!FN23&lt;50,Fran1!FN23," "))</f>
        <v xml:space="preserve"> </v>
      </c>
      <c r="AP31" s="161" t="str">
        <f>IF(ISBLANK(Fran1!FR23)," ",IF(Fran1!FR23&lt;50,Fran1!FR23," "))</f>
        <v xml:space="preserve"> </v>
      </c>
      <c r="AQ31" s="161" t="str">
        <f>IF(ISBLANK(Fran1!FV23)," ",IF(Fran1!FV23&lt;50,Fran1!FV23," "))</f>
        <v xml:space="preserve"> </v>
      </c>
      <c r="AR31" s="161" t="str">
        <f>IF(ISBLANK(Fran1!FZ23)," ",IF(Fran1!FZ23&lt;50,Fran1!FZ23," "))</f>
        <v xml:space="preserve"> </v>
      </c>
      <c r="AS31" s="161" t="str">
        <f>IF(ISBLANK(Fran1!GG23)," ",IF(Fran1!GG23&lt;50,Fran1!GG23," "))</f>
        <v xml:space="preserve"> </v>
      </c>
      <c r="AT31" s="161" t="str">
        <f>IF(ISBLANK(Fran1!GK23)," ",IF(Fran1!GK23&lt;50,Fran1!GK23," "))</f>
        <v xml:space="preserve"> </v>
      </c>
      <c r="AU31" s="161" t="str">
        <f>IF(ISBLANK(Fran1!GO23)," ",IF(Fran1!GO23&lt;50,Fran1!GO23," "))</f>
        <v xml:space="preserve"> </v>
      </c>
      <c r="AV31" s="161" t="str">
        <f>IF(ISBLANK(Fran1!GS23)," ",IF(Fran1!GS23&lt;50,Fran1!GS23," "))</f>
        <v xml:space="preserve"> </v>
      </c>
      <c r="AW31" s="161" t="str">
        <f>IF(ISBLANK(Fran1!GW23)," ",IF(Fran1!GW23&lt;50,Fran1!GW23," "))</f>
        <v xml:space="preserve"> </v>
      </c>
      <c r="AX31" s="161" t="str">
        <f>IF(ISBLANK(Fran1!HD23)," ",IF(Fran1!HD23&lt;50,Fran1!HD23," "))</f>
        <v xml:space="preserve"> </v>
      </c>
      <c r="AY31" s="161" t="str">
        <f>IF(ISBLANK(Fran1!HH23)," ",IF(Fran1!HH23&lt;50,Fran1!HH23," "))</f>
        <v xml:space="preserve"> </v>
      </c>
      <c r="AZ31" s="161" t="str">
        <f>IF(ISBLANK(Fran1!HL23)," ",IF(Fran1!HL23&lt;50,Fran1!HL23," "))</f>
        <v xml:space="preserve"> </v>
      </c>
      <c r="BA31" s="161" t="str">
        <f>IF(ISBLANK(Fran1!HP23)," ",IF(Fran1!HP23&lt;50,Fran1!HP23," "))</f>
        <v xml:space="preserve"> </v>
      </c>
      <c r="BB31" s="161" t="str">
        <f>IF(ISBLANK(Fran1!HT23)," ",IF(Fran1!HT23&lt;50,Fran1!HT23," "))</f>
        <v xml:space="preserve"> </v>
      </c>
      <c r="BC31" s="161" t="str">
        <f>IF(ISBLANK(Fran1!IA23)," ",IF(Fran1!IA23&lt;50,Fran1!IA23," "))</f>
        <v xml:space="preserve"> </v>
      </c>
      <c r="BD31" s="161" t="str">
        <f>IF(ISBLANK(Fran1!IE23)," ",IF(Fran1!IE23&lt;50,Fran1!IE23," "))</f>
        <v xml:space="preserve"> </v>
      </c>
      <c r="BE31" s="161" t="str">
        <f>IF(ISBLANK(Fran1!II23)," ",IF(Fran1!II23&lt;50,Fran1!II23," "))</f>
        <v xml:space="preserve"> </v>
      </c>
      <c r="BF31" s="161" t="str">
        <f>IF(ISBLANK(Fran1!IM23)," ",IF(Fran1!IM23&lt;50,Fran1!IM23," "))</f>
        <v xml:space="preserve"> </v>
      </c>
      <c r="BG31" s="161" t="str">
        <f>IF(ISBLANK(Fran1!IQ23)," ",IF(Fran1!IQ23&lt;50,Fran1!IQ23," "))</f>
        <v xml:space="preserve"> </v>
      </c>
      <c r="BH31" s="161" t="str">
        <f>IF(ISBLANK(Fran1!IX23)," ",IF(Fran1!IX23&lt;50,Fran1!IX23," "))</f>
        <v xml:space="preserve"> </v>
      </c>
      <c r="BI31" s="460"/>
      <c r="BJ31" s="461"/>
      <c r="BK31" s="161" t="str">
        <f>IF(ISBLANK(Fran1!JB23)," ",IF(Fran1!JB23&lt;50,Fran1!JB23," "))</f>
        <v xml:space="preserve"> </v>
      </c>
      <c r="BL31" s="161" t="str">
        <f>IF(ISBLANK(Fran1!JF23)," ",IF(Fran1!JF23&lt;50,Fran1!JF23," "))</f>
        <v xml:space="preserve"> </v>
      </c>
      <c r="BM31" s="161" t="str">
        <f>IF(ISBLANK(Fran1!JJ23)," ",IF(Fran1!JJ23&lt;50,Fran1!JJ23," "))</f>
        <v xml:space="preserve"> </v>
      </c>
      <c r="BN31" s="161" t="str">
        <f>IF(ISBLANK(Fran1!JN23)," ",IF(Fran1!JN23&lt;50,Fran1!JN23," "))</f>
        <v xml:space="preserve"> </v>
      </c>
      <c r="BO31" s="161" t="str">
        <f>IF(ISBLANK(Fran1!JU23)," ",IF(Fran1!JU23&lt;50,Fran1!JU23," "))</f>
        <v xml:space="preserve"> </v>
      </c>
      <c r="BP31" s="161" t="str">
        <f>IF(ISBLANK(Fran1!JY23)," ",IF(Fran1!JY23&lt;50,Fran1!JY23," "))</f>
        <v xml:space="preserve"> </v>
      </c>
      <c r="BQ31" s="161" t="str">
        <f>IF(ISBLANK(Fran1!KC23)," ",IF(Fran1!KC23&lt;50,Fran1!KC23," "))</f>
        <v xml:space="preserve"> </v>
      </c>
      <c r="BR31" s="161" t="str">
        <f>IF(ISBLANK(Fran1!KG23)," ",IF(Fran1!KG23&lt;50,Fran1!KG23," "))</f>
        <v xml:space="preserve"> </v>
      </c>
      <c r="BS31" s="161" t="str">
        <f>IF(ISBLANK(Fran1!KK23)," ",IF(Fran1!KK23&lt;50,Fran1!KK23," "))</f>
        <v xml:space="preserve"> </v>
      </c>
      <c r="BT31" s="161" t="str">
        <f>IF(ISBLANK(Fran1!KR23)," ",IF(Fran1!KR23&lt;50,Fran1!KR23," "))</f>
        <v xml:space="preserve"> </v>
      </c>
      <c r="BU31" s="161" t="str">
        <f>IF(ISBLANK(Fran1!KV23)," ",IF(Fran1!KV23&lt;50,Fran1!KV23," "))</f>
        <v xml:space="preserve"> </v>
      </c>
      <c r="BV31" s="161" t="str">
        <f>IF(ISBLANK(Fran1!KZ23)," ",IF(Fran1!KZ23&lt;50,Fran1!KZ23," "))</f>
        <v xml:space="preserve"> </v>
      </c>
      <c r="BW31" s="161" t="str">
        <f>IF(ISBLANK(Fran1!LD23)," ",IF(Fran1!LD23&lt;50,Fran1!LD23," "))</f>
        <v xml:space="preserve"> </v>
      </c>
      <c r="BX31" s="161" t="str">
        <f>IF(ISBLANK(Fran1!LH23)," ",IF(Fran1!LH23&lt;50,Fran1!LH23," "))</f>
        <v xml:space="preserve"> </v>
      </c>
      <c r="BY31" s="161" t="str">
        <f>IF(ISBLANK(Fran1!LO23)," ",IF(Fran1!LO23&lt;50,Fran1!LO23," "))</f>
        <v xml:space="preserve"> </v>
      </c>
    </row>
    <row r="32" spans="1:77" ht="20.100000000000001" customHeight="1">
      <c r="A32" s="456" t="str">
        <f>LEFT(Fran1!$A22,1)&amp;LEFT(Fran1!$B22,1)</f>
        <v/>
      </c>
      <c r="B32" s="457"/>
      <c r="C32" s="157" t="str">
        <f>IF(ISBLANK(Fran1!E22)," ",IF(Fran1!E22&gt;=75,Fran1!E22," "))</f>
        <v xml:space="preserve"> </v>
      </c>
      <c r="D32" s="157" t="str">
        <f>IF(ISBLANK(Fran1!I22)," ",IF(Fran1!I22&gt;=75,Fran1!I22," "))</f>
        <v xml:space="preserve"> </v>
      </c>
      <c r="E32" s="157" t="str">
        <f>IF(ISBLANK(Fran1!M22)," ",IF(Fran1!M22&gt;=75,Fran1!M22," "))</f>
        <v xml:space="preserve"> </v>
      </c>
      <c r="F32" s="157" t="str">
        <f>IF(ISBLANK(Fran1!Q22)," ",IF(Fran1!Q22&gt;=75,Fran1!Q22," "))</f>
        <v xml:space="preserve"> </v>
      </c>
      <c r="G32" s="157" t="str">
        <f>IF(ISBLANK(Fran1!U22)," ",IF(Fran1!U22&gt;=75,Fran1!U22," "))</f>
        <v xml:space="preserve"> </v>
      </c>
      <c r="H32" s="157" t="str">
        <f>IF(ISBLANK(Fran1!AB22)," ",IF(Fran1!AB22&gt;=75,Fran1!AB22," "))</f>
        <v xml:space="preserve"> </v>
      </c>
      <c r="I32" s="157" t="str">
        <f>IF(ISBLANK(Fran1!AF22)," ",IF(Fran1!AF22&gt;=75,Fran1!AF22," "))</f>
        <v xml:space="preserve"> </v>
      </c>
      <c r="J32" s="157" t="str">
        <f>IF(ISBLANK(Fran1!AJ22)," ",IF(Fran1!AJ22&gt;=75,Fran1!AJ22," "))</f>
        <v xml:space="preserve"> </v>
      </c>
      <c r="K32" s="157" t="str">
        <f>IF(ISBLANK(Fran1!AN22)," ",IF(Fran1!AN22&gt;=75,Fran1!AN22," "))</f>
        <v xml:space="preserve"> </v>
      </c>
      <c r="L32" s="157" t="str">
        <f>IF(ISBLANK(Fran1!AR22)," ",IF(Fran1!AR22&gt;=75,Fran1!AR22," "))</f>
        <v xml:space="preserve"> </v>
      </c>
      <c r="M32" s="157" t="str">
        <f>IF(ISBLANK(Fran1!AY22)," ",IF(Fran1!AY22&gt;=75,Fran1!AY22," "))</f>
        <v xml:space="preserve"> </v>
      </c>
      <c r="N32" s="157" t="str">
        <f>IF(ISBLANK(Fran1!BC22)," ",IF(Fran1!BC22&gt;=75,Fran1!BC22," "))</f>
        <v xml:space="preserve"> </v>
      </c>
      <c r="O32" s="157" t="str">
        <f>IF(ISBLANK(Fran1!BG22)," ",IF(Fran1!BG22&gt;=75,Fran1!BG22," "))</f>
        <v xml:space="preserve"> </v>
      </c>
      <c r="P32" s="157" t="str">
        <f>IF(ISBLANK(Fran1!BK22)," ",IF(Fran1!BK22&gt;=75,Fran1!BK22," "))</f>
        <v xml:space="preserve"> </v>
      </c>
      <c r="Q32" s="157" t="str">
        <f>IF(ISBLANK(Fran1!BO22)," ",IF(Fran1!BO22&gt;=75,Fran1!BO22," "))</f>
        <v xml:space="preserve"> </v>
      </c>
      <c r="R32" s="157" t="str">
        <f>IF(ISBLANK(Fran1!BV22)," ",IF(Fran1!BV22&gt;=75,Fran1!BV22," "))</f>
        <v xml:space="preserve"> </v>
      </c>
      <c r="S32" s="157" t="str">
        <f>IF(ISBLANK(Fran1!BZ22)," ",IF(Fran1!BZ22&gt;=75,Fran1!BZ22," "))</f>
        <v xml:space="preserve"> </v>
      </c>
      <c r="T32" s="157" t="str">
        <f>IF(ISBLANK(Fran1!CD22)," ",IF(Fran1!CD22&gt;=75,Fran1!CD22," "))</f>
        <v xml:space="preserve"> </v>
      </c>
      <c r="U32" s="157" t="str">
        <f>IF(ISBLANK(Fran1!CH22)," ",IF(Fran1!CH22&gt;=75,Fran1!CH22," "))</f>
        <v xml:space="preserve"> </v>
      </c>
      <c r="V32" s="157" t="str">
        <f>IF(ISBLANK(Fran1!CL22)," ",IF(Fran1!CL22&gt;=75,Fran1!CL22," "))</f>
        <v xml:space="preserve"> </v>
      </c>
      <c r="W32" s="157" t="str">
        <f>IF(ISBLANK(Fran1!CS22)," ",IF(Fran1!CS22&gt;=75,Fran1!CS22," "))</f>
        <v xml:space="preserve"> </v>
      </c>
      <c r="X32" s="157" t="str">
        <f>IF(ISBLANK(Fran1!CW22)," ",IF(Fran1!CW22&gt;=75,Fran1!CW22," "))</f>
        <v xml:space="preserve"> </v>
      </c>
      <c r="Y32" s="157" t="str">
        <f>IF(ISBLANK(Fran1!DA22)," ",IF(Fran1!DA22&gt;=75,Fran1!DA22," "))</f>
        <v xml:space="preserve"> </v>
      </c>
      <c r="Z32" s="157" t="str">
        <f>IF(ISBLANK(Fran1!DE22)," ",IF(Fran1!DE22&gt;=75,Fran1!DE22," "))</f>
        <v xml:space="preserve"> </v>
      </c>
      <c r="AA32" s="157" t="str">
        <f>IF(ISBLANK(Fran1!DI22)," ",IF(Fran1!DI22&gt;=75,Fran1!DI22," "))</f>
        <v xml:space="preserve"> </v>
      </c>
      <c r="AB32" s="157" t="str">
        <f>IF(ISBLANK(Fran1!DP22)," ",IF(Fran1!DP22&gt;=75,Fran1!DP22," "))</f>
        <v xml:space="preserve"> </v>
      </c>
      <c r="AC32" s="157" t="str">
        <f>IF(ISBLANK(Fran1!DT22)," ",IF(Fran1!DT22&gt;=75,Fran1!DT22," "))</f>
        <v xml:space="preserve"> </v>
      </c>
      <c r="AD32" s="157" t="str">
        <f>IF(ISBLANK(Fran1!DX22)," ",IF(Fran1!DX22&gt;=75,Fran1!DX22," "))</f>
        <v xml:space="preserve"> </v>
      </c>
      <c r="AE32" s="456" t="str">
        <f>LEFT(Fran1!$A22,1)&amp;LEFT(Fran1!$B22,1)</f>
        <v/>
      </c>
      <c r="AF32" s="457"/>
      <c r="AG32" s="157" t="str">
        <f>IF(ISBLANK(Fran1!EB22)," ",IF(Fran1!EB22&gt;=75,Fran1!EB22," "))</f>
        <v xml:space="preserve"> </v>
      </c>
      <c r="AH32" s="157" t="str">
        <f>IF(ISBLANK(Fran1!EF22)," ",IF(Fran1!EF22&gt;=75,Fran1!EF22," "))</f>
        <v xml:space="preserve"> </v>
      </c>
      <c r="AI32" s="157" t="str">
        <f>IF(ISBLANK(Fran1!EM22)," ",IF(Fran1!EM22&gt;=75,Fran1!EM22," "))</f>
        <v xml:space="preserve"> </v>
      </c>
      <c r="AJ32" s="157" t="str">
        <f>IF(ISBLANK(Fran1!EQ22)," ",IF(Fran1!EQ22&gt;=75,Fran1!EQ22," "))</f>
        <v xml:space="preserve"> </v>
      </c>
      <c r="AK32" s="157" t="str">
        <f>IF(ISBLANK(Fran1!EU22)," ",IF(Fran1!EU22&gt;=75,Fran1!EU22," "))</f>
        <v xml:space="preserve"> </v>
      </c>
      <c r="AL32" s="157" t="str">
        <f>IF(ISBLANK(Fran1!EY22)," ",IF(Fran1!EY22&gt;=75,Fran1!EY22," "))</f>
        <v xml:space="preserve"> </v>
      </c>
      <c r="AM32" s="157" t="str">
        <f>IF(ISBLANK(Fran1!FC22)," ",IF(Fran1!FC22&gt;=75,Fran1!FC22," "))</f>
        <v xml:space="preserve"> </v>
      </c>
      <c r="AN32" s="157" t="str">
        <f>IF(ISBLANK(Fran1!FJ22)," ",IF(Fran1!FJ22&gt;=75,Fran1!FJ22," "))</f>
        <v xml:space="preserve"> </v>
      </c>
      <c r="AO32" s="157" t="str">
        <f>IF(ISBLANK(Fran1!FN22)," ",IF(Fran1!FN22&gt;=75,Fran1!FN22," "))</f>
        <v xml:space="preserve"> </v>
      </c>
      <c r="AP32" s="157" t="str">
        <f>IF(ISBLANK(Fran1!FR22)," ",IF(Fran1!FR22&gt;=75,Fran1!FR22," "))</f>
        <v xml:space="preserve"> </v>
      </c>
      <c r="AQ32" s="157" t="str">
        <f>IF(ISBLANK(Fran1!FV22)," ",IF(Fran1!FV22&gt;=75,Fran1!FV22," "))</f>
        <v xml:space="preserve"> </v>
      </c>
      <c r="AR32" s="157" t="str">
        <f>IF(ISBLANK(Fran1!FZ22)," ",IF(Fran1!FZ22&gt;=75,Fran1!FZ22," "))</f>
        <v xml:space="preserve"> </v>
      </c>
      <c r="AS32" s="157" t="str">
        <f>IF(ISBLANK(Fran1!GG22)," ",IF(Fran1!GG22&gt;=75,Fran1!GG22," "))</f>
        <v xml:space="preserve"> </v>
      </c>
      <c r="AT32" s="157" t="str">
        <f>IF(ISBLANK(Fran1!GK22)," ",IF(Fran1!GK22&gt;=75,Fran1!GK22," "))</f>
        <v xml:space="preserve"> </v>
      </c>
      <c r="AU32" s="157" t="str">
        <f>IF(ISBLANK(Fran1!GO22)," ",IF(Fran1!GO22&gt;=75,Fran1!GO22," "))</f>
        <v xml:space="preserve"> </v>
      </c>
      <c r="AV32" s="157" t="str">
        <f>IF(ISBLANK(Fran1!GS22)," ",IF(Fran1!GS22&gt;=75,Fran1!GS22," "))</f>
        <v xml:space="preserve"> </v>
      </c>
      <c r="AW32" s="157" t="str">
        <f>IF(ISBLANK(Fran1!GW22)," ",IF(Fran1!GW22&gt;=75,Fran1!GW22," "))</f>
        <v xml:space="preserve"> </v>
      </c>
      <c r="AX32" s="157" t="str">
        <f>IF(ISBLANK(Fran1!HD22)," ",IF(Fran1!HD22&gt;=75,Fran1!HD22," "))</f>
        <v xml:space="preserve"> </v>
      </c>
      <c r="AY32" s="157" t="str">
        <f>IF(ISBLANK(Fran1!HH22)," ",IF(Fran1!HH22&gt;=75,Fran1!HH22," "))</f>
        <v xml:space="preserve"> </v>
      </c>
      <c r="AZ32" s="157" t="str">
        <f>IF(ISBLANK(Fran1!HL22)," ",IF(Fran1!HL22&gt;=75,Fran1!HL22," "))</f>
        <v xml:space="preserve"> </v>
      </c>
      <c r="BA32" s="157" t="str">
        <f>IF(ISBLANK(Fran1!HP22)," ",IF(Fran1!HP22&gt;=75,Fran1!HP22," "))</f>
        <v xml:space="preserve"> </v>
      </c>
      <c r="BB32" s="157" t="str">
        <f>IF(ISBLANK(Fran1!HT22)," ",IF(Fran1!HT22&gt;=75,Fran1!HT22," "))</f>
        <v xml:space="preserve"> </v>
      </c>
      <c r="BC32" s="157" t="str">
        <f>IF(ISBLANK(Fran1!IA22)," ",IF(Fran1!IA22&gt;=75,Fran1!IA22," "))</f>
        <v xml:space="preserve"> </v>
      </c>
      <c r="BD32" s="157" t="str">
        <f>IF(ISBLANK(Fran1!IE22)," ",IF(Fran1!IE22&gt;=75,Fran1!IE22," "))</f>
        <v xml:space="preserve"> </v>
      </c>
      <c r="BE32" s="157" t="str">
        <f>IF(ISBLANK(Fran1!II22)," ",IF(Fran1!II22&gt;=75,Fran1!II22," "))</f>
        <v xml:space="preserve"> </v>
      </c>
      <c r="BF32" s="157" t="str">
        <f>IF(ISBLANK(Fran1!IM22)," ",IF(Fran1!IM22&gt;=75,Fran1!IM22," "))</f>
        <v xml:space="preserve"> </v>
      </c>
      <c r="BG32" s="157" t="str">
        <f>IF(ISBLANK(Fran1!IQ22)," ",IF(Fran1!IQ22&gt;=75,Fran1!IQ22," "))</f>
        <v xml:space="preserve"> </v>
      </c>
      <c r="BH32" s="157" t="str">
        <f>IF(ISBLANK(Fran1!IX22)," ",IF(Fran1!IX22&gt;=75,Fran1!IX22," "))</f>
        <v xml:space="preserve"> </v>
      </c>
      <c r="BI32" s="456" t="str">
        <f>LEFT(Fran1!$A22,1)&amp;LEFT(Fran1!$B22,1)</f>
        <v/>
      </c>
      <c r="BJ32" s="457"/>
      <c r="BK32" s="157" t="str">
        <f>IF(ISBLANK(Fran1!JB22)," ",IF(Fran1!JB22&gt;=75,Fran1!JB22," "))</f>
        <v xml:space="preserve"> </v>
      </c>
      <c r="BL32" s="157" t="str">
        <f>IF(ISBLANK(Fran1!JF22)," ",IF(Fran1!JF22&gt;=75,Fran1!JF22," "))</f>
        <v xml:space="preserve"> </v>
      </c>
      <c r="BM32" s="157" t="str">
        <f>IF(ISBLANK(Fran1!JJ22)," ",IF(Fran1!JJ22&gt;=75,Fran1!JJ22," "))</f>
        <v xml:space="preserve"> </v>
      </c>
      <c r="BN32" s="157" t="str">
        <f>IF(ISBLANK(Fran1!JN22)," ",IF(Fran1!JN22&gt;=75,Fran1!JN22," "))</f>
        <v xml:space="preserve"> </v>
      </c>
      <c r="BO32" s="157" t="str">
        <f>IF(ISBLANK(Fran1!JU22)," ",IF(Fran1!JU22&gt;=75,Fran1!JU22," "))</f>
        <v xml:space="preserve"> </v>
      </c>
      <c r="BP32" s="157" t="str">
        <f>IF(ISBLANK(Fran1!JY22)," ",IF(Fran1!JY22&gt;=75,Fran1!JY22," "))</f>
        <v xml:space="preserve"> </v>
      </c>
      <c r="BQ32" s="157" t="str">
        <f>IF(ISBLANK(Fran1!KC22)," ",IF(Fran1!KC22&gt;=75,Fran1!KC22," "))</f>
        <v xml:space="preserve"> </v>
      </c>
      <c r="BR32" s="157" t="str">
        <f>IF(ISBLANK(Fran1!KG22)," ",IF(Fran1!KG22&gt;=75,Fran1!KG22," "))</f>
        <v xml:space="preserve"> </v>
      </c>
      <c r="BS32" s="157" t="str">
        <f>IF(ISBLANK(Fran1!KK22)," ",IF(Fran1!KK22&gt;=75,Fran1!KK22," "))</f>
        <v xml:space="preserve"> </v>
      </c>
      <c r="BT32" s="157" t="str">
        <f>IF(ISBLANK(Fran1!KR22)," ",IF(Fran1!KR22&gt;=75,Fran1!KR22," "))</f>
        <v xml:space="preserve"> </v>
      </c>
      <c r="BU32" s="157" t="str">
        <f>IF(ISBLANK(Fran1!KV22)," ",IF(Fran1!KV22&gt;=75,Fran1!KV22," "))</f>
        <v xml:space="preserve"> </v>
      </c>
      <c r="BV32" s="157" t="str">
        <f>IF(ISBLANK(Fran1!KZ22)," ",IF(Fran1!KZ22&gt;=75,Fran1!KZ22," "))</f>
        <v xml:space="preserve"> </v>
      </c>
      <c r="BW32" s="157" t="str">
        <f>IF(ISBLANK(Fran1!LD22)," ",IF(Fran1!LD22&gt;=75,Fran1!LD22," "))</f>
        <v xml:space="preserve"> </v>
      </c>
      <c r="BX32" s="157" t="str">
        <f>IF(ISBLANK(Fran1!LH22)," ",IF(Fran1!LH22&gt;=75,Fran1!LH22," "))</f>
        <v xml:space="preserve"> </v>
      </c>
      <c r="BY32" s="157" t="str">
        <f>IF(ISBLANK(Fran1!LO22)," ",IF(Fran1!LO22&gt;=75,Fran1!LO22," "))</f>
        <v xml:space="preserve"> </v>
      </c>
    </row>
    <row r="33" spans="1:77" ht="20.100000000000001" customHeight="1">
      <c r="A33" s="458"/>
      <c r="B33" s="459"/>
      <c r="C33" s="159" t="str">
        <f>IF(ISBLANK(Fran1!E22)," ",IF(Fran1!E22&gt;=50,IF(Fran1!E22&lt;75,Fran1!E22," ")," "))</f>
        <v xml:space="preserve"> </v>
      </c>
      <c r="D33" s="159" t="str">
        <f>IF(ISBLANK(Fran1!I22)," ",IF(Fran1!I22&gt;=50,IF(Fran1!I22&lt;75,Fran1!I22," ")," "))</f>
        <v xml:space="preserve"> </v>
      </c>
      <c r="E33" s="159" t="str">
        <f>IF(ISBLANK(Fran1!M22)," ",IF(Fran1!M22&gt;=50,IF(Fran1!M22&lt;75,Fran1!M22," ")," "))</f>
        <v xml:space="preserve"> </v>
      </c>
      <c r="F33" s="159" t="str">
        <f>IF(ISBLANK(Fran1!Q22)," ",IF(Fran1!Q22&gt;=50,IF(Fran1!Q22&lt;75,Fran1!Q22," ")," "))</f>
        <v xml:space="preserve"> </v>
      </c>
      <c r="G33" s="159" t="str">
        <f>IF(ISBLANK(Fran1!U22)," ",IF(Fran1!U22&gt;=50,IF(Fran1!U22&lt;75,Fran1!U22," ")," "))</f>
        <v xml:space="preserve"> </v>
      </c>
      <c r="H33" s="159" t="str">
        <f>IF(ISBLANK(Fran1!AB22)," ",IF(Fran1!AB22&gt;=50,IF(Fran1!AB22&lt;75,Fran1!AB22," ")," "))</f>
        <v xml:space="preserve"> </v>
      </c>
      <c r="I33" s="159" t="str">
        <f>IF(ISBLANK(Fran1!AF22)," ",IF(Fran1!AF22&gt;=50,IF(Fran1!AF22&lt;75,Fran1!AF22," ")," "))</f>
        <v xml:space="preserve"> </v>
      </c>
      <c r="J33" s="159" t="str">
        <f>IF(ISBLANK(Fran1!AJ22)," ",IF(Fran1!AJ22&gt;=50,IF(Fran1!AJ22&lt;75,Fran1!AJ22," ")," "))</f>
        <v xml:space="preserve"> </v>
      </c>
      <c r="K33" s="159" t="str">
        <f>IF(ISBLANK(Fran1!AN22)," ",IF(Fran1!AN22&gt;=50,IF(Fran1!AN22&lt;75,Fran1!AN22," ")," "))</f>
        <v xml:space="preserve"> </v>
      </c>
      <c r="L33" s="159" t="str">
        <f>IF(ISBLANK(Fran1!AR22)," ",IF(Fran1!AR22&gt;=50,IF(Fran1!AR22&lt;75,Fran1!AR22," ")," "))</f>
        <v xml:space="preserve"> </v>
      </c>
      <c r="M33" s="159" t="str">
        <f>IF(ISBLANK(Fran1!AY22)," ",IF(Fran1!AY22&gt;=50,IF(Fran1!AY22&lt;75,Fran1!AY22," ")," "))</f>
        <v xml:space="preserve"> </v>
      </c>
      <c r="N33" s="159" t="str">
        <f>IF(ISBLANK(Fran1!BC22)," ",IF(Fran1!BC22&gt;=50,IF(Fran1!BC22&lt;75,Fran1!BC22," ")," "))</f>
        <v xml:space="preserve"> </v>
      </c>
      <c r="O33" s="159" t="str">
        <f>IF(ISBLANK(Fran1!BG22)," ",IF(Fran1!BG22&gt;=50,IF(Fran1!BG22&lt;75,Fran1!BG22," ")," "))</f>
        <v xml:space="preserve"> </v>
      </c>
      <c r="P33" s="159" t="str">
        <f>IF(ISBLANK(Fran1!BK22)," ",IF(Fran1!BK22&gt;=50,IF(Fran1!BK22&lt;75,Fran1!BK22," ")," "))</f>
        <v xml:space="preserve"> </v>
      </c>
      <c r="Q33" s="159" t="str">
        <f>IF(ISBLANK(Fran1!BO22)," ",IF(Fran1!BO22&gt;=50,IF(Fran1!BO22&lt;75,Fran1!BO22," ")," "))</f>
        <v xml:space="preserve"> </v>
      </c>
      <c r="R33" s="159" t="str">
        <f>IF(ISBLANK(Fran1!BV22)," ",IF(Fran1!BV22&gt;=50,IF(Fran1!BV22&lt;75,Fran1!BV22," ")," "))</f>
        <v xml:space="preserve"> </v>
      </c>
      <c r="S33" s="159" t="str">
        <f>IF(ISBLANK(Fran1!BZ22)," ",IF(Fran1!BZ22&gt;=50,IF(Fran1!BZ22&lt;75,Fran1!BZ22," ")," "))</f>
        <v xml:space="preserve"> </v>
      </c>
      <c r="T33" s="159" t="str">
        <f>IF(ISBLANK(Fran1!CD22)," ",IF(Fran1!CD22&gt;=50,IF(Fran1!CD22&lt;75,Fran1!CD22," ")," "))</f>
        <v xml:space="preserve"> </v>
      </c>
      <c r="U33" s="159" t="str">
        <f>IF(ISBLANK(Fran1!CH22)," ",IF(Fran1!CH22&gt;=50,IF(Fran1!CH22&lt;75,Fran1!CH22," ")," "))</f>
        <v xml:space="preserve"> </v>
      </c>
      <c r="V33" s="159" t="str">
        <f>IF(ISBLANK(Fran1!CL22)," ",IF(Fran1!CL22&gt;=50,IF(Fran1!CL22&lt;75,Fran1!CL22," ")," "))</f>
        <v xml:space="preserve"> </v>
      </c>
      <c r="W33" s="159" t="str">
        <f>IF(ISBLANK(Fran1!CS22)," ",IF(Fran1!CS22&gt;=50,IF(Fran1!CS22&lt;75,Fran1!CS22," ")," "))</f>
        <v xml:space="preserve"> </v>
      </c>
      <c r="X33" s="159" t="str">
        <f>IF(ISBLANK(Fran1!CW22)," ",IF(Fran1!CW22&gt;=50,IF(Fran1!CW22&lt;75,Fran1!CW22," ")," "))</f>
        <v xml:space="preserve"> </v>
      </c>
      <c r="Y33" s="159" t="str">
        <f>IF(ISBLANK(Fran1!DA22)," ",IF(Fran1!DA22&gt;=50,IF(Fran1!DA22&lt;75,Fran1!DA22," ")," "))</f>
        <v xml:space="preserve"> </v>
      </c>
      <c r="Z33" s="159" t="str">
        <f>IF(ISBLANK(Fran1!DE22)," ",IF(Fran1!DE22&gt;=50,IF(Fran1!DE22&lt;75,Fran1!DE22," ")," "))</f>
        <v xml:space="preserve"> </v>
      </c>
      <c r="AA33" s="159" t="str">
        <f>IF(ISBLANK(Fran1!DI22)," ",IF(Fran1!DI22&gt;=50,IF(Fran1!DI22&lt;75,Fran1!DI22," ")," "))</f>
        <v xml:space="preserve"> </v>
      </c>
      <c r="AB33" s="159" t="str">
        <f>IF(ISBLANK(Fran1!DP22)," ",IF(Fran1!DP22&gt;=50,IF(Fran1!DP22&lt;75,Fran1!DP22," ")," "))</f>
        <v xml:space="preserve"> </v>
      </c>
      <c r="AC33" s="159" t="str">
        <f>IF(ISBLANK(Fran1!DT22)," ",IF(Fran1!DT22&gt;=50,IF(Fran1!DT22&lt;75,Fran1!DT22," ")," "))</f>
        <v xml:space="preserve"> </v>
      </c>
      <c r="AD33" s="159" t="str">
        <f>IF(ISBLANK(Fran1!DX22)," ",IF(Fran1!DX22&gt;=50,IF(Fran1!DX22&lt;75,Fran1!DX22," ")," "))</f>
        <v xml:space="preserve"> </v>
      </c>
      <c r="AE33" s="458"/>
      <c r="AF33" s="459"/>
      <c r="AG33" s="159" t="str">
        <f>IF(ISBLANK(Fran1!EB22)," ",IF(Fran1!EB22&gt;=50,IF(Fran1!EB22&lt;75,Fran1!EB22," ")," "))</f>
        <v xml:space="preserve"> </v>
      </c>
      <c r="AH33" s="159" t="str">
        <f>IF(ISBLANK(Fran1!EF22)," ",IF(Fran1!EF22&gt;=50,IF(Fran1!EF22&lt;75,Fran1!EF22," ")," "))</f>
        <v xml:space="preserve"> </v>
      </c>
      <c r="AI33" s="159" t="str">
        <f>IF(ISBLANK(Fran1!EM22)," ",IF(Fran1!EM22&gt;=50,IF(Fran1!EM22&lt;75,Fran1!EM22," ")," "))</f>
        <v xml:space="preserve"> </v>
      </c>
      <c r="AJ33" s="159" t="str">
        <f>IF(ISBLANK(Fran1!EQ22)," ",IF(Fran1!EQ22&gt;=50,IF(Fran1!EQ22&lt;75,Fran1!EQ22," ")," "))</f>
        <v xml:space="preserve"> </v>
      </c>
      <c r="AK33" s="159" t="str">
        <f>IF(ISBLANK(Fran1!EU22)," ",IF(Fran1!EU22&gt;=50,IF(Fran1!EU22&lt;75,Fran1!EU22," ")," "))</f>
        <v xml:space="preserve"> </v>
      </c>
      <c r="AL33" s="159" t="str">
        <f>IF(ISBLANK(Fran1!EY22)," ",IF(Fran1!EY22&gt;=50,IF(Fran1!EY22&lt;75,Fran1!EY22," ")," "))</f>
        <v xml:space="preserve"> </v>
      </c>
      <c r="AM33" s="159" t="str">
        <f>IF(ISBLANK(Fran1!FC22)," ",IF(Fran1!FC22&gt;=50,IF(Fran1!FC22&lt;75,Fran1!FC22," ")," "))</f>
        <v xml:space="preserve"> </v>
      </c>
      <c r="AN33" s="159" t="str">
        <f>IF(ISBLANK(Fran1!FJ22)," ",IF(Fran1!FJ22&gt;=50,IF(Fran1!FJ22&lt;75,Fran1!FJ22," ")," "))</f>
        <v xml:space="preserve"> </v>
      </c>
      <c r="AO33" s="159" t="str">
        <f>IF(ISBLANK(Fran1!FN22)," ",IF(Fran1!FN22&gt;=50,IF(Fran1!FN22&lt;75,Fran1!FN22," ")," "))</f>
        <v xml:space="preserve"> </v>
      </c>
      <c r="AP33" s="159" t="str">
        <f>IF(ISBLANK(Fran1!FR22)," ",IF(Fran1!FR22&gt;=50,IF(Fran1!FR22&lt;75,Fran1!FR22," ")," "))</f>
        <v xml:space="preserve"> </v>
      </c>
      <c r="AQ33" s="159" t="str">
        <f>IF(ISBLANK(Fran1!FV22)," ",IF(Fran1!FV22&gt;=50,IF(Fran1!FV22&lt;75,Fran1!FV22," ")," "))</f>
        <v xml:space="preserve"> </v>
      </c>
      <c r="AR33" s="159" t="str">
        <f>IF(ISBLANK(Fran1!FZ22)," ",IF(Fran1!FZ22&gt;=50,IF(Fran1!FZ22&lt;75,Fran1!FZ22," ")," "))</f>
        <v xml:space="preserve"> </v>
      </c>
      <c r="AS33" s="159" t="str">
        <f>IF(ISBLANK(Fran1!GG22)," ",IF(Fran1!GG22&gt;=50,IF(Fran1!GG22&lt;75,Fran1!GG22," ")," "))</f>
        <v xml:space="preserve"> </v>
      </c>
      <c r="AT33" s="159" t="str">
        <f>IF(ISBLANK(Fran1!GK22)," ",IF(Fran1!GK22&gt;=50,IF(Fran1!GK22&lt;75,Fran1!GK22," ")," "))</f>
        <v xml:space="preserve"> </v>
      </c>
      <c r="AU33" s="159" t="str">
        <f>IF(ISBLANK(Fran1!GO22)," ",IF(Fran1!GO22&gt;=50,IF(Fran1!GO22&lt;75,Fran1!GO22," ")," "))</f>
        <v xml:space="preserve"> </v>
      </c>
      <c r="AV33" s="159" t="str">
        <f>IF(ISBLANK(Fran1!GS22)," ",IF(Fran1!GS22&gt;=50,IF(Fran1!GS22&lt;75,Fran1!GS22," ")," "))</f>
        <v xml:space="preserve"> </v>
      </c>
      <c r="AW33" s="159" t="str">
        <f>IF(ISBLANK(Fran1!GW22)," ",IF(Fran1!GW22&gt;=50,IF(Fran1!GW22&lt;75,Fran1!GW22," ")," "))</f>
        <v xml:space="preserve"> </v>
      </c>
      <c r="AX33" s="159" t="str">
        <f>IF(ISBLANK(Fran1!HD22)," ",IF(Fran1!HD22&gt;=50,IF(Fran1!HD22&lt;75,Fran1!HD22," ")," "))</f>
        <v xml:space="preserve"> </v>
      </c>
      <c r="AY33" s="159" t="str">
        <f>IF(ISBLANK(Fran1!HH22)," ",IF(Fran1!HH22&gt;=50,IF(Fran1!HH22&lt;75,Fran1!HH22," ")," "))</f>
        <v xml:space="preserve"> </v>
      </c>
      <c r="AZ33" s="159" t="str">
        <f>IF(ISBLANK(Fran1!HL22)," ",IF(Fran1!HL22&gt;=50,IF(Fran1!HL22&lt;75,Fran1!HL22," ")," "))</f>
        <v xml:space="preserve"> </v>
      </c>
      <c r="BA33" s="159" t="str">
        <f>IF(ISBLANK(Fran1!HP22)," ",IF(Fran1!HP22&gt;=50,IF(Fran1!HP22&lt;75,Fran1!HP22," ")," "))</f>
        <v xml:space="preserve"> </v>
      </c>
      <c r="BB33" s="159" t="str">
        <f>IF(ISBLANK(Fran1!HT22)," ",IF(Fran1!HT22&gt;=50,IF(Fran1!HT22&lt;75,Fran1!HT22," ")," "))</f>
        <v xml:space="preserve"> </v>
      </c>
      <c r="BC33" s="159" t="str">
        <f>IF(ISBLANK(Fran1!IA22)," ",IF(Fran1!IA22&gt;=50,IF(Fran1!IA22&lt;75,Fran1!IA22," ")," "))</f>
        <v xml:space="preserve"> </v>
      </c>
      <c r="BD33" s="159" t="str">
        <f>IF(ISBLANK(Fran1!IE22)," ",IF(Fran1!IE22&gt;=50,IF(Fran1!IE22&lt;75,Fran1!IE22," ")," "))</f>
        <v xml:space="preserve"> </v>
      </c>
      <c r="BE33" s="159" t="str">
        <f>IF(ISBLANK(Fran1!II22)," ",IF(Fran1!II22&gt;=50,IF(Fran1!II22&lt;75,Fran1!II22," ")," "))</f>
        <v xml:space="preserve"> </v>
      </c>
      <c r="BF33" s="159" t="str">
        <f>IF(ISBLANK(Fran1!IM22)," ",IF(Fran1!IM22&gt;=50,IF(Fran1!IM22&lt;75,Fran1!IM22," ")," "))</f>
        <v xml:space="preserve"> </v>
      </c>
      <c r="BG33" s="159" t="str">
        <f>IF(ISBLANK(Fran1!IQ22)," ",IF(Fran1!IQ22&gt;=50,IF(Fran1!IQ22&lt;75,Fran1!IQ22," ")," "))</f>
        <v xml:space="preserve"> </v>
      </c>
      <c r="BH33" s="159" t="str">
        <f>IF(ISBLANK(Fran1!IX22)," ",IF(Fran1!IX22&gt;=50,IF(Fran1!IX22&lt;75,Fran1!IX22," ")," "))</f>
        <v xml:space="preserve"> </v>
      </c>
      <c r="BI33" s="458"/>
      <c r="BJ33" s="459"/>
      <c r="BK33" s="159" t="str">
        <f>IF(ISBLANK(Fran1!JB22)," ",IF(Fran1!JB22&gt;=50,IF(Fran1!JB22&lt;75,Fran1!JB22," ")," "))</f>
        <v xml:space="preserve"> </v>
      </c>
      <c r="BL33" s="159" t="str">
        <f>IF(ISBLANK(Fran1!JF22)," ",IF(Fran1!JF22&gt;=50,IF(Fran1!JF22&lt;75,Fran1!JF22," ")," "))</f>
        <v xml:space="preserve"> </v>
      </c>
      <c r="BM33" s="159" t="str">
        <f>IF(ISBLANK(Fran1!JJ22)," ",IF(Fran1!JJ22&gt;=50,IF(Fran1!JJ22&lt;75,Fran1!JJ22," ")," "))</f>
        <v xml:space="preserve"> </v>
      </c>
      <c r="BN33" s="159" t="str">
        <f>IF(ISBLANK(Fran1!JN22)," ",IF(Fran1!JN22&gt;=50,IF(Fran1!JN22&lt;75,Fran1!JN22," ")," "))</f>
        <v xml:space="preserve"> </v>
      </c>
      <c r="BO33" s="159" t="str">
        <f>IF(ISBLANK(Fran1!JU22)," ",IF(Fran1!JU22&gt;=50,IF(Fran1!JU22&lt;75,Fran1!JU22," ")," "))</f>
        <v xml:space="preserve"> </v>
      </c>
      <c r="BP33" s="159" t="str">
        <f>IF(ISBLANK(Fran1!JY22)," ",IF(Fran1!JY22&gt;=50,IF(Fran1!JY22&lt;75,Fran1!JY22," ")," "))</f>
        <v xml:space="preserve"> </v>
      </c>
      <c r="BQ33" s="159" t="str">
        <f>IF(ISBLANK(Fran1!KC22)," ",IF(Fran1!KC22&gt;=50,IF(Fran1!KC22&lt;75,Fran1!KC22," ")," "))</f>
        <v xml:space="preserve"> </v>
      </c>
      <c r="BR33" s="159" t="str">
        <f>IF(ISBLANK(Fran1!KG22)," ",IF(Fran1!KG22&gt;=50,IF(Fran1!KG22&lt;75,Fran1!KG22," ")," "))</f>
        <v xml:space="preserve"> </v>
      </c>
      <c r="BS33" s="159" t="str">
        <f>IF(ISBLANK(Fran1!KK22)," ",IF(Fran1!KK22&gt;=50,IF(Fran1!KK22&lt;75,Fran1!KK22," ")," "))</f>
        <v xml:space="preserve"> </v>
      </c>
      <c r="BT33" s="159" t="str">
        <f>IF(ISBLANK(Fran1!KR22)," ",IF(Fran1!KR22&gt;=50,IF(Fran1!KR22&lt;75,Fran1!KR22," ")," "))</f>
        <v xml:space="preserve"> </v>
      </c>
      <c r="BU33" s="159" t="str">
        <f>IF(ISBLANK(Fran1!KV22)," ",IF(Fran1!KV22&gt;=50,IF(Fran1!KV22&lt;75,Fran1!KV22," ")," "))</f>
        <v xml:space="preserve"> </v>
      </c>
      <c r="BV33" s="159" t="str">
        <f>IF(ISBLANK(Fran1!KZ22)," ",IF(Fran1!KZ22&gt;=50,IF(Fran1!KZ22&lt;75,Fran1!KZ22," ")," "))</f>
        <v xml:space="preserve"> </v>
      </c>
      <c r="BW33" s="159" t="str">
        <f>IF(ISBLANK(Fran1!LD22)," ",IF(Fran1!LD22&gt;=50,IF(Fran1!LD22&lt;75,Fran1!LD22," ")," "))</f>
        <v xml:space="preserve"> </v>
      </c>
      <c r="BX33" s="159" t="str">
        <f>IF(ISBLANK(Fran1!LH22)," ",IF(Fran1!LH22&gt;=50,IF(Fran1!LH22&lt;75,Fran1!LH22," ")," "))</f>
        <v xml:space="preserve"> </v>
      </c>
      <c r="BY33" s="159" t="str">
        <f>IF(ISBLANK(Fran1!LO22)," ",IF(Fran1!LO22&gt;=50,IF(Fran1!LO22&lt;75,Fran1!LO22," ")," "))</f>
        <v xml:space="preserve"> </v>
      </c>
    </row>
    <row r="34" spans="1:77" ht="20.100000000000001" customHeight="1" thickBot="1">
      <c r="A34" s="460"/>
      <c r="B34" s="461"/>
      <c r="C34" s="161" t="str">
        <f>IF(ISBLANK(Fran1!E22)," ",IF(Fran1!E22&lt;50,Fran1!E22," "))</f>
        <v xml:space="preserve"> </v>
      </c>
      <c r="D34" s="161" t="str">
        <f>IF(ISBLANK(Fran1!I22)," ",IF(Fran1!I22&lt;50,Fran1!I22," "))</f>
        <v xml:space="preserve"> </v>
      </c>
      <c r="E34" s="161" t="str">
        <f>IF(ISBLANK(Fran1!M22)," ",IF(Fran1!M22&lt;50,Fran1!M22," "))</f>
        <v xml:space="preserve"> </v>
      </c>
      <c r="F34" s="161" t="str">
        <f>IF(ISBLANK(Fran1!Q22)," ",IF(Fran1!Q22&lt;50,Fran1!Q22," "))</f>
        <v xml:space="preserve"> </v>
      </c>
      <c r="G34" s="161" t="str">
        <f>IF(ISBLANK(Fran1!U22)," ",IF(Fran1!U22&lt;50,Fran1!U22," "))</f>
        <v xml:space="preserve"> </v>
      </c>
      <c r="H34" s="161" t="str">
        <f>IF(ISBLANK(Fran1!AB22)," ",IF(Fran1!AB22&lt;50,Fran1!AB22," "))</f>
        <v xml:space="preserve"> </v>
      </c>
      <c r="I34" s="161" t="str">
        <f>IF(ISBLANK(Fran1!AF22)," ",IF(Fran1!AF22&lt;50,Fran1!AF22," "))</f>
        <v xml:space="preserve"> </v>
      </c>
      <c r="J34" s="161" t="str">
        <f>IF(ISBLANK(Fran1!AJ22)," ",IF(Fran1!AJ22&lt;50,Fran1!AJ22," "))</f>
        <v xml:space="preserve"> </v>
      </c>
      <c r="K34" s="161" t="str">
        <f>IF(ISBLANK(Fran1!AN22)," ",IF(Fran1!AN22&lt;50,Fran1!AN22," "))</f>
        <v xml:space="preserve"> </v>
      </c>
      <c r="L34" s="161" t="str">
        <f>IF(ISBLANK(Fran1!AR22)," ",IF(Fran1!AR22&lt;50,Fran1!AR22," "))</f>
        <v xml:space="preserve"> </v>
      </c>
      <c r="M34" s="161" t="str">
        <f>IF(ISBLANK(Fran1!AY22)," ",IF(Fran1!AY22&lt;50,Fran1!AY22," "))</f>
        <v xml:space="preserve"> </v>
      </c>
      <c r="N34" s="161" t="str">
        <f>IF(ISBLANK(Fran1!BC22)," ",IF(Fran1!BC22&lt;50,Fran1!BC22," "))</f>
        <v xml:space="preserve"> </v>
      </c>
      <c r="O34" s="161" t="str">
        <f>IF(ISBLANK(Fran1!BG22)," ",IF(Fran1!BG22&lt;50,Fran1!BG22," "))</f>
        <v xml:space="preserve"> </v>
      </c>
      <c r="P34" s="161" t="str">
        <f>IF(ISBLANK(Fran1!BK22)," ",IF(Fran1!BK22&lt;50,Fran1!BK22," "))</f>
        <v xml:space="preserve"> </v>
      </c>
      <c r="Q34" s="161" t="str">
        <f>IF(ISBLANK(Fran1!BO22)," ",IF(Fran1!BO22&lt;50,Fran1!BO22," "))</f>
        <v xml:space="preserve"> </v>
      </c>
      <c r="R34" s="161" t="str">
        <f>IF(ISBLANK(Fran1!BV22)," ",IF(Fran1!BV22&lt;50,Fran1!BV22," "))</f>
        <v xml:space="preserve"> </v>
      </c>
      <c r="S34" s="161" t="str">
        <f>IF(ISBLANK(Fran1!BZ22)," ",IF(Fran1!BZ22&lt;50,Fran1!BZ22," "))</f>
        <v xml:space="preserve"> </v>
      </c>
      <c r="T34" s="161" t="str">
        <f>IF(ISBLANK(Fran1!CD22)," ",IF(Fran1!CD22&lt;50,Fran1!CD22," "))</f>
        <v xml:space="preserve"> </v>
      </c>
      <c r="U34" s="161" t="str">
        <f>IF(ISBLANK(Fran1!CH22)," ",IF(Fran1!CH22&lt;50,Fran1!CH22," "))</f>
        <v xml:space="preserve"> </v>
      </c>
      <c r="V34" s="161" t="str">
        <f>IF(ISBLANK(Fran1!CL22)," ",IF(Fran1!CL22&lt;50,Fran1!CL22," "))</f>
        <v xml:space="preserve"> </v>
      </c>
      <c r="W34" s="161" t="str">
        <f>IF(ISBLANK(Fran1!CS22)," ",IF(Fran1!CS22&lt;50,Fran1!CS22," "))</f>
        <v xml:space="preserve"> </v>
      </c>
      <c r="X34" s="161" t="str">
        <f>IF(ISBLANK(Fran1!CW22)," ",IF(Fran1!CW22&lt;50,Fran1!CW22," "))</f>
        <v xml:space="preserve"> </v>
      </c>
      <c r="Y34" s="161" t="str">
        <f>IF(ISBLANK(Fran1!DA22)," ",IF(Fran1!DA22&lt;50,Fran1!DA22," "))</f>
        <v xml:space="preserve"> </v>
      </c>
      <c r="Z34" s="161" t="str">
        <f>IF(ISBLANK(Fran1!DE22)," ",IF(Fran1!DE22&lt;50,Fran1!DE22," "))</f>
        <v xml:space="preserve"> </v>
      </c>
      <c r="AA34" s="161" t="str">
        <f>IF(ISBLANK(Fran1!DI22)," ",IF(Fran1!DI22&lt;50,Fran1!DI22," "))</f>
        <v xml:space="preserve"> </v>
      </c>
      <c r="AB34" s="161" t="str">
        <f>IF(ISBLANK(Fran1!DP22)," ",IF(Fran1!DP22&lt;50,Fran1!DP22," "))</f>
        <v xml:space="preserve"> </v>
      </c>
      <c r="AC34" s="161" t="str">
        <f>IF(ISBLANK(Fran1!DT22)," ",IF(Fran1!DT22&lt;50,Fran1!DT22," "))</f>
        <v xml:space="preserve"> </v>
      </c>
      <c r="AD34" s="161" t="str">
        <f>IF(ISBLANK(Fran1!DX22)," ",IF(Fran1!DX22&lt;50,Fran1!DX22," "))</f>
        <v xml:space="preserve"> </v>
      </c>
      <c r="AE34" s="460"/>
      <c r="AF34" s="461"/>
      <c r="AG34" s="161" t="str">
        <f>IF(ISBLANK(Fran1!EB22)," ",IF(Fran1!EB22&lt;50,Fran1!EB22," "))</f>
        <v xml:space="preserve"> </v>
      </c>
      <c r="AH34" s="161" t="str">
        <f>IF(ISBLANK(Fran1!EF22)," ",IF(Fran1!EF22&lt;50,Fran1!EF22," "))</f>
        <v xml:space="preserve"> </v>
      </c>
      <c r="AI34" s="161" t="str">
        <f>IF(ISBLANK(Fran1!EM22)," ",IF(Fran1!EM22&lt;50,Fran1!EM22," "))</f>
        <v xml:space="preserve"> </v>
      </c>
      <c r="AJ34" s="161" t="str">
        <f>IF(ISBLANK(Fran1!EQ22)," ",IF(Fran1!EQ22&lt;50,Fran1!EQ22," "))</f>
        <v xml:space="preserve"> </v>
      </c>
      <c r="AK34" s="161" t="str">
        <f>IF(ISBLANK(Fran1!EU22)," ",IF(Fran1!EU22&lt;50,Fran1!EU22," "))</f>
        <v xml:space="preserve"> </v>
      </c>
      <c r="AL34" s="161" t="str">
        <f>IF(ISBLANK(Fran1!EY22)," ",IF(Fran1!EY22&lt;50,Fran1!EY22," "))</f>
        <v xml:space="preserve"> </v>
      </c>
      <c r="AM34" s="161" t="str">
        <f>IF(ISBLANK(Fran1!FC22)," ",IF(Fran1!FC22&lt;50,Fran1!FC22," "))</f>
        <v xml:space="preserve"> </v>
      </c>
      <c r="AN34" s="161" t="str">
        <f>IF(ISBLANK(Fran1!FJ22)," ",IF(Fran1!FJ22&lt;50,Fran1!FJ22," "))</f>
        <v xml:space="preserve"> </v>
      </c>
      <c r="AO34" s="161" t="str">
        <f>IF(ISBLANK(Fran1!FN22)," ",IF(Fran1!FN22&lt;50,Fran1!FN22," "))</f>
        <v xml:space="preserve"> </v>
      </c>
      <c r="AP34" s="161" t="str">
        <f>IF(ISBLANK(Fran1!FR22)," ",IF(Fran1!FR22&lt;50,Fran1!FR22," "))</f>
        <v xml:space="preserve"> </v>
      </c>
      <c r="AQ34" s="161" t="str">
        <f>IF(ISBLANK(Fran1!FV22)," ",IF(Fran1!FV22&lt;50,Fran1!FV22," "))</f>
        <v xml:space="preserve"> </v>
      </c>
      <c r="AR34" s="161" t="str">
        <f>IF(ISBLANK(Fran1!FZ22)," ",IF(Fran1!FZ22&lt;50,Fran1!FZ22," "))</f>
        <v xml:space="preserve"> </v>
      </c>
      <c r="AS34" s="161" t="str">
        <f>IF(ISBLANK(Fran1!GG22)," ",IF(Fran1!GG22&lt;50,Fran1!GG22," "))</f>
        <v xml:space="preserve"> </v>
      </c>
      <c r="AT34" s="161" t="str">
        <f>IF(ISBLANK(Fran1!GK22)," ",IF(Fran1!GK22&lt;50,Fran1!GK22," "))</f>
        <v xml:space="preserve"> </v>
      </c>
      <c r="AU34" s="161" t="str">
        <f>IF(ISBLANK(Fran1!GO22)," ",IF(Fran1!GO22&lt;50,Fran1!GO22," "))</f>
        <v xml:space="preserve"> </v>
      </c>
      <c r="AV34" s="161" t="str">
        <f>IF(ISBLANK(Fran1!GS22)," ",IF(Fran1!GS22&lt;50,Fran1!GS22," "))</f>
        <v xml:space="preserve"> </v>
      </c>
      <c r="AW34" s="161" t="str">
        <f>IF(ISBLANK(Fran1!GW22)," ",IF(Fran1!GW22&lt;50,Fran1!GW22," "))</f>
        <v xml:space="preserve"> </v>
      </c>
      <c r="AX34" s="161" t="str">
        <f>IF(ISBLANK(Fran1!HD22)," ",IF(Fran1!HD22&lt;50,Fran1!HD22," "))</f>
        <v xml:space="preserve"> </v>
      </c>
      <c r="AY34" s="161" t="str">
        <f>IF(ISBLANK(Fran1!HH22)," ",IF(Fran1!HH22&lt;50,Fran1!HH22," "))</f>
        <v xml:space="preserve"> </v>
      </c>
      <c r="AZ34" s="161" t="str">
        <f>IF(ISBLANK(Fran1!HL22)," ",IF(Fran1!HL22&lt;50,Fran1!HL22," "))</f>
        <v xml:space="preserve"> </v>
      </c>
      <c r="BA34" s="161" t="str">
        <f>IF(ISBLANK(Fran1!HP22)," ",IF(Fran1!HP22&lt;50,Fran1!HP22," "))</f>
        <v xml:space="preserve"> </v>
      </c>
      <c r="BB34" s="161" t="str">
        <f>IF(ISBLANK(Fran1!HT22)," ",IF(Fran1!HT22&lt;50,Fran1!HT22," "))</f>
        <v xml:space="preserve"> </v>
      </c>
      <c r="BC34" s="161" t="str">
        <f>IF(ISBLANK(Fran1!IA22)," ",IF(Fran1!IA22&lt;50,Fran1!IA22," "))</f>
        <v xml:space="preserve"> </v>
      </c>
      <c r="BD34" s="161" t="str">
        <f>IF(ISBLANK(Fran1!IE22)," ",IF(Fran1!IE22&lt;50,Fran1!IE22," "))</f>
        <v xml:space="preserve"> </v>
      </c>
      <c r="BE34" s="161" t="str">
        <f>IF(ISBLANK(Fran1!II22)," ",IF(Fran1!II22&lt;50,Fran1!II22," "))</f>
        <v xml:space="preserve"> </v>
      </c>
      <c r="BF34" s="161" t="str">
        <f>IF(ISBLANK(Fran1!IM22)," ",IF(Fran1!IM22&lt;50,Fran1!IM22," "))</f>
        <v xml:space="preserve"> </v>
      </c>
      <c r="BG34" s="161" t="str">
        <f>IF(ISBLANK(Fran1!IQ22)," ",IF(Fran1!IQ22&lt;50,Fran1!IQ22," "))</f>
        <v xml:space="preserve"> </v>
      </c>
      <c r="BH34" s="161" t="str">
        <f>IF(ISBLANK(Fran1!IX22)," ",IF(Fran1!IX22&lt;50,Fran1!IX22," "))</f>
        <v xml:space="preserve"> </v>
      </c>
      <c r="BI34" s="460"/>
      <c r="BJ34" s="461"/>
      <c r="BK34" s="161" t="str">
        <f>IF(ISBLANK(Fran1!JB22)," ",IF(Fran1!JB22&lt;50,Fran1!JB22," "))</f>
        <v xml:space="preserve"> </v>
      </c>
      <c r="BL34" s="161" t="str">
        <f>IF(ISBLANK(Fran1!JF22)," ",IF(Fran1!JF22&lt;50,Fran1!JF22," "))</f>
        <v xml:space="preserve"> </v>
      </c>
      <c r="BM34" s="161" t="str">
        <f>IF(ISBLANK(Fran1!JJ22)," ",IF(Fran1!JJ22&lt;50,Fran1!JJ22," "))</f>
        <v xml:space="preserve"> </v>
      </c>
      <c r="BN34" s="161" t="str">
        <f>IF(ISBLANK(Fran1!JN22)," ",IF(Fran1!JN22&lt;50,Fran1!JN22," "))</f>
        <v xml:space="preserve"> </v>
      </c>
      <c r="BO34" s="161" t="str">
        <f>IF(ISBLANK(Fran1!JU22)," ",IF(Fran1!JU22&lt;50,Fran1!JU22," "))</f>
        <v xml:space="preserve"> </v>
      </c>
      <c r="BP34" s="161" t="str">
        <f>IF(ISBLANK(Fran1!JY22)," ",IF(Fran1!JY22&lt;50,Fran1!JY22," "))</f>
        <v xml:space="preserve"> </v>
      </c>
      <c r="BQ34" s="161" t="str">
        <f>IF(ISBLANK(Fran1!KC22)," ",IF(Fran1!KC22&lt;50,Fran1!KC22," "))</f>
        <v xml:space="preserve"> </v>
      </c>
      <c r="BR34" s="161" t="str">
        <f>IF(ISBLANK(Fran1!KG22)," ",IF(Fran1!KG22&lt;50,Fran1!KG22," "))</f>
        <v xml:space="preserve"> </v>
      </c>
      <c r="BS34" s="161" t="str">
        <f>IF(ISBLANK(Fran1!KK22)," ",IF(Fran1!KK22&lt;50,Fran1!KK22," "))</f>
        <v xml:space="preserve"> </v>
      </c>
      <c r="BT34" s="161" t="str">
        <f>IF(ISBLANK(Fran1!KR22)," ",IF(Fran1!KR22&lt;50,Fran1!KR22," "))</f>
        <v xml:space="preserve"> </v>
      </c>
      <c r="BU34" s="161" t="str">
        <f>IF(ISBLANK(Fran1!KV22)," ",IF(Fran1!KV22&lt;50,Fran1!KV22," "))</f>
        <v xml:space="preserve"> </v>
      </c>
      <c r="BV34" s="161" t="str">
        <f>IF(ISBLANK(Fran1!KZ22)," ",IF(Fran1!KZ22&lt;50,Fran1!KZ22," "))</f>
        <v xml:space="preserve"> </v>
      </c>
      <c r="BW34" s="161" t="str">
        <f>IF(ISBLANK(Fran1!LD22)," ",IF(Fran1!LD22&lt;50,Fran1!LD22," "))</f>
        <v xml:space="preserve"> </v>
      </c>
      <c r="BX34" s="161" t="str">
        <f>IF(ISBLANK(Fran1!LH22)," ",IF(Fran1!LH22&lt;50,Fran1!LH22," "))</f>
        <v xml:space="preserve"> </v>
      </c>
      <c r="BY34" s="161" t="str">
        <f>IF(ISBLANK(Fran1!LO22)," ",IF(Fran1!LO22&lt;50,Fran1!LO22," "))</f>
        <v xml:space="preserve"> </v>
      </c>
    </row>
    <row r="35" spans="1:77" ht="20.100000000000001" customHeight="1">
      <c r="A35" s="456" t="str">
        <f>LEFT(Fran1!$A21,1)&amp;LEFT(Fran1!$B21,1)</f>
        <v/>
      </c>
      <c r="B35" s="457"/>
      <c r="C35" s="157" t="str">
        <f>IF(ISBLANK(Fran1!E21)," ",IF(Fran1!E21&gt;=75,Fran1!E21," "))</f>
        <v xml:space="preserve"> </v>
      </c>
      <c r="D35" s="157" t="str">
        <f>IF(ISBLANK(Fran1!I21)," ",IF(Fran1!I21&gt;=75,Fran1!I21," "))</f>
        <v xml:space="preserve"> </v>
      </c>
      <c r="E35" s="157" t="str">
        <f>IF(ISBLANK(Fran1!M21)," ",IF(Fran1!M21&gt;=75,Fran1!M21," "))</f>
        <v xml:space="preserve"> </v>
      </c>
      <c r="F35" s="157" t="str">
        <f>IF(ISBLANK(Fran1!Q21)," ",IF(Fran1!Q21&gt;=75,Fran1!Q21," "))</f>
        <v xml:space="preserve"> </v>
      </c>
      <c r="G35" s="157" t="str">
        <f>IF(ISBLANK(Fran1!U21)," ",IF(Fran1!U21&gt;=75,Fran1!U21," "))</f>
        <v xml:space="preserve"> </v>
      </c>
      <c r="H35" s="157" t="str">
        <f>IF(ISBLANK(Fran1!AB21)," ",IF(Fran1!AB21&gt;=75,Fran1!AB21," "))</f>
        <v xml:space="preserve"> </v>
      </c>
      <c r="I35" s="157" t="str">
        <f>IF(ISBLANK(Fran1!AF21)," ",IF(Fran1!AF21&gt;=75,Fran1!AF21," "))</f>
        <v xml:space="preserve"> </v>
      </c>
      <c r="J35" s="157" t="str">
        <f>IF(ISBLANK(Fran1!AJ21)," ",IF(Fran1!AJ21&gt;=75,Fran1!AJ21," "))</f>
        <v xml:space="preserve"> </v>
      </c>
      <c r="K35" s="157" t="str">
        <f>IF(ISBLANK(Fran1!AN21)," ",IF(Fran1!AN21&gt;=75,Fran1!AN21," "))</f>
        <v xml:space="preserve"> </v>
      </c>
      <c r="L35" s="157" t="str">
        <f>IF(ISBLANK(Fran1!AR21)," ",IF(Fran1!AR21&gt;=75,Fran1!AR21," "))</f>
        <v xml:space="preserve"> </v>
      </c>
      <c r="M35" s="157" t="str">
        <f>IF(ISBLANK(Fran1!AY21)," ",IF(Fran1!AY21&gt;=75,Fran1!AY21," "))</f>
        <v xml:space="preserve"> </v>
      </c>
      <c r="N35" s="157" t="str">
        <f>IF(ISBLANK(Fran1!BC21)," ",IF(Fran1!BC21&gt;=75,Fran1!BC21," "))</f>
        <v xml:space="preserve"> </v>
      </c>
      <c r="O35" s="157" t="str">
        <f>IF(ISBLANK(Fran1!BG21)," ",IF(Fran1!BG21&gt;=75,Fran1!BG21," "))</f>
        <v xml:space="preserve"> </v>
      </c>
      <c r="P35" s="157" t="str">
        <f>IF(ISBLANK(Fran1!BK21)," ",IF(Fran1!BK21&gt;=75,Fran1!BK21," "))</f>
        <v xml:space="preserve"> </v>
      </c>
      <c r="Q35" s="157" t="str">
        <f>IF(ISBLANK(Fran1!BO21)," ",IF(Fran1!BO21&gt;=75,Fran1!BO21," "))</f>
        <v xml:space="preserve"> </v>
      </c>
      <c r="R35" s="157" t="str">
        <f>IF(ISBLANK(Fran1!BV21)," ",IF(Fran1!BV21&gt;=75,Fran1!BV21," "))</f>
        <v xml:space="preserve"> </v>
      </c>
      <c r="S35" s="157" t="str">
        <f>IF(ISBLANK(Fran1!BZ21)," ",IF(Fran1!BZ21&gt;=75,Fran1!BZ21," "))</f>
        <v xml:space="preserve"> </v>
      </c>
      <c r="T35" s="157" t="str">
        <f>IF(ISBLANK(Fran1!CD21)," ",IF(Fran1!CD21&gt;=75,Fran1!CD21," "))</f>
        <v xml:space="preserve"> </v>
      </c>
      <c r="U35" s="157" t="str">
        <f>IF(ISBLANK(Fran1!CH21)," ",IF(Fran1!CH21&gt;=75,Fran1!CH21," "))</f>
        <v xml:space="preserve"> </v>
      </c>
      <c r="V35" s="157" t="str">
        <f>IF(ISBLANK(Fran1!CL21)," ",IF(Fran1!CL21&gt;=75,Fran1!CL21," "))</f>
        <v xml:space="preserve"> </v>
      </c>
      <c r="W35" s="157" t="str">
        <f>IF(ISBLANK(Fran1!CS21)," ",IF(Fran1!CS21&gt;=75,Fran1!CS21," "))</f>
        <v xml:space="preserve"> </v>
      </c>
      <c r="X35" s="157" t="str">
        <f>IF(ISBLANK(Fran1!CW21)," ",IF(Fran1!CW21&gt;=75,Fran1!CW21," "))</f>
        <v xml:space="preserve"> </v>
      </c>
      <c r="Y35" s="157" t="str">
        <f>IF(ISBLANK(Fran1!DA21)," ",IF(Fran1!DA21&gt;=75,Fran1!DA21," "))</f>
        <v xml:space="preserve"> </v>
      </c>
      <c r="Z35" s="157" t="str">
        <f>IF(ISBLANK(Fran1!DE21)," ",IF(Fran1!DE21&gt;=75,Fran1!DE21," "))</f>
        <v xml:space="preserve"> </v>
      </c>
      <c r="AA35" s="157" t="str">
        <f>IF(ISBLANK(Fran1!DI21)," ",IF(Fran1!DI21&gt;=75,Fran1!DI21," "))</f>
        <v xml:space="preserve"> </v>
      </c>
      <c r="AB35" s="157" t="str">
        <f>IF(ISBLANK(Fran1!DP21)," ",IF(Fran1!DP21&gt;=75,Fran1!DP21," "))</f>
        <v xml:space="preserve"> </v>
      </c>
      <c r="AC35" s="157" t="str">
        <f>IF(ISBLANK(Fran1!DT21)," ",IF(Fran1!DT21&gt;=75,Fran1!DT21," "))</f>
        <v xml:space="preserve"> </v>
      </c>
      <c r="AD35" s="157" t="str">
        <f>IF(ISBLANK(Fran1!DX21)," ",IF(Fran1!DX21&gt;=75,Fran1!DX21," "))</f>
        <v xml:space="preserve"> </v>
      </c>
      <c r="AE35" s="456" t="str">
        <f>LEFT(Fran1!$A21,1)&amp;LEFT(Fran1!$B21,1)</f>
        <v/>
      </c>
      <c r="AF35" s="457"/>
      <c r="AG35" s="157" t="str">
        <f>IF(ISBLANK(Fran1!EB21)," ",IF(Fran1!EB21&gt;=75,Fran1!EB21," "))</f>
        <v xml:space="preserve"> </v>
      </c>
      <c r="AH35" s="157" t="str">
        <f>IF(ISBLANK(Fran1!EF21)," ",IF(Fran1!EF21&gt;=75,Fran1!EF21," "))</f>
        <v xml:space="preserve"> </v>
      </c>
      <c r="AI35" s="157" t="str">
        <f>IF(ISBLANK(Fran1!EM21)," ",IF(Fran1!EM21&gt;=75,Fran1!EM21," "))</f>
        <v xml:space="preserve"> </v>
      </c>
      <c r="AJ35" s="157" t="str">
        <f>IF(ISBLANK(Fran1!EQ21)," ",IF(Fran1!EQ21&gt;=75,Fran1!EQ21," "))</f>
        <v xml:space="preserve"> </v>
      </c>
      <c r="AK35" s="157" t="str">
        <f>IF(ISBLANK(Fran1!EU21)," ",IF(Fran1!EU21&gt;=75,Fran1!EU21," "))</f>
        <v xml:space="preserve"> </v>
      </c>
      <c r="AL35" s="157" t="str">
        <f>IF(ISBLANK(Fran1!EY21)," ",IF(Fran1!EY21&gt;=75,Fran1!EY21," "))</f>
        <v xml:space="preserve"> </v>
      </c>
      <c r="AM35" s="157" t="str">
        <f>IF(ISBLANK(Fran1!FC21)," ",IF(Fran1!FC21&gt;=75,Fran1!FC21," "))</f>
        <v xml:space="preserve"> </v>
      </c>
      <c r="AN35" s="157" t="str">
        <f>IF(ISBLANK(Fran1!FJ21)," ",IF(Fran1!FJ21&gt;=75,Fran1!FJ21," "))</f>
        <v xml:space="preserve"> </v>
      </c>
      <c r="AO35" s="157" t="str">
        <f>IF(ISBLANK(Fran1!FN21)," ",IF(Fran1!FN21&gt;=75,Fran1!FN21," "))</f>
        <v xml:space="preserve"> </v>
      </c>
      <c r="AP35" s="157" t="str">
        <f>IF(ISBLANK(Fran1!FR21)," ",IF(Fran1!FR21&gt;=75,Fran1!FR21," "))</f>
        <v xml:space="preserve"> </v>
      </c>
      <c r="AQ35" s="157" t="str">
        <f>IF(ISBLANK(Fran1!FV21)," ",IF(Fran1!FV21&gt;=75,Fran1!FV21," "))</f>
        <v xml:space="preserve"> </v>
      </c>
      <c r="AR35" s="157" t="str">
        <f>IF(ISBLANK(Fran1!FZ21)," ",IF(Fran1!FZ21&gt;=75,Fran1!FZ21," "))</f>
        <v xml:space="preserve"> </v>
      </c>
      <c r="AS35" s="157" t="str">
        <f>IF(ISBLANK(Fran1!GG21)," ",IF(Fran1!GG21&gt;=75,Fran1!GG21," "))</f>
        <v xml:space="preserve"> </v>
      </c>
      <c r="AT35" s="157" t="str">
        <f>IF(ISBLANK(Fran1!GK21)," ",IF(Fran1!GK21&gt;=75,Fran1!GK21," "))</f>
        <v xml:space="preserve"> </v>
      </c>
      <c r="AU35" s="157" t="str">
        <f>IF(ISBLANK(Fran1!GO21)," ",IF(Fran1!GO21&gt;=75,Fran1!GO21," "))</f>
        <v xml:space="preserve"> </v>
      </c>
      <c r="AV35" s="157" t="str">
        <f>IF(ISBLANK(Fran1!GS21)," ",IF(Fran1!GS21&gt;=75,Fran1!GS21," "))</f>
        <v xml:space="preserve"> </v>
      </c>
      <c r="AW35" s="157" t="str">
        <f>IF(ISBLANK(Fran1!GW21)," ",IF(Fran1!GW21&gt;=75,Fran1!GW21," "))</f>
        <v xml:space="preserve"> </v>
      </c>
      <c r="AX35" s="157" t="str">
        <f>IF(ISBLANK(Fran1!HD21)," ",IF(Fran1!HD21&gt;=75,Fran1!HD21," "))</f>
        <v xml:space="preserve"> </v>
      </c>
      <c r="AY35" s="157" t="str">
        <f>IF(ISBLANK(Fran1!HH21)," ",IF(Fran1!HH21&gt;=75,Fran1!HH21," "))</f>
        <v xml:space="preserve"> </v>
      </c>
      <c r="AZ35" s="157" t="str">
        <f>IF(ISBLANK(Fran1!HL21)," ",IF(Fran1!HL21&gt;=75,Fran1!HL21," "))</f>
        <v xml:space="preserve"> </v>
      </c>
      <c r="BA35" s="157" t="str">
        <f>IF(ISBLANK(Fran1!HP21)," ",IF(Fran1!HP21&gt;=75,Fran1!HP21," "))</f>
        <v xml:space="preserve"> </v>
      </c>
      <c r="BB35" s="157" t="str">
        <f>IF(ISBLANK(Fran1!HT21)," ",IF(Fran1!HT21&gt;=75,Fran1!HT21," "))</f>
        <v xml:space="preserve"> </v>
      </c>
      <c r="BC35" s="157" t="str">
        <f>IF(ISBLANK(Fran1!IA21)," ",IF(Fran1!IA21&gt;=75,Fran1!IA21," "))</f>
        <v xml:space="preserve"> </v>
      </c>
      <c r="BD35" s="157" t="str">
        <f>IF(ISBLANK(Fran1!IE21)," ",IF(Fran1!IE21&gt;=75,Fran1!IE21," "))</f>
        <v xml:space="preserve"> </v>
      </c>
      <c r="BE35" s="157" t="str">
        <f>IF(ISBLANK(Fran1!II21)," ",IF(Fran1!II21&gt;=75,Fran1!II21," "))</f>
        <v xml:space="preserve"> </v>
      </c>
      <c r="BF35" s="157" t="str">
        <f>IF(ISBLANK(Fran1!IM21)," ",IF(Fran1!IM21&gt;=75,Fran1!IM21," "))</f>
        <v xml:space="preserve"> </v>
      </c>
      <c r="BG35" s="157" t="str">
        <f>IF(ISBLANK(Fran1!IQ21)," ",IF(Fran1!IQ21&gt;=75,Fran1!IQ21," "))</f>
        <v xml:space="preserve"> </v>
      </c>
      <c r="BH35" s="157" t="str">
        <f>IF(ISBLANK(Fran1!IX21)," ",IF(Fran1!IX21&gt;=75,Fran1!IX21," "))</f>
        <v xml:space="preserve"> </v>
      </c>
      <c r="BI35" s="456" t="str">
        <f>LEFT(Fran1!$A21,1)&amp;LEFT(Fran1!$B21,1)</f>
        <v/>
      </c>
      <c r="BJ35" s="457"/>
      <c r="BK35" s="157" t="str">
        <f>IF(ISBLANK(Fran1!JB21)," ",IF(Fran1!JB21&gt;=75,Fran1!JB21," "))</f>
        <v xml:space="preserve"> </v>
      </c>
      <c r="BL35" s="157" t="str">
        <f>IF(ISBLANK(Fran1!JF21)," ",IF(Fran1!JF21&gt;=75,Fran1!JF21," "))</f>
        <v xml:space="preserve"> </v>
      </c>
      <c r="BM35" s="157" t="str">
        <f>IF(ISBLANK(Fran1!JJ21)," ",IF(Fran1!JJ21&gt;=75,Fran1!JJ21," "))</f>
        <v xml:space="preserve"> </v>
      </c>
      <c r="BN35" s="157" t="str">
        <f>IF(ISBLANK(Fran1!JN21)," ",IF(Fran1!JN21&gt;=75,Fran1!JN21," "))</f>
        <v xml:space="preserve"> </v>
      </c>
      <c r="BO35" s="157" t="str">
        <f>IF(ISBLANK(Fran1!JU21)," ",IF(Fran1!JU21&gt;=75,Fran1!JU21," "))</f>
        <v xml:space="preserve"> </v>
      </c>
      <c r="BP35" s="157" t="str">
        <f>IF(ISBLANK(Fran1!JY21)," ",IF(Fran1!JY21&gt;=75,Fran1!JY21," "))</f>
        <v xml:space="preserve"> </v>
      </c>
      <c r="BQ35" s="157" t="str">
        <f>IF(ISBLANK(Fran1!KC21)," ",IF(Fran1!KC21&gt;=75,Fran1!KC21," "))</f>
        <v xml:space="preserve"> </v>
      </c>
      <c r="BR35" s="157" t="str">
        <f>IF(ISBLANK(Fran1!KG21)," ",IF(Fran1!KG21&gt;=75,Fran1!KG21," "))</f>
        <v xml:space="preserve"> </v>
      </c>
      <c r="BS35" s="157" t="str">
        <f>IF(ISBLANK(Fran1!KK21)," ",IF(Fran1!KK21&gt;=75,Fran1!KK21," "))</f>
        <v xml:space="preserve"> </v>
      </c>
      <c r="BT35" s="157" t="str">
        <f>IF(ISBLANK(Fran1!KR21)," ",IF(Fran1!KR21&gt;=75,Fran1!KR21," "))</f>
        <v xml:space="preserve"> </v>
      </c>
      <c r="BU35" s="157" t="str">
        <f>IF(ISBLANK(Fran1!KV21)," ",IF(Fran1!KV21&gt;=75,Fran1!KV21," "))</f>
        <v xml:space="preserve"> </v>
      </c>
      <c r="BV35" s="157" t="str">
        <f>IF(ISBLANK(Fran1!KZ21)," ",IF(Fran1!KZ21&gt;=75,Fran1!KZ21," "))</f>
        <v xml:space="preserve"> </v>
      </c>
      <c r="BW35" s="157" t="str">
        <f>IF(ISBLANK(Fran1!LD21)," ",IF(Fran1!LD21&gt;=75,Fran1!LD21," "))</f>
        <v xml:space="preserve"> </v>
      </c>
      <c r="BX35" s="157" t="str">
        <f>IF(ISBLANK(Fran1!LH21)," ",IF(Fran1!LH21&gt;=75,Fran1!LH21," "))</f>
        <v xml:space="preserve"> </v>
      </c>
      <c r="BY35" s="157" t="str">
        <f>IF(ISBLANK(Fran1!LO21)," ",IF(Fran1!LO21&gt;=75,Fran1!LO21," "))</f>
        <v xml:space="preserve"> </v>
      </c>
    </row>
    <row r="36" spans="1:77" ht="20.100000000000001" customHeight="1">
      <c r="A36" s="458"/>
      <c r="B36" s="459"/>
      <c r="C36" s="159" t="str">
        <f>IF(ISBLANK(Fran1!E21)," ",IF(Fran1!E21&gt;=50,IF(Fran1!E21&lt;75,Fran1!E21," ")," "))</f>
        <v xml:space="preserve"> </v>
      </c>
      <c r="D36" s="159" t="str">
        <f>IF(ISBLANK(Fran1!I21)," ",IF(Fran1!I21&gt;=50,IF(Fran1!I21&lt;75,Fran1!I21," ")," "))</f>
        <v xml:space="preserve"> </v>
      </c>
      <c r="E36" s="159" t="str">
        <f>IF(ISBLANK(Fran1!M21)," ",IF(Fran1!M21&gt;=50,IF(Fran1!M21&lt;75,Fran1!M21," ")," "))</f>
        <v xml:space="preserve"> </v>
      </c>
      <c r="F36" s="159" t="str">
        <f>IF(ISBLANK(Fran1!Q21)," ",IF(Fran1!Q21&gt;=50,IF(Fran1!Q21&lt;75,Fran1!Q21," ")," "))</f>
        <v xml:space="preserve"> </v>
      </c>
      <c r="G36" s="159" t="str">
        <f>IF(ISBLANK(Fran1!U21)," ",IF(Fran1!U21&gt;=50,IF(Fran1!U21&lt;75,Fran1!U21," ")," "))</f>
        <v xml:space="preserve"> </v>
      </c>
      <c r="H36" s="159" t="str">
        <f>IF(ISBLANK(Fran1!AB21)," ",IF(Fran1!AB21&gt;=50,IF(Fran1!AB21&lt;75,Fran1!AB21," ")," "))</f>
        <v xml:space="preserve"> </v>
      </c>
      <c r="I36" s="159" t="str">
        <f>IF(ISBLANK(Fran1!AF21)," ",IF(Fran1!AF21&gt;=50,IF(Fran1!AF21&lt;75,Fran1!AF21," ")," "))</f>
        <v xml:space="preserve"> </v>
      </c>
      <c r="J36" s="159" t="str">
        <f>IF(ISBLANK(Fran1!AJ21)," ",IF(Fran1!AJ21&gt;=50,IF(Fran1!AJ21&lt;75,Fran1!AJ21," ")," "))</f>
        <v xml:space="preserve"> </v>
      </c>
      <c r="K36" s="159" t="str">
        <f>IF(ISBLANK(Fran1!AN21)," ",IF(Fran1!AN21&gt;=50,IF(Fran1!AN21&lt;75,Fran1!AN21," ")," "))</f>
        <v xml:space="preserve"> </v>
      </c>
      <c r="L36" s="159" t="str">
        <f>IF(ISBLANK(Fran1!AR21)," ",IF(Fran1!AR21&gt;=50,IF(Fran1!AR21&lt;75,Fran1!AR21," ")," "))</f>
        <v xml:space="preserve"> </v>
      </c>
      <c r="M36" s="159" t="str">
        <f>IF(ISBLANK(Fran1!AY21)," ",IF(Fran1!AY21&gt;=50,IF(Fran1!AY21&lt;75,Fran1!AY21," ")," "))</f>
        <v xml:space="preserve"> </v>
      </c>
      <c r="N36" s="159" t="str">
        <f>IF(ISBLANK(Fran1!BC21)," ",IF(Fran1!BC21&gt;=50,IF(Fran1!BC21&lt;75,Fran1!BC21," ")," "))</f>
        <v xml:space="preserve"> </v>
      </c>
      <c r="O36" s="159" t="str">
        <f>IF(ISBLANK(Fran1!BG21)," ",IF(Fran1!BG21&gt;=50,IF(Fran1!BG21&lt;75,Fran1!BG21," ")," "))</f>
        <v xml:space="preserve"> </v>
      </c>
      <c r="P36" s="159" t="str">
        <f>IF(ISBLANK(Fran1!BK21)," ",IF(Fran1!BK21&gt;=50,IF(Fran1!BK21&lt;75,Fran1!BK21," ")," "))</f>
        <v xml:space="preserve"> </v>
      </c>
      <c r="Q36" s="159" t="str">
        <f>IF(ISBLANK(Fran1!BO21)," ",IF(Fran1!BO21&gt;=50,IF(Fran1!BO21&lt;75,Fran1!BO21," ")," "))</f>
        <v xml:space="preserve"> </v>
      </c>
      <c r="R36" s="159" t="str">
        <f>IF(ISBLANK(Fran1!BV21)," ",IF(Fran1!BV21&gt;=50,IF(Fran1!BV21&lt;75,Fran1!BV21," ")," "))</f>
        <v xml:space="preserve"> </v>
      </c>
      <c r="S36" s="159" t="str">
        <f>IF(ISBLANK(Fran1!BZ21)," ",IF(Fran1!BZ21&gt;=50,IF(Fran1!BZ21&lt;75,Fran1!BZ21," ")," "))</f>
        <v xml:space="preserve"> </v>
      </c>
      <c r="T36" s="159" t="str">
        <f>IF(ISBLANK(Fran1!CD21)," ",IF(Fran1!CD21&gt;=50,IF(Fran1!CD21&lt;75,Fran1!CD21," ")," "))</f>
        <v xml:space="preserve"> </v>
      </c>
      <c r="U36" s="159" t="str">
        <f>IF(ISBLANK(Fran1!CH21)," ",IF(Fran1!CH21&gt;=50,IF(Fran1!CH21&lt;75,Fran1!CH21," ")," "))</f>
        <v xml:space="preserve"> </v>
      </c>
      <c r="V36" s="159" t="str">
        <f>IF(ISBLANK(Fran1!CL21)," ",IF(Fran1!CL21&gt;=50,IF(Fran1!CL21&lt;75,Fran1!CL21," ")," "))</f>
        <v xml:space="preserve"> </v>
      </c>
      <c r="W36" s="159" t="str">
        <f>IF(ISBLANK(Fran1!CS21)," ",IF(Fran1!CS21&gt;=50,IF(Fran1!CS21&lt;75,Fran1!CS21," ")," "))</f>
        <v xml:space="preserve"> </v>
      </c>
      <c r="X36" s="159" t="str">
        <f>IF(ISBLANK(Fran1!CW21)," ",IF(Fran1!CW21&gt;=50,IF(Fran1!CW21&lt;75,Fran1!CW21," ")," "))</f>
        <v xml:space="preserve"> </v>
      </c>
      <c r="Y36" s="159" t="str">
        <f>IF(ISBLANK(Fran1!DA21)," ",IF(Fran1!DA21&gt;=50,IF(Fran1!DA21&lt;75,Fran1!DA21," ")," "))</f>
        <v xml:space="preserve"> </v>
      </c>
      <c r="Z36" s="159" t="str">
        <f>IF(ISBLANK(Fran1!DE21)," ",IF(Fran1!DE21&gt;=50,IF(Fran1!DE21&lt;75,Fran1!DE21," ")," "))</f>
        <v xml:space="preserve"> </v>
      </c>
      <c r="AA36" s="159" t="str">
        <f>IF(ISBLANK(Fran1!DI21)," ",IF(Fran1!DI21&gt;=50,IF(Fran1!DI21&lt;75,Fran1!DI21," ")," "))</f>
        <v xml:space="preserve"> </v>
      </c>
      <c r="AB36" s="159" t="str">
        <f>IF(ISBLANK(Fran1!DP21)," ",IF(Fran1!DP21&gt;=50,IF(Fran1!DP21&lt;75,Fran1!DP21," ")," "))</f>
        <v xml:space="preserve"> </v>
      </c>
      <c r="AC36" s="159" t="str">
        <f>IF(ISBLANK(Fran1!DT21)," ",IF(Fran1!DT21&gt;=50,IF(Fran1!DT21&lt;75,Fran1!DT21," ")," "))</f>
        <v xml:space="preserve"> </v>
      </c>
      <c r="AD36" s="159" t="str">
        <f>IF(ISBLANK(Fran1!DX21)," ",IF(Fran1!DX21&gt;=50,IF(Fran1!DX21&lt;75,Fran1!DX21," ")," "))</f>
        <v xml:space="preserve"> </v>
      </c>
      <c r="AE36" s="458"/>
      <c r="AF36" s="459"/>
      <c r="AG36" s="159" t="str">
        <f>IF(ISBLANK(Fran1!EB21)," ",IF(Fran1!EB21&gt;=50,IF(Fran1!EB21&lt;75,Fran1!EB21," ")," "))</f>
        <v xml:space="preserve"> </v>
      </c>
      <c r="AH36" s="159" t="str">
        <f>IF(ISBLANK(Fran1!EF21)," ",IF(Fran1!EF21&gt;=50,IF(Fran1!EF21&lt;75,Fran1!EF21," ")," "))</f>
        <v xml:space="preserve"> </v>
      </c>
      <c r="AI36" s="159" t="str">
        <f>IF(ISBLANK(Fran1!EM21)," ",IF(Fran1!EM21&gt;=50,IF(Fran1!EM21&lt;75,Fran1!EM21," ")," "))</f>
        <v xml:space="preserve"> </v>
      </c>
      <c r="AJ36" s="159" t="str">
        <f>IF(ISBLANK(Fran1!EQ21)," ",IF(Fran1!EQ21&gt;=50,IF(Fran1!EQ21&lt;75,Fran1!EQ21," ")," "))</f>
        <v xml:space="preserve"> </v>
      </c>
      <c r="AK36" s="159" t="str">
        <f>IF(ISBLANK(Fran1!EU21)," ",IF(Fran1!EU21&gt;=50,IF(Fran1!EU21&lt;75,Fran1!EU21," ")," "))</f>
        <v xml:space="preserve"> </v>
      </c>
      <c r="AL36" s="159" t="str">
        <f>IF(ISBLANK(Fran1!EY21)," ",IF(Fran1!EY21&gt;=50,IF(Fran1!EY21&lt;75,Fran1!EY21," ")," "))</f>
        <v xml:space="preserve"> </v>
      </c>
      <c r="AM36" s="159" t="str">
        <f>IF(ISBLANK(Fran1!FC21)," ",IF(Fran1!FC21&gt;=50,IF(Fran1!FC21&lt;75,Fran1!FC21," ")," "))</f>
        <v xml:space="preserve"> </v>
      </c>
      <c r="AN36" s="159" t="str">
        <f>IF(ISBLANK(Fran1!FJ21)," ",IF(Fran1!FJ21&gt;=50,IF(Fran1!FJ21&lt;75,Fran1!FJ21," ")," "))</f>
        <v xml:space="preserve"> </v>
      </c>
      <c r="AO36" s="159" t="str">
        <f>IF(ISBLANK(Fran1!FN21)," ",IF(Fran1!FN21&gt;=50,IF(Fran1!FN21&lt;75,Fran1!FN21," ")," "))</f>
        <v xml:space="preserve"> </v>
      </c>
      <c r="AP36" s="159" t="str">
        <f>IF(ISBLANK(Fran1!FR21)," ",IF(Fran1!FR21&gt;=50,IF(Fran1!FR21&lt;75,Fran1!FR21," ")," "))</f>
        <v xml:space="preserve"> </v>
      </c>
      <c r="AQ36" s="159" t="str">
        <f>IF(ISBLANK(Fran1!FV21)," ",IF(Fran1!FV21&gt;=50,IF(Fran1!FV21&lt;75,Fran1!FV21," ")," "))</f>
        <v xml:space="preserve"> </v>
      </c>
      <c r="AR36" s="159" t="str">
        <f>IF(ISBLANK(Fran1!FZ21)," ",IF(Fran1!FZ21&gt;=50,IF(Fran1!FZ21&lt;75,Fran1!FZ21," ")," "))</f>
        <v xml:space="preserve"> </v>
      </c>
      <c r="AS36" s="159" t="str">
        <f>IF(ISBLANK(Fran1!GG21)," ",IF(Fran1!GG21&gt;=50,IF(Fran1!GG21&lt;75,Fran1!GG21," ")," "))</f>
        <v xml:space="preserve"> </v>
      </c>
      <c r="AT36" s="159" t="str">
        <f>IF(ISBLANK(Fran1!GK21)," ",IF(Fran1!GK21&gt;=50,IF(Fran1!GK21&lt;75,Fran1!GK21," ")," "))</f>
        <v xml:space="preserve"> </v>
      </c>
      <c r="AU36" s="159" t="str">
        <f>IF(ISBLANK(Fran1!GO21)," ",IF(Fran1!GO21&gt;=50,IF(Fran1!GO21&lt;75,Fran1!GO21," ")," "))</f>
        <v xml:space="preserve"> </v>
      </c>
      <c r="AV36" s="159" t="str">
        <f>IF(ISBLANK(Fran1!GS21)," ",IF(Fran1!GS21&gt;=50,IF(Fran1!GS21&lt;75,Fran1!GS21," ")," "))</f>
        <v xml:space="preserve"> </v>
      </c>
      <c r="AW36" s="159" t="str">
        <f>IF(ISBLANK(Fran1!GW21)," ",IF(Fran1!GW21&gt;=50,IF(Fran1!GW21&lt;75,Fran1!GW21," ")," "))</f>
        <v xml:space="preserve"> </v>
      </c>
      <c r="AX36" s="159" t="str">
        <f>IF(ISBLANK(Fran1!HD21)," ",IF(Fran1!HD21&gt;=50,IF(Fran1!HD21&lt;75,Fran1!HD21," ")," "))</f>
        <v xml:space="preserve"> </v>
      </c>
      <c r="AY36" s="159" t="str">
        <f>IF(ISBLANK(Fran1!HH21)," ",IF(Fran1!HH21&gt;=50,IF(Fran1!HH21&lt;75,Fran1!HH21," ")," "))</f>
        <v xml:space="preserve"> </v>
      </c>
      <c r="AZ36" s="159" t="str">
        <f>IF(ISBLANK(Fran1!HL21)," ",IF(Fran1!HL21&gt;=50,IF(Fran1!HL21&lt;75,Fran1!HL21," ")," "))</f>
        <v xml:space="preserve"> </v>
      </c>
      <c r="BA36" s="159" t="str">
        <f>IF(ISBLANK(Fran1!HP21)," ",IF(Fran1!HP21&gt;=50,IF(Fran1!HP21&lt;75,Fran1!HP21," ")," "))</f>
        <v xml:space="preserve"> </v>
      </c>
      <c r="BB36" s="159" t="str">
        <f>IF(ISBLANK(Fran1!HT21)," ",IF(Fran1!HT21&gt;=50,IF(Fran1!HT21&lt;75,Fran1!HT21," ")," "))</f>
        <v xml:space="preserve"> </v>
      </c>
      <c r="BC36" s="159" t="str">
        <f>IF(ISBLANK(Fran1!IA21)," ",IF(Fran1!IA21&gt;=50,IF(Fran1!IA21&lt;75,Fran1!IA21," ")," "))</f>
        <v xml:space="preserve"> </v>
      </c>
      <c r="BD36" s="159" t="str">
        <f>IF(ISBLANK(Fran1!IE21)," ",IF(Fran1!IE21&gt;=50,IF(Fran1!IE21&lt;75,Fran1!IE21," ")," "))</f>
        <v xml:space="preserve"> </v>
      </c>
      <c r="BE36" s="159" t="str">
        <f>IF(ISBLANK(Fran1!II21)," ",IF(Fran1!II21&gt;=50,IF(Fran1!II21&lt;75,Fran1!II21," ")," "))</f>
        <v xml:space="preserve"> </v>
      </c>
      <c r="BF36" s="159" t="str">
        <f>IF(ISBLANK(Fran1!IM21)," ",IF(Fran1!IM21&gt;=50,IF(Fran1!IM21&lt;75,Fran1!IM21," ")," "))</f>
        <v xml:space="preserve"> </v>
      </c>
      <c r="BG36" s="159" t="str">
        <f>IF(ISBLANK(Fran1!IQ21)," ",IF(Fran1!IQ21&gt;=50,IF(Fran1!IQ21&lt;75,Fran1!IQ21," ")," "))</f>
        <v xml:space="preserve"> </v>
      </c>
      <c r="BH36" s="159" t="str">
        <f>IF(ISBLANK(Fran1!IX21)," ",IF(Fran1!IX21&gt;=50,IF(Fran1!IX21&lt;75,Fran1!IX21," ")," "))</f>
        <v xml:space="preserve"> </v>
      </c>
      <c r="BI36" s="458"/>
      <c r="BJ36" s="459"/>
      <c r="BK36" s="159" t="str">
        <f>IF(ISBLANK(Fran1!JB21)," ",IF(Fran1!JB21&gt;=50,IF(Fran1!JB21&lt;75,Fran1!JB21," ")," "))</f>
        <v xml:space="preserve"> </v>
      </c>
      <c r="BL36" s="159" t="str">
        <f>IF(ISBLANK(Fran1!JF21)," ",IF(Fran1!JF21&gt;=50,IF(Fran1!JF21&lt;75,Fran1!JF21," ")," "))</f>
        <v xml:space="preserve"> </v>
      </c>
      <c r="BM36" s="159" t="str">
        <f>IF(ISBLANK(Fran1!JJ21)," ",IF(Fran1!JJ21&gt;=50,IF(Fran1!JJ21&lt;75,Fran1!JJ21," ")," "))</f>
        <v xml:space="preserve"> </v>
      </c>
      <c r="BN36" s="159" t="str">
        <f>IF(ISBLANK(Fran1!JN21)," ",IF(Fran1!JN21&gt;=50,IF(Fran1!JN21&lt;75,Fran1!JN21," ")," "))</f>
        <v xml:space="preserve"> </v>
      </c>
      <c r="BO36" s="159" t="str">
        <f>IF(ISBLANK(Fran1!JU21)," ",IF(Fran1!JU21&gt;=50,IF(Fran1!JU21&lt;75,Fran1!JU21," ")," "))</f>
        <v xml:space="preserve"> </v>
      </c>
      <c r="BP36" s="159" t="str">
        <f>IF(ISBLANK(Fran1!JY21)," ",IF(Fran1!JY21&gt;=50,IF(Fran1!JY21&lt;75,Fran1!JY21," ")," "))</f>
        <v xml:space="preserve"> </v>
      </c>
      <c r="BQ36" s="159" t="str">
        <f>IF(ISBLANK(Fran1!KC21)," ",IF(Fran1!KC21&gt;=50,IF(Fran1!KC21&lt;75,Fran1!KC21," ")," "))</f>
        <v xml:space="preserve"> </v>
      </c>
      <c r="BR36" s="159" t="str">
        <f>IF(ISBLANK(Fran1!KG21)," ",IF(Fran1!KG21&gt;=50,IF(Fran1!KG21&lt;75,Fran1!KG21," ")," "))</f>
        <v xml:space="preserve"> </v>
      </c>
      <c r="BS36" s="159" t="str">
        <f>IF(ISBLANK(Fran1!KK21)," ",IF(Fran1!KK21&gt;=50,IF(Fran1!KK21&lt;75,Fran1!KK21," ")," "))</f>
        <v xml:space="preserve"> </v>
      </c>
      <c r="BT36" s="159" t="str">
        <f>IF(ISBLANK(Fran1!KR21)," ",IF(Fran1!KR21&gt;=50,IF(Fran1!KR21&lt;75,Fran1!KR21," ")," "))</f>
        <v xml:space="preserve"> </v>
      </c>
      <c r="BU36" s="159" t="str">
        <f>IF(ISBLANK(Fran1!KV21)," ",IF(Fran1!KV21&gt;=50,IF(Fran1!KV21&lt;75,Fran1!KV21," ")," "))</f>
        <v xml:space="preserve"> </v>
      </c>
      <c r="BV36" s="159" t="str">
        <f>IF(ISBLANK(Fran1!KZ21)," ",IF(Fran1!KZ21&gt;=50,IF(Fran1!KZ21&lt;75,Fran1!KZ21," ")," "))</f>
        <v xml:space="preserve"> </v>
      </c>
      <c r="BW36" s="159" t="str">
        <f>IF(ISBLANK(Fran1!LD21)," ",IF(Fran1!LD21&gt;=50,IF(Fran1!LD21&lt;75,Fran1!LD21," ")," "))</f>
        <v xml:space="preserve"> </v>
      </c>
      <c r="BX36" s="159" t="str">
        <f>IF(ISBLANK(Fran1!LH21)," ",IF(Fran1!LH21&gt;=50,IF(Fran1!LH21&lt;75,Fran1!LH21," ")," "))</f>
        <v xml:space="preserve"> </v>
      </c>
      <c r="BY36" s="159" t="str">
        <f>IF(ISBLANK(Fran1!LO21)," ",IF(Fran1!LO21&gt;=50,IF(Fran1!LO21&lt;75,Fran1!LO21," ")," "))</f>
        <v xml:space="preserve"> </v>
      </c>
    </row>
    <row r="37" spans="1:77" ht="20.100000000000001" customHeight="1" thickBot="1">
      <c r="A37" s="460"/>
      <c r="B37" s="461"/>
      <c r="C37" s="161" t="str">
        <f>IF(ISBLANK(Fran1!E21)," ",IF(Fran1!E21&lt;50,Fran1!E21," "))</f>
        <v xml:space="preserve"> </v>
      </c>
      <c r="D37" s="161" t="str">
        <f>IF(ISBLANK(Fran1!I21)," ",IF(Fran1!I21&lt;50,Fran1!I21," "))</f>
        <v xml:space="preserve"> </v>
      </c>
      <c r="E37" s="161" t="str">
        <f>IF(ISBLANK(Fran1!M21)," ",IF(Fran1!M21&lt;50,Fran1!M21," "))</f>
        <v xml:space="preserve"> </v>
      </c>
      <c r="F37" s="161" t="str">
        <f>IF(ISBLANK(Fran1!Q21)," ",IF(Fran1!Q21&lt;50,Fran1!Q21," "))</f>
        <v xml:space="preserve"> </v>
      </c>
      <c r="G37" s="161" t="str">
        <f>IF(ISBLANK(Fran1!U21)," ",IF(Fran1!U21&lt;50,Fran1!U21," "))</f>
        <v xml:space="preserve"> </v>
      </c>
      <c r="H37" s="161" t="str">
        <f>IF(ISBLANK(Fran1!AB21)," ",IF(Fran1!AB21&lt;50,Fran1!AB21," "))</f>
        <v xml:space="preserve"> </v>
      </c>
      <c r="I37" s="161" t="str">
        <f>IF(ISBLANK(Fran1!AF21)," ",IF(Fran1!AF21&lt;50,Fran1!AF21," "))</f>
        <v xml:space="preserve"> </v>
      </c>
      <c r="J37" s="161" t="str">
        <f>IF(ISBLANK(Fran1!AJ21)," ",IF(Fran1!AJ21&lt;50,Fran1!AJ21," "))</f>
        <v xml:space="preserve"> </v>
      </c>
      <c r="K37" s="161" t="str">
        <f>IF(ISBLANK(Fran1!AN21)," ",IF(Fran1!AN21&lt;50,Fran1!AN21," "))</f>
        <v xml:space="preserve"> </v>
      </c>
      <c r="L37" s="161" t="str">
        <f>IF(ISBLANK(Fran1!AR21)," ",IF(Fran1!AR21&lt;50,Fran1!AR21," "))</f>
        <v xml:space="preserve"> </v>
      </c>
      <c r="M37" s="161" t="str">
        <f>IF(ISBLANK(Fran1!AY21)," ",IF(Fran1!AY21&lt;50,Fran1!AY21," "))</f>
        <v xml:space="preserve"> </v>
      </c>
      <c r="N37" s="161" t="str">
        <f>IF(ISBLANK(Fran1!BC21)," ",IF(Fran1!BC21&lt;50,Fran1!BC21," "))</f>
        <v xml:space="preserve"> </v>
      </c>
      <c r="O37" s="161" t="str">
        <f>IF(ISBLANK(Fran1!BG21)," ",IF(Fran1!BG21&lt;50,Fran1!BG21," "))</f>
        <v xml:space="preserve"> </v>
      </c>
      <c r="P37" s="161" t="str">
        <f>IF(ISBLANK(Fran1!BK21)," ",IF(Fran1!BK21&lt;50,Fran1!BK21," "))</f>
        <v xml:space="preserve"> </v>
      </c>
      <c r="Q37" s="161" t="str">
        <f>IF(ISBLANK(Fran1!BO21)," ",IF(Fran1!BO21&lt;50,Fran1!BO21," "))</f>
        <v xml:space="preserve"> </v>
      </c>
      <c r="R37" s="161" t="str">
        <f>IF(ISBLANK(Fran1!BV21)," ",IF(Fran1!BV21&lt;50,Fran1!BV21," "))</f>
        <v xml:space="preserve"> </v>
      </c>
      <c r="S37" s="161" t="str">
        <f>IF(ISBLANK(Fran1!BZ21)," ",IF(Fran1!BZ21&lt;50,Fran1!BZ21," "))</f>
        <v xml:space="preserve"> </v>
      </c>
      <c r="T37" s="161" t="str">
        <f>IF(ISBLANK(Fran1!CD21)," ",IF(Fran1!CD21&lt;50,Fran1!CD21," "))</f>
        <v xml:space="preserve"> </v>
      </c>
      <c r="U37" s="161" t="str">
        <f>IF(ISBLANK(Fran1!CH21)," ",IF(Fran1!CH21&lt;50,Fran1!CH21," "))</f>
        <v xml:space="preserve"> </v>
      </c>
      <c r="V37" s="161" t="str">
        <f>IF(ISBLANK(Fran1!CL21)," ",IF(Fran1!CL21&lt;50,Fran1!CL21," "))</f>
        <v xml:space="preserve"> </v>
      </c>
      <c r="W37" s="161" t="str">
        <f>IF(ISBLANK(Fran1!CS21)," ",IF(Fran1!CS21&lt;50,Fran1!CS21," "))</f>
        <v xml:space="preserve"> </v>
      </c>
      <c r="X37" s="161" t="str">
        <f>IF(ISBLANK(Fran1!CW21)," ",IF(Fran1!CW21&lt;50,Fran1!CW21," "))</f>
        <v xml:space="preserve"> </v>
      </c>
      <c r="Y37" s="161" t="str">
        <f>IF(ISBLANK(Fran1!DA21)," ",IF(Fran1!DA21&lt;50,Fran1!DA21," "))</f>
        <v xml:space="preserve"> </v>
      </c>
      <c r="Z37" s="161" t="str">
        <f>IF(ISBLANK(Fran1!DE21)," ",IF(Fran1!DE21&lt;50,Fran1!DE21," "))</f>
        <v xml:space="preserve"> </v>
      </c>
      <c r="AA37" s="161" t="str">
        <f>IF(ISBLANK(Fran1!DI21)," ",IF(Fran1!DI21&lt;50,Fran1!DI21," "))</f>
        <v xml:space="preserve"> </v>
      </c>
      <c r="AB37" s="161" t="str">
        <f>IF(ISBLANK(Fran1!DP21)," ",IF(Fran1!DP21&lt;50,Fran1!DP21," "))</f>
        <v xml:space="preserve"> </v>
      </c>
      <c r="AC37" s="161" t="str">
        <f>IF(ISBLANK(Fran1!DT21)," ",IF(Fran1!DT21&lt;50,Fran1!DT21," "))</f>
        <v xml:space="preserve"> </v>
      </c>
      <c r="AD37" s="161" t="str">
        <f>IF(ISBLANK(Fran1!DX21)," ",IF(Fran1!DX21&lt;50,Fran1!DX21," "))</f>
        <v xml:space="preserve"> </v>
      </c>
      <c r="AE37" s="460"/>
      <c r="AF37" s="461"/>
      <c r="AG37" s="161" t="str">
        <f>IF(ISBLANK(Fran1!EB21)," ",IF(Fran1!EB21&lt;50,Fran1!EB21," "))</f>
        <v xml:space="preserve"> </v>
      </c>
      <c r="AH37" s="161" t="str">
        <f>IF(ISBLANK(Fran1!EF21)," ",IF(Fran1!EF21&lt;50,Fran1!EF21," "))</f>
        <v xml:space="preserve"> </v>
      </c>
      <c r="AI37" s="161" t="str">
        <f>IF(ISBLANK(Fran1!EM21)," ",IF(Fran1!EM21&lt;50,Fran1!EM21," "))</f>
        <v xml:space="preserve"> </v>
      </c>
      <c r="AJ37" s="161" t="str">
        <f>IF(ISBLANK(Fran1!EQ21)," ",IF(Fran1!EQ21&lt;50,Fran1!EQ21," "))</f>
        <v xml:space="preserve"> </v>
      </c>
      <c r="AK37" s="161" t="str">
        <f>IF(ISBLANK(Fran1!EU21)," ",IF(Fran1!EU21&lt;50,Fran1!EU21," "))</f>
        <v xml:space="preserve"> </v>
      </c>
      <c r="AL37" s="161" t="str">
        <f>IF(ISBLANK(Fran1!EY21)," ",IF(Fran1!EY21&lt;50,Fran1!EY21," "))</f>
        <v xml:space="preserve"> </v>
      </c>
      <c r="AM37" s="161" t="str">
        <f>IF(ISBLANK(Fran1!FC21)," ",IF(Fran1!FC21&lt;50,Fran1!FC21," "))</f>
        <v xml:space="preserve"> </v>
      </c>
      <c r="AN37" s="161" t="str">
        <f>IF(ISBLANK(Fran1!FJ21)," ",IF(Fran1!FJ21&lt;50,Fran1!FJ21," "))</f>
        <v xml:space="preserve"> </v>
      </c>
      <c r="AO37" s="161" t="str">
        <f>IF(ISBLANK(Fran1!FN21)," ",IF(Fran1!FN21&lt;50,Fran1!FN21," "))</f>
        <v xml:space="preserve"> </v>
      </c>
      <c r="AP37" s="161" t="str">
        <f>IF(ISBLANK(Fran1!FR21)," ",IF(Fran1!FR21&lt;50,Fran1!FR21," "))</f>
        <v xml:space="preserve"> </v>
      </c>
      <c r="AQ37" s="161" t="str">
        <f>IF(ISBLANK(Fran1!FV21)," ",IF(Fran1!FV21&lt;50,Fran1!FV21," "))</f>
        <v xml:space="preserve"> </v>
      </c>
      <c r="AR37" s="161" t="str">
        <f>IF(ISBLANK(Fran1!FZ21)," ",IF(Fran1!FZ21&lt;50,Fran1!FZ21," "))</f>
        <v xml:space="preserve"> </v>
      </c>
      <c r="AS37" s="161" t="str">
        <f>IF(ISBLANK(Fran1!GG21)," ",IF(Fran1!GG21&lt;50,Fran1!GG21," "))</f>
        <v xml:space="preserve"> </v>
      </c>
      <c r="AT37" s="161" t="str">
        <f>IF(ISBLANK(Fran1!GK21)," ",IF(Fran1!GK21&lt;50,Fran1!GK21," "))</f>
        <v xml:space="preserve"> </v>
      </c>
      <c r="AU37" s="161" t="str">
        <f>IF(ISBLANK(Fran1!GO21)," ",IF(Fran1!GO21&lt;50,Fran1!GO21," "))</f>
        <v xml:space="preserve"> </v>
      </c>
      <c r="AV37" s="161" t="str">
        <f>IF(ISBLANK(Fran1!GS21)," ",IF(Fran1!GS21&lt;50,Fran1!GS21," "))</f>
        <v xml:space="preserve"> </v>
      </c>
      <c r="AW37" s="161" t="str">
        <f>IF(ISBLANK(Fran1!GW21)," ",IF(Fran1!GW21&lt;50,Fran1!GW21," "))</f>
        <v xml:space="preserve"> </v>
      </c>
      <c r="AX37" s="161" t="str">
        <f>IF(ISBLANK(Fran1!HD21)," ",IF(Fran1!HD21&lt;50,Fran1!HD21," "))</f>
        <v xml:space="preserve"> </v>
      </c>
      <c r="AY37" s="161" t="str">
        <f>IF(ISBLANK(Fran1!HH21)," ",IF(Fran1!HH21&lt;50,Fran1!HH21," "))</f>
        <v xml:space="preserve"> </v>
      </c>
      <c r="AZ37" s="161" t="str">
        <f>IF(ISBLANK(Fran1!HL21)," ",IF(Fran1!HL21&lt;50,Fran1!HL21," "))</f>
        <v xml:space="preserve"> </v>
      </c>
      <c r="BA37" s="161" t="str">
        <f>IF(ISBLANK(Fran1!HP21)," ",IF(Fran1!HP21&lt;50,Fran1!HP21," "))</f>
        <v xml:space="preserve"> </v>
      </c>
      <c r="BB37" s="161" t="str">
        <f>IF(ISBLANK(Fran1!HT21)," ",IF(Fran1!HT21&lt;50,Fran1!HT21," "))</f>
        <v xml:space="preserve"> </v>
      </c>
      <c r="BC37" s="161" t="str">
        <f>IF(ISBLANK(Fran1!IA21)," ",IF(Fran1!IA21&lt;50,Fran1!IA21," "))</f>
        <v xml:space="preserve"> </v>
      </c>
      <c r="BD37" s="161" t="str">
        <f>IF(ISBLANK(Fran1!IE21)," ",IF(Fran1!IE21&lt;50,Fran1!IE21," "))</f>
        <v xml:space="preserve"> </v>
      </c>
      <c r="BE37" s="161" t="str">
        <f>IF(ISBLANK(Fran1!II21)," ",IF(Fran1!II21&lt;50,Fran1!II21," "))</f>
        <v xml:space="preserve"> </v>
      </c>
      <c r="BF37" s="161" t="str">
        <f>IF(ISBLANK(Fran1!IM21)," ",IF(Fran1!IM21&lt;50,Fran1!IM21," "))</f>
        <v xml:space="preserve"> </v>
      </c>
      <c r="BG37" s="161" t="str">
        <f>IF(ISBLANK(Fran1!IQ21)," ",IF(Fran1!IQ21&lt;50,Fran1!IQ21," "))</f>
        <v xml:space="preserve"> </v>
      </c>
      <c r="BH37" s="161" t="str">
        <f>IF(ISBLANK(Fran1!IX21)," ",IF(Fran1!IX21&lt;50,Fran1!IX21," "))</f>
        <v xml:space="preserve"> </v>
      </c>
      <c r="BI37" s="460"/>
      <c r="BJ37" s="461"/>
      <c r="BK37" s="161" t="str">
        <f>IF(ISBLANK(Fran1!JB21)," ",IF(Fran1!JB21&lt;50,Fran1!JB21," "))</f>
        <v xml:space="preserve"> </v>
      </c>
      <c r="BL37" s="161" t="str">
        <f>IF(ISBLANK(Fran1!JF21)," ",IF(Fran1!JF21&lt;50,Fran1!JF21," "))</f>
        <v xml:space="preserve"> </v>
      </c>
      <c r="BM37" s="161" t="str">
        <f>IF(ISBLANK(Fran1!JJ21)," ",IF(Fran1!JJ21&lt;50,Fran1!JJ21," "))</f>
        <v xml:space="preserve"> </v>
      </c>
      <c r="BN37" s="161" t="str">
        <f>IF(ISBLANK(Fran1!JN21)," ",IF(Fran1!JN21&lt;50,Fran1!JN21," "))</f>
        <v xml:space="preserve"> </v>
      </c>
      <c r="BO37" s="161" t="str">
        <f>IF(ISBLANK(Fran1!JU21)," ",IF(Fran1!JU21&lt;50,Fran1!JU21," "))</f>
        <v xml:space="preserve"> </v>
      </c>
      <c r="BP37" s="161" t="str">
        <f>IF(ISBLANK(Fran1!JY21)," ",IF(Fran1!JY21&lt;50,Fran1!JY21," "))</f>
        <v xml:space="preserve"> </v>
      </c>
      <c r="BQ37" s="161" t="str">
        <f>IF(ISBLANK(Fran1!KC21)," ",IF(Fran1!KC21&lt;50,Fran1!KC21," "))</f>
        <v xml:space="preserve"> </v>
      </c>
      <c r="BR37" s="161" t="str">
        <f>IF(ISBLANK(Fran1!KG21)," ",IF(Fran1!KG21&lt;50,Fran1!KG21," "))</f>
        <v xml:space="preserve"> </v>
      </c>
      <c r="BS37" s="161" t="str">
        <f>IF(ISBLANK(Fran1!KK21)," ",IF(Fran1!KK21&lt;50,Fran1!KK21," "))</f>
        <v xml:space="preserve"> </v>
      </c>
      <c r="BT37" s="161" t="str">
        <f>IF(ISBLANK(Fran1!KR21)," ",IF(Fran1!KR21&lt;50,Fran1!KR21," "))</f>
        <v xml:space="preserve"> </v>
      </c>
      <c r="BU37" s="161" t="str">
        <f>IF(ISBLANK(Fran1!KV21)," ",IF(Fran1!KV21&lt;50,Fran1!KV21," "))</f>
        <v xml:space="preserve"> </v>
      </c>
      <c r="BV37" s="161" t="str">
        <f>IF(ISBLANK(Fran1!KZ21)," ",IF(Fran1!KZ21&lt;50,Fran1!KZ21," "))</f>
        <v xml:space="preserve"> </v>
      </c>
      <c r="BW37" s="161" t="str">
        <f>IF(ISBLANK(Fran1!LD21)," ",IF(Fran1!LD21&lt;50,Fran1!LD21," "))</f>
        <v xml:space="preserve"> </v>
      </c>
      <c r="BX37" s="161" t="str">
        <f>IF(ISBLANK(Fran1!LH21)," ",IF(Fran1!LH21&lt;50,Fran1!LH21," "))</f>
        <v xml:space="preserve"> </v>
      </c>
      <c r="BY37" s="161" t="str">
        <f>IF(ISBLANK(Fran1!LO21)," ",IF(Fran1!LO21&lt;50,Fran1!LO21," "))</f>
        <v xml:space="preserve"> </v>
      </c>
    </row>
    <row r="38" spans="1:77" ht="20.100000000000001" customHeight="1">
      <c r="A38" s="456" t="str">
        <f>LEFT(Fran1!$A20,1)&amp;LEFT(Fran1!$B20,1)</f>
        <v/>
      </c>
      <c r="B38" s="457"/>
      <c r="C38" s="157" t="str">
        <f>IF(ISBLANK(Fran1!E20)," ",IF(Fran1!E20&gt;=75,Fran1!E20," "))</f>
        <v xml:space="preserve"> </v>
      </c>
      <c r="D38" s="157" t="str">
        <f>IF(ISBLANK(Fran1!I20)," ",IF(Fran1!I20&gt;=75,Fran1!I20," "))</f>
        <v xml:space="preserve"> </v>
      </c>
      <c r="E38" s="157" t="str">
        <f>IF(ISBLANK(Fran1!M20)," ",IF(Fran1!M20&gt;=75,Fran1!M20," "))</f>
        <v xml:space="preserve"> </v>
      </c>
      <c r="F38" s="157" t="str">
        <f>IF(ISBLANK(Fran1!Q20)," ",IF(Fran1!Q20&gt;=75,Fran1!Q20," "))</f>
        <v xml:space="preserve"> </v>
      </c>
      <c r="G38" s="157" t="str">
        <f>IF(ISBLANK(Fran1!U20)," ",IF(Fran1!U20&gt;=75,Fran1!U20," "))</f>
        <v xml:space="preserve"> </v>
      </c>
      <c r="H38" s="157" t="str">
        <f>IF(ISBLANK(Fran1!AB20)," ",IF(Fran1!AB20&gt;=75,Fran1!AB20," "))</f>
        <v xml:space="preserve"> </v>
      </c>
      <c r="I38" s="157" t="str">
        <f>IF(ISBLANK(Fran1!AF20)," ",IF(Fran1!AF20&gt;=75,Fran1!AF20," "))</f>
        <v xml:space="preserve"> </v>
      </c>
      <c r="J38" s="157" t="str">
        <f>IF(ISBLANK(Fran1!AJ20)," ",IF(Fran1!AJ20&gt;=75,Fran1!AJ20," "))</f>
        <v xml:space="preserve"> </v>
      </c>
      <c r="K38" s="157" t="str">
        <f>IF(ISBLANK(Fran1!AN20)," ",IF(Fran1!AN20&gt;=75,Fran1!AN20," "))</f>
        <v xml:space="preserve"> </v>
      </c>
      <c r="L38" s="157" t="str">
        <f>IF(ISBLANK(Fran1!AR20)," ",IF(Fran1!AR20&gt;=75,Fran1!AR20," "))</f>
        <v xml:space="preserve"> </v>
      </c>
      <c r="M38" s="157" t="str">
        <f>IF(ISBLANK(Fran1!AY20)," ",IF(Fran1!AY20&gt;=75,Fran1!AY20," "))</f>
        <v xml:space="preserve"> </v>
      </c>
      <c r="N38" s="157" t="str">
        <f>IF(ISBLANK(Fran1!BC20)," ",IF(Fran1!BC20&gt;=75,Fran1!BC20," "))</f>
        <v xml:space="preserve"> </v>
      </c>
      <c r="O38" s="157" t="str">
        <f>IF(ISBLANK(Fran1!BG20)," ",IF(Fran1!BG20&gt;=75,Fran1!BG20," "))</f>
        <v xml:space="preserve"> </v>
      </c>
      <c r="P38" s="157" t="str">
        <f>IF(ISBLANK(Fran1!BK20)," ",IF(Fran1!BK20&gt;=75,Fran1!BK20," "))</f>
        <v xml:space="preserve"> </v>
      </c>
      <c r="Q38" s="157" t="str">
        <f>IF(ISBLANK(Fran1!BO20)," ",IF(Fran1!BO20&gt;=75,Fran1!BO20," "))</f>
        <v xml:space="preserve"> </v>
      </c>
      <c r="R38" s="157" t="str">
        <f>IF(ISBLANK(Fran1!BV20)," ",IF(Fran1!BV20&gt;=75,Fran1!BV20," "))</f>
        <v xml:space="preserve"> </v>
      </c>
      <c r="S38" s="157" t="str">
        <f>IF(ISBLANK(Fran1!BZ20)," ",IF(Fran1!BZ20&gt;=75,Fran1!BZ20," "))</f>
        <v xml:space="preserve"> </v>
      </c>
      <c r="T38" s="157" t="str">
        <f>IF(ISBLANK(Fran1!CD20)," ",IF(Fran1!CD20&gt;=75,Fran1!CD20," "))</f>
        <v xml:space="preserve"> </v>
      </c>
      <c r="U38" s="157" t="str">
        <f>IF(ISBLANK(Fran1!CH20)," ",IF(Fran1!CH20&gt;=75,Fran1!CH20," "))</f>
        <v xml:space="preserve"> </v>
      </c>
      <c r="V38" s="157" t="str">
        <f>IF(ISBLANK(Fran1!CL20)," ",IF(Fran1!CL20&gt;=75,Fran1!CL20," "))</f>
        <v xml:space="preserve"> </v>
      </c>
      <c r="W38" s="157" t="str">
        <f>IF(ISBLANK(Fran1!CS20)," ",IF(Fran1!CS20&gt;=75,Fran1!CS20," "))</f>
        <v xml:space="preserve"> </v>
      </c>
      <c r="X38" s="157" t="str">
        <f>IF(ISBLANK(Fran1!CW20)," ",IF(Fran1!CW20&gt;=75,Fran1!CW20," "))</f>
        <v xml:space="preserve"> </v>
      </c>
      <c r="Y38" s="157" t="str">
        <f>IF(ISBLANK(Fran1!DA20)," ",IF(Fran1!DA20&gt;=75,Fran1!DA20," "))</f>
        <v xml:space="preserve"> </v>
      </c>
      <c r="Z38" s="157" t="str">
        <f>IF(ISBLANK(Fran1!DE20)," ",IF(Fran1!DE20&gt;=75,Fran1!DE20," "))</f>
        <v xml:space="preserve"> </v>
      </c>
      <c r="AA38" s="157" t="str">
        <f>IF(ISBLANK(Fran1!DI20)," ",IF(Fran1!DI20&gt;=75,Fran1!DI20," "))</f>
        <v xml:space="preserve"> </v>
      </c>
      <c r="AB38" s="157" t="str">
        <f>IF(ISBLANK(Fran1!DP20)," ",IF(Fran1!DP20&gt;=75,Fran1!DP20," "))</f>
        <v xml:space="preserve"> </v>
      </c>
      <c r="AC38" s="157" t="str">
        <f>IF(ISBLANK(Fran1!DT20)," ",IF(Fran1!DT20&gt;=75,Fran1!DT20," "))</f>
        <v xml:space="preserve"> </v>
      </c>
      <c r="AD38" s="157" t="str">
        <f>IF(ISBLANK(Fran1!DX20)," ",IF(Fran1!DX20&gt;=75,Fran1!DX20," "))</f>
        <v xml:space="preserve"> </v>
      </c>
      <c r="AE38" s="456" t="str">
        <f>LEFT(Fran1!$A20,1)&amp;LEFT(Fran1!$B20,1)</f>
        <v/>
      </c>
      <c r="AF38" s="457"/>
      <c r="AG38" s="157" t="str">
        <f>IF(ISBLANK(Fran1!EB20)," ",IF(Fran1!EB20&gt;=75,Fran1!EB20," "))</f>
        <v xml:space="preserve"> </v>
      </c>
      <c r="AH38" s="157" t="str">
        <f>IF(ISBLANK(Fran1!EF20)," ",IF(Fran1!EF20&gt;=75,Fran1!EF20," "))</f>
        <v xml:space="preserve"> </v>
      </c>
      <c r="AI38" s="157" t="str">
        <f>IF(ISBLANK(Fran1!EM20)," ",IF(Fran1!EM20&gt;=75,Fran1!EM20," "))</f>
        <v xml:space="preserve"> </v>
      </c>
      <c r="AJ38" s="157" t="str">
        <f>IF(ISBLANK(Fran1!EQ20)," ",IF(Fran1!EQ20&gt;=75,Fran1!EQ20," "))</f>
        <v xml:space="preserve"> </v>
      </c>
      <c r="AK38" s="157" t="str">
        <f>IF(ISBLANK(Fran1!EU20)," ",IF(Fran1!EU20&gt;=75,Fran1!EU20," "))</f>
        <v xml:space="preserve"> </v>
      </c>
      <c r="AL38" s="157" t="str">
        <f>IF(ISBLANK(Fran1!EY20)," ",IF(Fran1!EY20&gt;=75,Fran1!EY20," "))</f>
        <v xml:space="preserve"> </v>
      </c>
      <c r="AM38" s="157" t="str">
        <f>IF(ISBLANK(Fran1!FC20)," ",IF(Fran1!FC20&gt;=75,Fran1!FC20," "))</f>
        <v xml:space="preserve"> </v>
      </c>
      <c r="AN38" s="157" t="str">
        <f>IF(ISBLANK(Fran1!FJ20)," ",IF(Fran1!FJ20&gt;=75,Fran1!FJ20," "))</f>
        <v xml:space="preserve"> </v>
      </c>
      <c r="AO38" s="157" t="str">
        <f>IF(ISBLANK(Fran1!FN20)," ",IF(Fran1!FN20&gt;=75,Fran1!FN20," "))</f>
        <v xml:space="preserve"> </v>
      </c>
      <c r="AP38" s="157" t="str">
        <f>IF(ISBLANK(Fran1!FR20)," ",IF(Fran1!FR20&gt;=75,Fran1!FR20," "))</f>
        <v xml:space="preserve"> </v>
      </c>
      <c r="AQ38" s="157" t="str">
        <f>IF(ISBLANK(Fran1!FV20)," ",IF(Fran1!FV20&gt;=75,Fran1!FV20," "))</f>
        <v xml:space="preserve"> </v>
      </c>
      <c r="AR38" s="157" t="str">
        <f>IF(ISBLANK(Fran1!FZ20)," ",IF(Fran1!FZ20&gt;=75,Fran1!FZ20," "))</f>
        <v xml:space="preserve"> </v>
      </c>
      <c r="AS38" s="157" t="str">
        <f>IF(ISBLANK(Fran1!GG20)," ",IF(Fran1!GG20&gt;=75,Fran1!GG20," "))</f>
        <v xml:space="preserve"> </v>
      </c>
      <c r="AT38" s="157" t="str">
        <f>IF(ISBLANK(Fran1!GK20)," ",IF(Fran1!GK20&gt;=75,Fran1!GK20," "))</f>
        <v xml:space="preserve"> </v>
      </c>
      <c r="AU38" s="157" t="str">
        <f>IF(ISBLANK(Fran1!GO20)," ",IF(Fran1!GO20&gt;=75,Fran1!GO20," "))</f>
        <v xml:space="preserve"> </v>
      </c>
      <c r="AV38" s="157" t="str">
        <f>IF(ISBLANK(Fran1!GS20)," ",IF(Fran1!GS20&gt;=75,Fran1!GS20," "))</f>
        <v xml:space="preserve"> </v>
      </c>
      <c r="AW38" s="157" t="str">
        <f>IF(ISBLANK(Fran1!GW20)," ",IF(Fran1!GW20&gt;=75,Fran1!GW20," "))</f>
        <v xml:space="preserve"> </v>
      </c>
      <c r="AX38" s="157" t="str">
        <f>IF(ISBLANK(Fran1!HD20)," ",IF(Fran1!HD20&gt;=75,Fran1!HD20," "))</f>
        <v xml:space="preserve"> </v>
      </c>
      <c r="AY38" s="157" t="str">
        <f>IF(ISBLANK(Fran1!HH20)," ",IF(Fran1!HH20&gt;=75,Fran1!HH20," "))</f>
        <v xml:space="preserve"> </v>
      </c>
      <c r="AZ38" s="157" t="str">
        <f>IF(ISBLANK(Fran1!HL20)," ",IF(Fran1!HL20&gt;=75,Fran1!HL20," "))</f>
        <v xml:space="preserve"> </v>
      </c>
      <c r="BA38" s="157" t="str">
        <f>IF(ISBLANK(Fran1!HP20)," ",IF(Fran1!HP20&gt;=75,Fran1!HP20," "))</f>
        <v xml:space="preserve"> </v>
      </c>
      <c r="BB38" s="157" t="str">
        <f>IF(ISBLANK(Fran1!HT20)," ",IF(Fran1!HT20&gt;=75,Fran1!HT20," "))</f>
        <v xml:space="preserve"> </v>
      </c>
      <c r="BC38" s="157" t="str">
        <f>IF(ISBLANK(Fran1!IA20)," ",IF(Fran1!IA20&gt;=75,Fran1!IA20," "))</f>
        <v xml:space="preserve"> </v>
      </c>
      <c r="BD38" s="157" t="str">
        <f>IF(ISBLANK(Fran1!IE20)," ",IF(Fran1!IE20&gt;=75,Fran1!IE20," "))</f>
        <v xml:space="preserve"> </v>
      </c>
      <c r="BE38" s="157" t="str">
        <f>IF(ISBLANK(Fran1!II20)," ",IF(Fran1!II20&gt;=75,Fran1!II20," "))</f>
        <v xml:space="preserve"> </v>
      </c>
      <c r="BF38" s="157" t="str">
        <f>IF(ISBLANK(Fran1!IM20)," ",IF(Fran1!IM20&gt;=75,Fran1!IM20," "))</f>
        <v xml:space="preserve"> </v>
      </c>
      <c r="BG38" s="157" t="str">
        <f>IF(ISBLANK(Fran1!IQ20)," ",IF(Fran1!IQ20&gt;=75,Fran1!IQ20," "))</f>
        <v xml:space="preserve"> </v>
      </c>
      <c r="BH38" s="157" t="str">
        <f>IF(ISBLANK(Fran1!IX20)," ",IF(Fran1!IX20&gt;=75,Fran1!IX20," "))</f>
        <v xml:space="preserve"> </v>
      </c>
      <c r="BI38" s="456" t="str">
        <f>LEFT(Fran1!$A20,1)&amp;LEFT(Fran1!$B20,1)</f>
        <v/>
      </c>
      <c r="BJ38" s="457"/>
      <c r="BK38" s="157" t="str">
        <f>IF(ISBLANK(Fran1!JB20)," ",IF(Fran1!JB20&gt;=75,Fran1!JB20," "))</f>
        <v xml:space="preserve"> </v>
      </c>
      <c r="BL38" s="157" t="str">
        <f>IF(ISBLANK(Fran1!JF20)," ",IF(Fran1!JF20&gt;=75,Fran1!JF20," "))</f>
        <v xml:space="preserve"> </v>
      </c>
      <c r="BM38" s="157" t="str">
        <f>IF(ISBLANK(Fran1!JJ20)," ",IF(Fran1!JJ20&gt;=75,Fran1!JJ20," "))</f>
        <v xml:space="preserve"> </v>
      </c>
      <c r="BN38" s="157" t="str">
        <f>IF(ISBLANK(Fran1!JN20)," ",IF(Fran1!JN20&gt;=75,Fran1!JN20," "))</f>
        <v xml:space="preserve"> </v>
      </c>
      <c r="BO38" s="157" t="str">
        <f>IF(ISBLANK(Fran1!JU20)," ",IF(Fran1!JU20&gt;=75,Fran1!JU20," "))</f>
        <v xml:space="preserve"> </v>
      </c>
      <c r="BP38" s="157" t="str">
        <f>IF(ISBLANK(Fran1!JY20)," ",IF(Fran1!JY20&gt;=75,Fran1!JY20," "))</f>
        <v xml:space="preserve"> </v>
      </c>
      <c r="BQ38" s="157" t="str">
        <f>IF(ISBLANK(Fran1!KC20)," ",IF(Fran1!KC20&gt;=75,Fran1!KC20," "))</f>
        <v xml:space="preserve"> </v>
      </c>
      <c r="BR38" s="157" t="str">
        <f>IF(ISBLANK(Fran1!KG20)," ",IF(Fran1!KG20&gt;=75,Fran1!KG20," "))</f>
        <v xml:space="preserve"> </v>
      </c>
      <c r="BS38" s="157" t="str">
        <f>IF(ISBLANK(Fran1!KK20)," ",IF(Fran1!KK20&gt;=75,Fran1!KK20," "))</f>
        <v xml:space="preserve"> </v>
      </c>
      <c r="BT38" s="157" t="str">
        <f>IF(ISBLANK(Fran1!KR20)," ",IF(Fran1!KR20&gt;=75,Fran1!KR20," "))</f>
        <v xml:space="preserve"> </v>
      </c>
      <c r="BU38" s="157" t="str">
        <f>IF(ISBLANK(Fran1!KV20)," ",IF(Fran1!KV20&gt;=75,Fran1!KV20," "))</f>
        <v xml:space="preserve"> </v>
      </c>
      <c r="BV38" s="157" t="str">
        <f>IF(ISBLANK(Fran1!KZ20)," ",IF(Fran1!KZ20&gt;=75,Fran1!KZ20," "))</f>
        <v xml:space="preserve"> </v>
      </c>
      <c r="BW38" s="157" t="str">
        <f>IF(ISBLANK(Fran1!LD20)," ",IF(Fran1!LD20&gt;=75,Fran1!LD20," "))</f>
        <v xml:space="preserve"> </v>
      </c>
      <c r="BX38" s="157" t="str">
        <f>IF(ISBLANK(Fran1!LH20)," ",IF(Fran1!LH20&gt;=75,Fran1!LH20," "))</f>
        <v xml:space="preserve"> </v>
      </c>
      <c r="BY38" s="157" t="str">
        <f>IF(ISBLANK(Fran1!LO20)," ",IF(Fran1!LO20&gt;=75,Fran1!LO20," "))</f>
        <v xml:space="preserve"> </v>
      </c>
    </row>
    <row r="39" spans="1:77" ht="20.100000000000001" customHeight="1">
      <c r="A39" s="458"/>
      <c r="B39" s="459"/>
      <c r="C39" s="159" t="str">
        <f>IF(ISBLANK(Fran1!E20)," ",IF(Fran1!E20&gt;=50,IF(Fran1!E20&lt;75,Fran1!E20," ")," "))</f>
        <v xml:space="preserve"> </v>
      </c>
      <c r="D39" s="159" t="str">
        <f>IF(ISBLANK(Fran1!I20)," ",IF(Fran1!I20&gt;=50,IF(Fran1!I20&lt;75,Fran1!I20," ")," "))</f>
        <v xml:space="preserve"> </v>
      </c>
      <c r="E39" s="159" t="str">
        <f>IF(ISBLANK(Fran1!M20)," ",IF(Fran1!M20&gt;=50,IF(Fran1!M20&lt;75,Fran1!M20," ")," "))</f>
        <v xml:space="preserve"> </v>
      </c>
      <c r="F39" s="159" t="str">
        <f>IF(ISBLANK(Fran1!Q20)," ",IF(Fran1!Q20&gt;=50,IF(Fran1!Q20&lt;75,Fran1!Q20," ")," "))</f>
        <v xml:space="preserve"> </v>
      </c>
      <c r="G39" s="159" t="str">
        <f>IF(ISBLANK(Fran1!U20)," ",IF(Fran1!U20&gt;=50,IF(Fran1!U20&lt;75,Fran1!U20," ")," "))</f>
        <v xml:space="preserve"> </v>
      </c>
      <c r="H39" s="159" t="str">
        <f>IF(ISBLANK(Fran1!AB20)," ",IF(Fran1!AB20&gt;=50,IF(Fran1!AB20&lt;75,Fran1!AB20," ")," "))</f>
        <v xml:space="preserve"> </v>
      </c>
      <c r="I39" s="159" t="str">
        <f>IF(ISBLANK(Fran1!AF20)," ",IF(Fran1!AF20&gt;=50,IF(Fran1!AF20&lt;75,Fran1!AF20," ")," "))</f>
        <v xml:space="preserve"> </v>
      </c>
      <c r="J39" s="159" t="str">
        <f>IF(ISBLANK(Fran1!AJ20)," ",IF(Fran1!AJ20&gt;=50,IF(Fran1!AJ20&lt;75,Fran1!AJ20," ")," "))</f>
        <v xml:space="preserve"> </v>
      </c>
      <c r="K39" s="159" t="str">
        <f>IF(ISBLANK(Fran1!AN20)," ",IF(Fran1!AN20&gt;=50,IF(Fran1!AN20&lt;75,Fran1!AN20," ")," "))</f>
        <v xml:space="preserve"> </v>
      </c>
      <c r="L39" s="159" t="str">
        <f>IF(ISBLANK(Fran1!AR20)," ",IF(Fran1!AR20&gt;=50,IF(Fran1!AR20&lt;75,Fran1!AR20," ")," "))</f>
        <v xml:space="preserve"> </v>
      </c>
      <c r="M39" s="159" t="str">
        <f>IF(ISBLANK(Fran1!AY20)," ",IF(Fran1!AY20&gt;=50,IF(Fran1!AY20&lt;75,Fran1!AY20," ")," "))</f>
        <v xml:space="preserve"> </v>
      </c>
      <c r="N39" s="159" t="str">
        <f>IF(ISBLANK(Fran1!BC20)," ",IF(Fran1!BC20&gt;=50,IF(Fran1!BC20&lt;75,Fran1!BC20," ")," "))</f>
        <v xml:space="preserve"> </v>
      </c>
      <c r="O39" s="159" t="str">
        <f>IF(ISBLANK(Fran1!BG20)," ",IF(Fran1!BG20&gt;=50,IF(Fran1!BG20&lt;75,Fran1!BG20," ")," "))</f>
        <v xml:space="preserve"> </v>
      </c>
      <c r="P39" s="159" t="str">
        <f>IF(ISBLANK(Fran1!BK20)," ",IF(Fran1!BK20&gt;=50,IF(Fran1!BK20&lt;75,Fran1!BK20," ")," "))</f>
        <v xml:space="preserve"> </v>
      </c>
      <c r="Q39" s="159" t="str">
        <f>IF(ISBLANK(Fran1!BO20)," ",IF(Fran1!BO20&gt;=50,IF(Fran1!BO20&lt;75,Fran1!BO20," ")," "))</f>
        <v xml:space="preserve"> </v>
      </c>
      <c r="R39" s="159" t="str">
        <f>IF(ISBLANK(Fran1!BV20)," ",IF(Fran1!BV20&gt;=50,IF(Fran1!BV20&lt;75,Fran1!BV20," ")," "))</f>
        <v xml:space="preserve"> </v>
      </c>
      <c r="S39" s="159" t="str">
        <f>IF(ISBLANK(Fran1!BZ20)," ",IF(Fran1!BZ20&gt;=50,IF(Fran1!BZ20&lt;75,Fran1!BZ20," ")," "))</f>
        <v xml:space="preserve"> </v>
      </c>
      <c r="T39" s="159" t="str">
        <f>IF(ISBLANK(Fran1!CD20)," ",IF(Fran1!CD20&gt;=50,IF(Fran1!CD20&lt;75,Fran1!CD20," ")," "))</f>
        <v xml:space="preserve"> </v>
      </c>
      <c r="U39" s="159" t="str">
        <f>IF(ISBLANK(Fran1!CH20)," ",IF(Fran1!CH20&gt;=50,IF(Fran1!CH20&lt;75,Fran1!CH20," ")," "))</f>
        <v xml:space="preserve"> </v>
      </c>
      <c r="V39" s="159" t="str">
        <f>IF(ISBLANK(Fran1!CL20)," ",IF(Fran1!CL20&gt;=50,IF(Fran1!CL20&lt;75,Fran1!CL20," ")," "))</f>
        <v xml:space="preserve"> </v>
      </c>
      <c r="W39" s="159" t="str">
        <f>IF(ISBLANK(Fran1!CS20)," ",IF(Fran1!CS20&gt;=50,IF(Fran1!CS20&lt;75,Fran1!CS20," ")," "))</f>
        <v xml:space="preserve"> </v>
      </c>
      <c r="X39" s="159" t="str">
        <f>IF(ISBLANK(Fran1!CW20)," ",IF(Fran1!CW20&gt;=50,IF(Fran1!CW20&lt;75,Fran1!CW20," ")," "))</f>
        <v xml:space="preserve"> </v>
      </c>
      <c r="Y39" s="159" t="str">
        <f>IF(ISBLANK(Fran1!DA20)," ",IF(Fran1!DA20&gt;=50,IF(Fran1!DA20&lt;75,Fran1!DA20," ")," "))</f>
        <v xml:space="preserve"> </v>
      </c>
      <c r="Z39" s="159" t="str">
        <f>IF(ISBLANK(Fran1!DE20)," ",IF(Fran1!DE20&gt;=50,IF(Fran1!DE20&lt;75,Fran1!DE20," ")," "))</f>
        <v xml:space="preserve"> </v>
      </c>
      <c r="AA39" s="159" t="str">
        <f>IF(ISBLANK(Fran1!DI20)," ",IF(Fran1!DI20&gt;=50,IF(Fran1!DI20&lt;75,Fran1!DI20," ")," "))</f>
        <v xml:space="preserve"> </v>
      </c>
      <c r="AB39" s="159" t="str">
        <f>IF(ISBLANK(Fran1!DP20)," ",IF(Fran1!DP20&gt;=50,IF(Fran1!DP20&lt;75,Fran1!DP20," ")," "))</f>
        <v xml:space="preserve"> </v>
      </c>
      <c r="AC39" s="159" t="str">
        <f>IF(ISBLANK(Fran1!DT20)," ",IF(Fran1!DT20&gt;=50,IF(Fran1!DT20&lt;75,Fran1!DT20," ")," "))</f>
        <v xml:space="preserve"> </v>
      </c>
      <c r="AD39" s="159" t="str">
        <f>IF(ISBLANK(Fran1!DX20)," ",IF(Fran1!DX20&gt;=50,IF(Fran1!DX20&lt;75,Fran1!DX20," ")," "))</f>
        <v xml:space="preserve"> </v>
      </c>
      <c r="AE39" s="458"/>
      <c r="AF39" s="459"/>
      <c r="AG39" s="159" t="str">
        <f>IF(ISBLANK(Fran1!EB20)," ",IF(Fran1!EB20&gt;=50,IF(Fran1!EB20&lt;75,Fran1!EB20," ")," "))</f>
        <v xml:space="preserve"> </v>
      </c>
      <c r="AH39" s="159" t="str">
        <f>IF(ISBLANK(Fran1!EF20)," ",IF(Fran1!EF20&gt;=50,IF(Fran1!EF20&lt;75,Fran1!EF20," ")," "))</f>
        <v xml:space="preserve"> </v>
      </c>
      <c r="AI39" s="159" t="str">
        <f>IF(ISBLANK(Fran1!EM20)," ",IF(Fran1!EM20&gt;=50,IF(Fran1!EM20&lt;75,Fran1!EM20," ")," "))</f>
        <v xml:space="preserve"> </v>
      </c>
      <c r="AJ39" s="159" t="str">
        <f>IF(ISBLANK(Fran1!EQ20)," ",IF(Fran1!EQ20&gt;=50,IF(Fran1!EQ20&lt;75,Fran1!EQ20," ")," "))</f>
        <v xml:space="preserve"> </v>
      </c>
      <c r="AK39" s="159" t="str">
        <f>IF(ISBLANK(Fran1!EU20)," ",IF(Fran1!EU20&gt;=50,IF(Fran1!EU20&lt;75,Fran1!EU20," ")," "))</f>
        <v xml:space="preserve"> </v>
      </c>
      <c r="AL39" s="159" t="str">
        <f>IF(ISBLANK(Fran1!EY20)," ",IF(Fran1!EY20&gt;=50,IF(Fran1!EY20&lt;75,Fran1!EY20," ")," "))</f>
        <v xml:space="preserve"> </v>
      </c>
      <c r="AM39" s="159" t="str">
        <f>IF(ISBLANK(Fran1!FC20)," ",IF(Fran1!FC20&gt;=50,IF(Fran1!FC20&lt;75,Fran1!FC20," ")," "))</f>
        <v xml:space="preserve"> </v>
      </c>
      <c r="AN39" s="159" t="str">
        <f>IF(ISBLANK(Fran1!FJ20)," ",IF(Fran1!FJ20&gt;=50,IF(Fran1!FJ20&lt;75,Fran1!FJ20," ")," "))</f>
        <v xml:space="preserve"> </v>
      </c>
      <c r="AO39" s="159" t="str">
        <f>IF(ISBLANK(Fran1!FN20)," ",IF(Fran1!FN20&gt;=50,IF(Fran1!FN20&lt;75,Fran1!FN20," ")," "))</f>
        <v xml:space="preserve"> </v>
      </c>
      <c r="AP39" s="159" t="str">
        <f>IF(ISBLANK(Fran1!FR20)," ",IF(Fran1!FR20&gt;=50,IF(Fran1!FR20&lt;75,Fran1!FR20," ")," "))</f>
        <v xml:space="preserve"> </v>
      </c>
      <c r="AQ39" s="159" t="str">
        <f>IF(ISBLANK(Fran1!FV20)," ",IF(Fran1!FV20&gt;=50,IF(Fran1!FV20&lt;75,Fran1!FV20," ")," "))</f>
        <v xml:space="preserve"> </v>
      </c>
      <c r="AR39" s="159" t="str">
        <f>IF(ISBLANK(Fran1!FZ20)," ",IF(Fran1!FZ20&gt;=50,IF(Fran1!FZ20&lt;75,Fran1!FZ20," ")," "))</f>
        <v xml:space="preserve"> </v>
      </c>
      <c r="AS39" s="159" t="str">
        <f>IF(ISBLANK(Fran1!GG20)," ",IF(Fran1!GG20&gt;=50,IF(Fran1!GG20&lt;75,Fran1!GG20," ")," "))</f>
        <v xml:space="preserve"> </v>
      </c>
      <c r="AT39" s="159" t="str">
        <f>IF(ISBLANK(Fran1!GK20)," ",IF(Fran1!GK20&gt;=50,IF(Fran1!GK20&lt;75,Fran1!GK20," ")," "))</f>
        <v xml:space="preserve"> </v>
      </c>
      <c r="AU39" s="159" t="str">
        <f>IF(ISBLANK(Fran1!GO20)," ",IF(Fran1!GO20&gt;=50,IF(Fran1!GO20&lt;75,Fran1!GO20," ")," "))</f>
        <v xml:space="preserve"> </v>
      </c>
      <c r="AV39" s="159" t="str">
        <f>IF(ISBLANK(Fran1!GS20)," ",IF(Fran1!GS20&gt;=50,IF(Fran1!GS20&lt;75,Fran1!GS20," ")," "))</f>
        <v xml:space="preserve"> </v>
      </c>
      <c r="AW39" s="159" t="str">
        <f>IF(ISBLANK(Fran1!GW20)," ",IF(Fran1!GW20&gt;=50,IF(Fran1!GW20&lt;75,Fran1!GW20," ")," "))</f>
        <v xml:space="preserve"> </v>
      </c>
      <c r="AX39" s="159" t="str">
        <f>IF(ISBLANK(Fran1!HD20)," ",IF(Fran1!HD20&gt;=50,IF(Fran1!HD20&lt;75,Fran1!HD20," ")," "))</f>
        <v xml:space="preserve"> </v>
      </c>
      <c r="AY39" s="159" t="str">
        <f>IF(ISBLANK(Fran1!HH20)," ",IF(Fran1!HH20&gt;=50,IF(Fran1!HH20&lt;75,Fran1!HH20," ")," "))</f>
        <v xml:space="preserve"> </v>
      </c>
      <c r="AZ39" s="159" t="str">
        <f>IF(ISBLANK(Fran1!HL20)," ",IF(Fran1!HL20&gt;=50,IF(Fran1!HL20&lt;75,Fran1!HL20," ")," "))</f>
        <v xml:space="preserve"> </v>
      </c>
      <c r="BA39" s="159" t="str">
        <f>IF(ISBLANK(Fran1!HP20)," ",IF(Fran1!HP20&gt;=50,IF(Fran1!HP20&lt;75,Fran1!HP20," ")," "))</f>
        <v xml:space="preserve"> </v>
      </c>
      <c r="BB39" s="159" t="str">
        <f>IF(ISBLANK(Fran1!HT20)," ",IF(Fran1!HT20&gt;=50,IF(Fran1!HT20&lt;75,Fran1!HT20," ")," "))</f>
        <v xml:space="preserve"> </v>
      </c>
      <c r="BC39" s="159" t="str">
        <f>IF(ISBLANK(Fran1!IA20)," ",IF(Fran1!IA20&gt;=50,IF(Fran1!IA20&lt;75,Fran1!IA20," ")," "))</f>
        <v xml:space="preserve"> </v>
      </c>
      <c r="BD39" s="159" t="str">
        <f>IF(ISBLANK(Fran1!IE20)," ",IF(Fran1!IE20&gt;=50,IF(Fran1!IE20&lt;75,Fran1!IE20," ")," "))</f>
        <v xml:space="preserve"> </v>
      </c>
      <c r="BE39" s="159" t="str">
        <f>IF(ISBLANK(Fran1!II20)," ",IF(Fran1!II20&gt;=50,IF(Fran1!II20&lt;75,Fran1!II20," ")," "))</f>
        <v xml:space="preserve"> </v>
      </c>
      <c r="BF39" s="159" t="str">
        <f>IF(ISBLANK(Fran1!IM20)," ",IF(Fran1!IM20&gt;=50,IF(Fran1!IM20&lt;75,Fran1!IM20," ")," "))</f>
        <v xml:space="preserve"> </v>
      </c>
      <c r="BG39" s="159" t="str">
        <f>IF(ISBLANK(Fran1!IQ20)," ",IF(Fran1!IQ20&gt;=50,IF(Fran1!IQ20&lt;75,Fran1!IQ20," ")," "))</f>
        <v xml:space="preserve"> </v>
      </c>
      <c r="BH39" s="159" t="str">
        <f>IF(ISBLANK(Fran1!IX20)," ",IF(Fran1!IX20&gt;=50,IF(Fran1!IX20&lt;75,Fran1!IX20," ")," "))</f>
        <v xml:space="preserve"> </v>
      </c>
      <c r="BI39" s="458"/>
      <c r="BJ39" s="459"/>
      <c r="BK39" s="159" t="str">
        <f>IF(ISBLANK(Fran1!JB20)," ",IF(Fran1!JB20&gt;=50,IF(Fran1!JB20&lt;75,Fran1!JB20," ")," "))</f>
        <v xml:space="preserve"> </v>
      </c>
      <c r="BL39" s="159" t="str">
        <f>IF(ISBLANK(Fran1!JF20)," ",IF(Fran1!JF20&gt;=50,IF(Fran1!JF20&lt;75,Fran1!JF20," ")," "))</f>
        <v xml:space="preserve"> </v>
      </c>
      <c r="BM39" s="159" t="str">
        <f>IF(ISBLANK(Fran1!JJ20)," ",IF(Fran1!JJ20&gt;=50,IF(Fran1!JJ20&lt;75,Fran1!JJ20," ")," "))</f>
        <v xml:space="preserve"> </v>
      </c>
      <c r="BN39" s="159" t="str">
        <f>IF(ISBLANK(Fran1!JN20)," ",IF(Fran1!JN20&gt;=50,IF(Fran1!JN20&lt;75,Fran1!JN20," ")," "))</f>
        <v xml:space="preserve"> </v>
      </c>
      <c r="BO39" s="159" t="str">
        <f>IF(ISBLANK(Fran1!JU20)," ",IF(Fran1!JU20&gt;=50,IF(Fran1!JU20&lt;75,Fran1!JU20," ")," "))</f>
        <v xml:space="preserve"> </v>
      </c>
      <c r="BP39" s="159" t="str">
        <f>IF(ISBLANK(Fran1!JY20)," ",IF(Fran1!JY20&gt;=50,IF(Fran1!JY20&lt;75,Fran1!JY20," ")," "))</f>
        <v xml:space="preserve"> </v>
      </c>
      <c r="BQ39" s="159" t="str">
        <f>IF(ISBLANK(Fran1!KC20)," ",IF(Fran1!KC20&gt;=50,IF(Fran1!KC20&lt;75,Fran1!KC20," ")," "))</f>
        <v xml:space="preserve"> </v>
      </c>
      <c r="BR39" s="159" t="str">
        <f>IF(ISBLANK(Fran1!KG20)," ",IF(Fran1!KG20&gt;=50,IF(Fran1!KG20&lt;75,Fran1!KG20," ")," "))</f>
        <v xml:space="preserve"> </v>
      </c>
      <c r="BS39" s="159" t="str">
        <f>IF(ISBLANK(Fran1!KK20)," ",IF(Fran1!KK20&gt;=50,IF(Fran1!KK20&lt;75,Fran1!KK20," ")," "))</f>
        <v xml:space="preserve"> </v>
      </c>
      <c r="BT39" s="159" t="str">
        <f>IF(ISBLANK(Fran1!KR20)," ",IF(Fran1!KR20&gt;=50,IF(Fran1!KR20&lt;75,Fran1!KR20," ")," "))</f>
        <v xml:space="preserve"> </v>
      </c>
      <c r="BU39" s="159" t="str">
        <f>IF(ISBLANK(Fran1!KV20)," ",IF(Fran1!KV20&gt;=50,IF(Fran1!KV20&lt;75,Fran1!KV20," ")," "))</f>
        <v xml:space="preserve"> </v>
      </c>
      <c r="BV39" s="159" t="str">
        <f>IF(ISBLANK(Fran1!KZ20)," ",IF(Fran1!KZ20&gt;=50,IF(Fran1!KZ20&lt;75,Fran1!KZ20," ")," "))</f>
        <v xml:space="preserve"> </v>
      </c>
      <c r="BW39" s="159" t="str">
        <f>IF(ISBLANK(Fran1!LD20)," ",IF(Fran1!LD20&gt;=50,IF(Fran1!LD20&lt;75,Fran1!LD20," ")," "))</f>
        <v xml:space="preserve"> </v>
      </c>
      <c r="BX39" s="159" t="str">
        <f>IF(ISBLANK(Fran1!LH20)," ",IF(Fran1!LH20&gt;=50,IF(Fran1!LH20&lt;75,Fran1!LH20," ")," "))</f>
        <v xml:space="preserve"> </v>
      </c>
      <c r="BY39" s="159" t="str">
        <f>IF(ISBLANK(Fran1!LO20)," ",IF(Fran1!LO20&gt;=50,IF(Fran1!LO20&lt;75,Fran1!LO20," ")," "))</f>
        <v xml:space="preserve"> </v>
      </c>
    </row>
    <row r="40" spans="1:77" ht="20.100000000000001" customHeight="1" thickBot="1">
      <c r="A40" s="460"/>
      <c r="B40" s="461"/>
      <c r="C40" s="161" t="str">
        <f>IF(ISBLANK(Fran1!E20)," ",IF(Fran1!E20&lt;50,Fran1!E20," "))</f>
        <v xml:space="preserve"> </v>
      </c>
      <c r="D40" s="161" t="str">
        <f>IF(ISBLANK(Fran1!I20)," ",IF(Fran1!I20&lt;50,Fran1!I20," "))</f>
        <v xml:space="preserve"> </v>
      </c>
      <c r="E40" s="161" t="str">
        <f>IF(ISBLANK(Fran1!M20)," ",IF(Fran1!M20&lt;50,Fran1!M20," "))</f>
        <v xml:space="preserve"> </v>
      </c>
      <c r="F40" s="161" t="str">
        <f>IF(ISBLANK(Fran1!Q20)," ",IF(Fran1!Q20&lt;50,Fran1!Q20," "))</f>
        <v xml:space="preserve"> </v>
      </c>
      <c r="G40" s="161" t="str">
        <f>IF(ISBLANK(Fran1!U20)," ",IF(Fran1!U20&lt;50,Fran1!U20," "))</f>
        <v xml:space="preserve"> </v>
      </c>
      <c r="H40" s="161" t="str">
        <f>IF(ISBLANK(Fran1!AB20)," ",IF(Fran1!AB20&lt;50,Fran1!AB20," "))</f>
        <v xml:space="preserve"> </v>
      </c>
      <c r="I40" s="161" t="str">
        <f>IF(ISBLANK(Fran1!AF20)," ",IF(Fran1!AF20&lt;50,Fran1!AF20," "))</f>
        <v xml:space="preserve"> </v>
      </c>
      <c r="J40" s="161" t="str">
        <f>IF(ISBLANK(Fran1!AJ20)," ",IF(Fran1!AJ20&lt;50,Fran1!AJ20," "))</f>
        <v xml:space="preserve"> </v>
      </c>
      <c r="K40" s="161" t="str">
        <f>IF(ISBLANK(Fran1!AN20)," ",IF(Fran1!AN20&lt;50,Fran1!AN20," "))</f>
        <v xml:space="preserve"> </v>
      </c>
      <c r="L40" s="161" t="str">
        <f>IF(ISBLANK(Fran1!AR20)," ",IF(Fran1!AR20&lt;50,Fran1!AR20," "))</f>
        <v xml:space="preserve"> </v>
      </c>
      <c r="M40" s="161" t="str">
        <f>IF(ISBLANK(Fran1!AY20)," ",IF(Fran1!AY20&lt;50,Fran1!AY20," "))</f>
        <v xml:space="preserve"> </v>
      </c>
      <c r="N40" s="161" t="str">
        <f>IF(ISBLANK(Fran1!BC20)," ",IF(Fran1!BC20&lt;50,Fran1!BC20," "))</f>
        <v xml:space="preserve"> </v>
      </c>
      <c r="O40" s="161" t="str">
        <f>IF(ISBLANK(Fran1!BG20)," ",IF(Fran1!BG20&lt;50,Fran1!BG20," "))</f>
        <v xml:space="preserve"> </v>
      </c>
      <c r="P40" s="161" t="str">
        <f>IF(ISBLANK(Fran1!BK20)," ",IF(Fran1!BK20&lt;50,Fran1!BK20," "))</f>
        <v xml:space="preserve"> </v>
      </c>
      <c r="Q40" s="161" t="str">
        <f>IF(ISBLANK(Fran1!BO20)," ",IF(Fran1!BO20&lt;50,Fran1!BO20," "))</f>
        <v xml:space="preserve"> </v>
      </c>
      <c r="R40" s="161" t="str">
        <f>IF(ISBLANK(Fran1!BV20)," ",IF(Fran1!BV20&lt;50,Fran1!BV20," "))</f>
        <v xml:space="preserve"> </v>
      </c>
      <c r="S40" s="161" t="str">
        <f>IF(ISBLANK(Fran1!BZ20)," ",IF(Fran1!BZ20&lt;50,Fran1!BZ20," "))</f>
        <v xml:space="preserve"> </v>
      </c>
      <c r="T40" s="161" t="str">
        <f>IF(ISBLANK(Fran1!CD20)," ",IF(Fran1!CD20&lt;50,Fran1!CD20," "))</f>
        <v xml:space="preserve"> </v>
      </c>
      <c r="U40" s="161" t="str">
        <f>IF(ISBLANK(Fran1!CH20)," ",IF(Fran1!CH20&lt;50,Fran1!CH20," "))</f>
        <v xml:space="preserve"> </v>
      </c>
      <c r="V40" s="161" t="str">
        <f>IF(ISBLANK(Fran1!CL20)," ",IF(Fran1!CL20&lt;50,Fran1!CL20," "))</f>
        <v xml:space="preserve"> </v>
      </c>
      <c r="W40" s="161" t="str">
        <f>IF(ISBLANK(Fran1!CS20)," ",IF(Fran1!CS20&lt;50,Fran1!CS20," "))</f>
        <v xml:space="preserve"> </v>
      </c>
      <c r="X40" s="161" t="str">
        <f>IF(ISBLANK(Fran1!CW20)," ",IF(Fran1!CW20&lt;50,Fran1!CW20," "))</f>
        <v xml:space="preserve"> </v>
      </c>
      <c r="Y40" s="161" t="str">
        <f>IF(ISBLANK(Fran1!DA20)," ",IF(Fran1!DA20&lt;50,Fran1!DA20," "))</f>
        <v xml:space="preserve"> </v>
      </c>
      <c r="Z40" s="161" t="str">
        <f>IF(ISBLANK(Fran1!DE20)," ",IF(Fran1!DE20&lt;50,Fran1!DE20," "))</f>
        <v xml:space="preserve"> </v>
      </c>
      <c r="AA40" s="161" t="str">
        <f>IF(ISBLANK(Fran1!DI20)," ",IF(Fran1!DI20&lt;50,Fran1!DI20," "))</f>
        <v xml:space="preserve"> </v>
      </c>
      <c r="AB40" s="161" t="str">
        <f>IF(ISBLANK(Fran1!DP20)," ",IF(Fran1!DP20&lt;50,Fran1!DP20," "))</f>
        <v xml:space="preserve"> </v>
      </c>
      <c r="AC40" s="161" t="str">
        <f>IF(ISBLANK(Fran1!DT20)," ",IF(Fran1!DT20&lt;50,Fran1!DT20," "))</f>
        <v xml:space="preserve"> </v>
      </c>
      <c r="AD40" s="161" t="str">
        <f>IF(ISBLANK(Fran1!DX20)," ",IF(Fran1!DX20&lt;50,Fran1!DX20," "))</f>
        <v xml:space="preserve"> </v>
      </c>
      <c r="AE40" s="460"/>
      <c r="AF40" s="461"/>
      <c r="AG40" s="161" t="str">
        <f>IF(ISBLANK(Fran1!EB20)," ",IF(Fran1!EB20&lt;50,Fran1!EB20," "))</f>
        <v xml:space="preserve"> </v>
      </c>
      <c r="AH40" s="161" t="str">
        <f>IF(ISBLANK(Fran1!EF20)," ",IF(Fran1!EF20&lt;50,Fran1!EF20," "))</f>
        <v xml:space="preserve"> </v>
      </c>
      <c r="AI40" s="161" t="str">
        <f>IF(ISBLANK(Fran1!EM20)," ",IF(Fran1!EM20&lt;50,Fran1!EM20," "))</f>
        <v xml:space="preserve"> </v>
      </c>
      <c r="AJ40" s="161" t="str">
        <f>IF(ISBLANK(Fran1!EQ20)," ",IF(Fran1!EQ20&lt;50,Fran1!EQ20," "))</f>
        <v xml:space="preserve"> </v>
      </c>
      <c r="AK40" s="161" t="str">
        <f>IF(ISBLANK(Fran1!EU20)," ",IF(Fran1!EU20&lt;50,Fran1!EU20," "))</f>
        <v xml:space="preserve"> </v>
      </c>
      <c r="AL40" s="161" t="str">
        <f>IF(ISBLANK(Fran1!EY20)," ",IF(Fran1!EY20&lt;50,Fran1!EY20," "))</f>
        <v xml:space="preserve"> </v>
      </c>
      <c r="AM40" s="161" t="str">
        <f>IF(ISBLANK(Fran1!FC20)," ",IF(Fran1!FC20&lt;50,Fran1!FC20," "))</f>
        <v xml:space="preserve"> </v>
      </c>
      <c r="AN40" s="161" t="str">
        <f>IF(ISBLANK(Fran1!FJ20)," ",IF(Fran1!FJ20&lt;50,Fran1!FJ20," "))</f>
        <v xml:space="preserve"> </v>
      </c>
      <c r="AO40" s="161" t="str">
        <f>IF(ISBLANK(Fran1!FN20)," ",IF(Fran1!FN20&lt;50,Fran1!FN20," "))</f>
        <v xml:space="preserve"> </v>
      </c>
      <c r="AP40" s="161" t="str">
        <f>IF(ISBLANK(Fran1!FR20)," ",IF(Fran1!FR20&lt;50,Fran1!FR20," "))</f>
        <v xml:space="preserve"> </v>
      </c>
      <c r="AQ40" s="161" t="str">
        <f>IF(ISBLANK(Fran1!FV20)," ",IF(Fran1!FV20&lt;50,Fran1!FV20," "))</f>
        <v xml:space="preserve"> </v>
      </c>
      <c r="AR40" s="161" t="str">
        <f>IF(ISBLANK(Fran1!FZ20)," ",IF(Fran1!FZ20&lt;50,Fran1!FZ20," "))</f>
        <v xml:space="preserve"> </v>
      </c>
      <c r="AS40" s="161" t="str">
        <f>IF(ISBLANK(Fran1!GG20)," ",IF(Fran1!GG20&lt;50,Fran1!GG20," "))</f>
        <v xml:space="preserve"> </v>
      </c>
      <c r="AT40" s="161" t="str">
        <f>IF(ISBLANK(Fran1!GK20)," ",IF(Fran1!GK20&lt;50,Fran1!GK20," "))</f>
        <v xml:space="preserve"> </v>
      </c>
      <c r="AU40" s="161" t="str">
        <f>IF(ISBLANK(Fran1!GO20)," ",IF(Fran1!GO20&lt;50,Fran1!GO20," "))</f>
        <v xml:space="preserve"> </v>
      </c>
      <c r="AV40" s="161" t="str">
        <f>IF(ISBLANK(Fran1!GS20)," ",IF(Fran1!GS20&lt;50,Fran1!GS20," "))</f>
        <v xml:space="preserve"> </v>
      </c>
      <c r="AW40" s="161" t="str">
        <f>IF(ISBLANK(Fran1!GW20)," ",IF(Fran1!GW20&lt;50,Fran1!GW20," "))</f>
        <v xml:space="preserve"> </v>
      </c>
      <c r="AX40" s="161" t="str">
        <f>IF(ISBLANK(Fran1!HD20)," ",IF(Fran1!HD20&lt;50,Fran1!HD20," "))</f>
        <v xml:space="preserve"> </v>
      </c>
      <c r="AY40" s="161" t="str">
        <f>IF(ISBLANK(Fran1!HH20)," ",IF(Fran1!HH20&lt;50,Fran1!HH20," "))</f>
        <v xml:space="preserve"> </v>
      </c>
      <c r="AZ40" s="161" t="str">
        <f>IF(ISBLANK(Fran1!HL20)," ",IF(Fran1!HL20&lt;50,Fran1!HL20," "))</f>
        <v xml:space="preserve"> </v>
      </c>
      <c r="BA40" s="161" t="str">
        <f>IF(ISBLANK(Fran1!HP20)," ",IF(Fran1!HP20&lt;50,Fran1!HP20," "))</f>
        <v xml:space="preserve"> </v>
      </c>
      <c r="BB40" s="161" t="str">
        <f>IF(ISBLANK(Fran1!HT20)," ",IF(Fran1!HT20&lt;50,Fran1!HT20," "))</f>
        <v xml:space="preserve"> </v>
      </c>
      <c r="BC40" s="161" t="str">
        <f>IF(ISBLANK(Fran1!IA20)," ",IF(Fran1!IA20&lt;50,Fran1!IA20," "))</f>
        <v xml:space="preserve"> </v>
      </c>
      <c r="BD40" s="161" t="str">
        <f>IF(ISBLANK(Fran1!IE20)," ",IF(Fran1!IE20&lt;50,Fran1!IE20," "))</f>
        <v xml:space="preserve"> </v>
      </c>
      <c r="BE40" s="161" t="str">
        <f>IF(ISBLANK(Fran1!II20)," ",IF(Fran1!II20&lt;50,Fran1!II20," "))</f>
        <v xml:space="preserve"> </v>
      </c>
      <c r="BF40" s="161" t="str">
        <f>IF(ISBLANK(Fran1!IM20)," ",IF(Fran1!IM20&lt;50,Fran1!IM20," "))</f>
        <v xml:space="preserve"> </v>
      </c>
      <c r="BG40" s="161" t="str">
        <f>IF(ISBLANK(Fran1!IQ20)," ",IF(Fran1!IQ20&lt;50,Fran1!IQ20," "))</f>
        <v xml:space="preserve"> </v>
      </c>
      <c r="BH40" s="161" t="str">
        <f>IF(ISBLANK(Fran1!IX20)," ",IF(Fran1!IX20&lt;50,Fran1!IX20," "))</f>
        <v xml:space="preserve"> </v>
      </c>
      <c r="BI40" s="460"/>
      <c r="BJ40" s="461"/>
      <c r="BK40" s="161" t="str">
        <f>IF(ISBLANK(Fran1!JB20)," ",IF(Fran1!JB20&lt;50,Fran1!JB20," "))</f>
        <v xml:space="preserve"> </v>
      </c>
      <c r="BL40" s="161" t="str">
        <f>IF(ISBLANK(Fran1!JF20)," ",IF(Fran1!JF20&lt;50,Fran1!JF20," "))</f>
        <v xml:space="preserve"> </v>
      </c>
      <c r="BM40" s="161" t="str">
        <f>IF(ISBLANK(Fran1!JJ20)," ",IF(Fran1!JJ20&lt;50,Fran1!JJ20," "))</f>
        <v xml:space="preserve"> </v>
      </c>
      <c r="BN40" s="161" t="str">
        <f>IF(ISBLANK(Fran1!JN20)," ",IF(Fran1!JN20&lt;50,Fran1!JN20," "))</f>
        <v xml:space="preserve"> </v>
      </c>
      <c r="BO40" s="161" t="str">
        <f>IF(ISBLANK(Fran1!JU20)," ",IF(Fran1!JU20&lt;50,Fran1!JU20," "))</f>
        <v xml:space="preserve"> </v>
      </c>
      <c r="BP40" s="161" t="str">
        <f>IF(ISBLANK(Fran1!JY20)," ",IF(Fran1!JY20&lt;50,Fran1!JY20," "))</f>
        <v xml:space="preserve"> </v>
      </c>
      <c r="BQ40" s="161" t="str">
        <f>IF(ISBLANK(Fran1!KC20)," ",IF(Fran1!KC20&lt;50,Fran1!KC20," "))</f>
        <v xml:space="preserve"> </v>
      </c>
      <c r="BR40" s="161" t="str">
        <f>IF(ISBLANK(Fran1!KG20)," ",IF(Fran1!KG20&lt;50,Fran1!KG20," "))</f>
        <v xml:space="preserve"> </v>
      </c>
      <c r="BS40" s="161" t="str">
        <f>IF(ISBLANK(Fran1!KK20)," ",IF(Fran1!KK20&lt;50,Fran1!KK20," "))</f>
        <v xml:space="preserve"> </v>
      </c>
      <c r="BT40" s="161" t="str">
        <f>IF(ISBLANK(Fran1!KR20)," ",IF(Fran1!KR20&lt;50,Fran1!KR20," "))</f>
        <v xml:space="preserve"> </v>
      </c>
      <c r="BU40" s="161" t="str">
        <f>IF(ISBLANK(Fran1!KV20)," ",IF(Fran1!KV20&lt;50,Fran1!KV20," "))</f>
        <v xml:space="preserve"> </v>
      </c>
      <c r="BV40" s="161" t="str">
        <f>IF(ISBLANK(Fran1!KZ20)," ",IF(Fran1!KZ20&lt;50,Fran1!KZ20," "))</f>
        <v xml:space="preserve"> </v>
      </c>
      <c r="BW40" s="161" t="str">
        <f>IF(ISBLANK(Fran1!LD20)," ",IF(Fran1!LD20&lt;50,Fran1!LD20," "))</f>
        <v xml:space="preserve"> </v>
      </c>
      <c r="BX40" s="161" t="str">
        <f>IF(ISBLANK(Fran1!LH20)," ",IF(Fran1!LH20&lt;50,Fran1!LH20," "))</f>
        <v xml:space="preserve"> </v>
      </c>
      <c r="BY40" s="161" t="str">
        <f>IF(ISBLANK(Fran1!LO20)," ",IF(Fran1!LO20&lt;50,Fran1!LO20," "))</f>
        <v xml:space="preserve"> </v>
      </c>
    </row>
    <row r="41" spans="1:77" ht="20.100000000000001" customHeight="1">
      <c r="A41" s="456" t="str">
        <f>LEFT(Fran1!$A19,1)&amp;LEFT(Fran1!$B19,1)</f>
        <v/>
      </c>
      <c r="B41" s="457"/>
      <c r="C41" s="157" t="str">
        <f>IF(ISBLANK(Fran1!E19)," ",IF(Fran1!E19&gt;=75,Fran1!E19," "))</f>
        <v xml:space="preserve"> </v>
      </c>
      <c r="D41" s="157" t="str">
        <f>IF(ISBLANK(Fran1!I19)," ",IF(Fran1!I19&gt;=75,Fran1!I19," "))</f>
        <v xml:space="preserve"> </v>
      </c>
      <c r="E41" s="157" t="str">
        <f>IF(ISBLANK(Fran1!M19)," ",IF(Fran1!M19&gt;=75,Fran1!M19," "))</f>
        <v xml:space="preserve"> </v>
      </c>
      <c r="F41" s="157" t="str">
        <f>IF(ISBLANK(Fran1!Q19)," ",IF(Fran1!Q19&gt;=75,Fran1!Q19," "))</f>
        <v xml:space="preserve"> </v>
      </c>
      <c r="G41" s="157" t="str">
        <f>IF(ISBLANK(Fran1!U19)," ",IF(Fran1!U19&gt;=75,Fran1!U19," "))</f>
        <v xml:space="preserve"> </v>
      </c>
      <c r="H41" s="157" t="str">
        <f>IF(ISBLANK(Fran1!AB19)," ",IF(Fran1!AB19&gt;=75,Fran1!AB19," "))</f>
        <v xml:space="preserve"> </v>
      </c>
      <c r="I41" s="157" t="str">
        <f>IF(ISBLANK(Fran1!AF19)," ",IF(Fran1!AF19&gt;=75,Fran1!AF19," "))</f>
        <v xml:space="preserve"> </v>
      </c>
      <c r="J41" s="157" t="str">
        <f>IF(ISBLANK(Fran1!AJ19)," ",IF(Fran1!AJ19&gt;=75,Fran1!AJ19," "))</f>
        <v xml:space="preserve"> </v>
      </c>
      <c r="K41" s="157" t="str">
        <f>IF(ISBLANK(Fran1!AN19)," ",IF(Fran1!AN19&gt;=75,Fran1!AN19," "))</f>
        <v xml:space="preserve"> </v>
      </c>
      <c r="L41" s="157" t="str">
        <f>IF(ISBLANK(Fran1!AR19)," ",IF(Fran1!AR19&gt;=75,Fran1!AR19," "))</f>
        <v xml:space="preserve"> </v>
      </c>
      <c r="M41" s="157" t="str">
        <f>IF(ISBLANK(Fran1!AY19)," ",IF(Fran1!AY19&gt;=75,Fran1!AY19," "))</f>
        <v xml:space="preserve"> </v>
      </c>
      <c r="N41" s="157" t="str">
        <f>IF(ISBLANK(Fran1!BC19)," ",IF(Fran1!BC19&gt;=75,Fran1!BC19," "))</f>
        <v xml:space="preserve"> </v>
      </c>
      <c r="O41" s="157" t="str">
        <f>IF(ISBLANK(Fran1!BG19)," ",IF(Fran1!BG19&gt;=75,Fran1!BG19," "))</f>
        <v xml:space="preserve"> </v>
      </c>
      <c r="P41" s="157" t="str">
        <f>IF(ISBLANK(Fran1!BK19)," ",IF(Fran1!BK19&gt;=75,Fran1!BK19," "))</f>
        <v xml:space="preserve"> </v>
      </c>
      <c r="Q41" s="157" t="str">
        <f>IF(ISBLANK(Fran1!BO19)," ",IF(Fran1!BO19&gt;=75,Fran1!BO19," "))</f>
        <v xml:space="preserve"> </v>
      </c>
      <c r="R41" s="157" t="str">
        <f>IF(ISBLANK(Fran1!BV19)," ",IF(Fran1!BV19&gt;=75,Fran1!BV19," "))</f>
        <v xml:space="preserve"> </v>
      </c>
      <c r="S41" s="157" t="str">
        <f>IF(ISBLANK(Fran1!BZ19)," ",IF(Fran1!BZ19&gt;=75,Fran1!BZ19," "))</f>
        <v xml:space="preserve"> </v>
      </c>
      <c r="T41" s="157" t="str">
        <f>IF(ISBLANK(Fran1!CD19)," ",IF(Fran1!CD19&gt;=75,Fran1!CD19," "))</f>
        <v xml:space="preserve"> </v>
      </c>
      <c r="U41" s="157" t="str">
        <f>IF(ISBLANK(Fran1!CH19)," ",IF(Fran1!CH19&gt;=75,Fran1!CH19," "))</f>
        <v xml:space="preserve"> </v>
      </c>
      <c r="V41" s="157" t="str">
        <f>IF(ISBLANK(Fran1!CL19)," ",IF(Fran1!CL19&gt;=75,Fran1!CL19," "))</f>
        <v xml:space="preserve"> </v>
      </c>
      <c r="W41" s="157" t="str">
        <f>IF(ISBLANK(Fran1!CS19)," ",IF(Fran1!CS19&gt;=75,Fran1!CS19," "))</f>
        <v xml:space="preserve"> </v>
      </c>
      <c r="X41" s="157" t="str">
        <f>IF(ISBLANK(Fran1!CW19)," ",IF(Fran1!CW19&gt;=75,Fran1!CW19," "))</f>
        <v xml:space="preserve"> </v>
      </c>
      <c r="Y41" s="157" t="str">
        <f>IF(ISBLANK(Fran1!DA19)," ",IF(Fran1!DA19&gt;=75,Fran1!DA19," "))</f>
        <v xml:space="preserve"> </v>
      </c>
      <c r="Z41" s="157" t="str">
        <f>IF(ISBLANK(Fran1!DE19)," ",IF(Fran1!DE19&gt;=75,Fran1!DE19," "))</f>
        <v xml:space="preserve"> </v>
      </c>
      <c r="AA41" s="157" t="str">
        <f>IF(ISBLANK(Fran1!DI19)," ",IF(Fran1!DI19&gt;=75,Fran1!DI19," "))</f>
        <v xml:space="preserve"> </v>
      </c>
      <c r="AB41" s="157" t="str">
        <f>IF(ISBLANK(Fran1!DP19)," ",IF(Fran1!DP19&gt;=75,Fran1!DP19," "))</f>
        <v xml:space="preserve"> </v>
      </c>
      <c r="AC41" s="157" t="str">
        <f>IF(ISBLANK(Fran1!DT19)," ",IF(Fran1!DT19&gt;=75,Fran1!DT19," "))</f>
        <v xml:space="preserve"> </v>
      </c>
      <c r="AD41" s="157" t="str">
        <f>IF(ISBLANK(Fran1!DX19)," ",IF(Fran1!DX19&gt;=75,Fran1!DX19," "))</f>
        <v xml:space="preserve"> </v>
      </c>
      <c r="AE41" s="456" t="str">
        <f>LEFT(Fran1!$A19,1)&amp;LEFT(Fran1!$B19,1)</f>
        <v/>
      </c>
      <c r="AF41" s="457"/>
      <c r="AG41" s="157" t="str">
        <f>IF(ISBLANK(Fran1!EB19)," ",IF(Fran1!EB19&gt;=75,Fran1!EB19," "))</f>
        <v xml:space="preserve"> </v>
      </c>
      <c r="AH41" s="157" t="str">
        <f>IF(ISBLANK(Fran1!EF19)," ",IF(Fran1!EF19&gt;=75,Fran1!EF19," "))</f>
        <v xml:space="preserve"> </v>
      </c>
      <c r="AI41" s="157" t="str">
        <f>IF(ISBLANK(Fran1!EM19)," ",IF(Fran1!EM19&gt;=75,Fran1!EM19," "))</f>
        <v xml:space="preserve"> </v>
      </c>
      <c r="AJ41" s="157" t="str">
        <f>IF(ISBLANK(Fran1!EQ19)," ",IF(Fran1!EQ19&gt;=75,Fran1!EQ19," "))</f>
        <v xml:space="preserve"> </v>
      </c>
      <c r="AK41" s="157" t="str">
        <f>IF(ISBLANK(Fran1!EU19)," ",IF(Fran1!EU19&gt;=75,Fran1!EU19," "))</f>
        <v xml:space="preserve"> </v>
      </c>
      <c r="AL41" s="157" t="str">
        <f>IF(ISBLANK(Fran1!EY19)," ",IF(Fran1!EY19&gt;=75,Fran1!EY19," "))</f>
        <v xml:space="preserve"> </v>
      </c>
      <c r="AM41" s="157" t="str">
        <f>IF(ISBLANK(Fran1!FC19)," ",IF(Fran1!FC19&gt;=75,Fran1!FC19," "))</f>
        <v xml:space="preserve"> </v>
      </c>
      <c r="AN41" s="157" t="str">
        <f>IF(ISBLANK(Fran1!FJ19)," ",IF(Fran1!FJ19&gt;=75,Fran1!FJ19," "))</f>
        <v xml:space="preserve"> </v>
      </c>
      <c r="AO41" s="157" t="str">
        <f>IF(ISBLANK(Fran1!FN19)," ",IF(Fran1!FN19&gt;=75,Fran1!FN19," "))</f>
        <v xml:space="preserve"> </v>
      </c>
      <c r="AP41" s="157" t="str">
        <f>IF(ISBLANK(Fran1!FR19)," ",IF(Fran1!FR19&gt;=75,Fran1!FR19," "))</f>
        <v xml:space="preserve"> </v>
      </c>
      <c r="AQ41" s="157" t="str">
        <f>IF(ISBLANK(Fran1!FV19)," ",IF(Fran1!FV19&gt;=75,Fran1!FV19," "))</f>
        <v xml:space="preserve"> </v>
      </c>
      <c r="AR41" s="157" t="str">
        <f>IF(ISBLANK(Fran1!FZ19)," ",IF(Fran1!FZ19&gt;=75,Fran1!FZ19," "))</f>
        <v xml:space="preserve"> </v>
      </c>
      <c r="AS41" s="157" t="str">
        <f>IF(ISBLANK(Fran1!GG19)," ",IF(Fran1!GG19&gt;=75,Fran1!GG19," "))</f>
        <v xml:space="preserve"> </v>
      </c>
      <c r="AT41" s="157" t="str">
        <f>IF(ISBLANK(Fran1!GK19)," ",IF(Fran1!GK19&gt;=75,Fran1!GK19," "))</f>
        <v xml:space="preserve"> </v>
      </c>
      <c r="AU41" s="157" t="str">
        <f>IF(ISBLANK(Fran1!GO19)," ",IF(Fran1!GO19&gt;=75,Fran1!GO19," "))</f>
        <v xml:space="preserve"> </v>
      </c>
      <c r="AV41" s="157" t="str">
        <f>IF(ISBLANK(Fran1!GS19)," ",IF(Fran1!GS19&gt;=75,Fran1!GS19," "))</f>
        <v xml:space="preserve"> </v>
      </c>
      <c r="AW41" s="157" t="str">
        <f>IF(ISBLANK(Fran1!GW19)," ",IF(Fran1!GW19&gt;=75,Fran1!GW19," "))</f>
        <v xml:space="preserve"> </v>
      </c>
      <c r="AX41" s="157" t="str">
        <f>IF(ISBLANK(Fran1!HD19)," ",IF(Fran1!HD19&gt;=75,Fran1!HD19," "))</f>
        <v xml:space="preserve"> </v>
      </c>
      <c r="AY41" s="157" t="str">
        <f>IF(ISBLANK(Fran1!HH19)," ",IF(Fran1!HH19&gt;=75,Fran1!HH19," "))</f>
        <v xml:space="preserve"> </v>
      </c>
      <c r="AZ41" s="157" t="str">
        <f>IF(ISBLANK(Fran1!HL19)," ",IF(Fran1!HL19&gt;=75,Fran1!HL19," "))</f>
        <v xml:space="preserve"> </v>
      </c>
      <c r="BA41" s="157" t="str">
        <f>IF(ISBLANK(Fran1!HP19)," ",IF(Fran1!HP19&gt;=75,Fran1!HP19," "))</f>
        <v xml:space="preserve"> </v>
      </c>
      <c r="BB41" s="157" t="str">
        <f>IF(ISBLANK(Fran1!HT19)," ",IF(Fran1!HT19&gt;=75,Fran1!HT19," "))</f>
        <v xml:space="preserve"> </v>
      </c>
      <c r="BC41" s="157" t="str">
        <f>IF(ISBLANK(Fran1!IA19)," ",IF(Fran1!IA19&gt;=75,Fran1!IA19," "))</f>
        <v xml:space="preserve"> </v>
      </c>
      <c r="BD41" s="157" t="str">
        <f>IF(ISBLANK(Fran1!IE19)," ",IF(Fran1!IE19&gt;=75,Fran1!IE19," "))</f>
        <v xml:space="preserve"> </v>
      </c>
      <c r="BE41" s="157" t="str">
        <f>IF(ISBLANK(Fran1!II19)," ",IF(Fran1!II19&gt;=75,Fran1!II19," "))</f>
        <v xml:space="preserve"> </v>
      </c>
      <c r="BF41" s="157" t="str">
        <f>IF(ISBLANK(Fran1!IM19)," ",IF(Fran1!IM19&gt;=75,Fran1!IM19," "))</f>
        <v xml:space="preserve"> </v>
      </c>
      <c r="BG41" s="157" t="str">
        <f>IF(ISBLANK(Fran1!IQ19)," ",IF(Fran1!IQ19&gt;=75,Fran1!IQ19," "))</f>
        <v xml:space="preserve"> </v>
      </c>
      <c r="BH41" s="157" t="str">
        <f>IF(ISBLANK(Fran1!IX19)," ",IF(Fran1!IX19&gt;=75,Fran1!IX19," "))</f>
        <v xml:space="preserve"> </v>
      </c>
      <c r="BI41" s="456" t="str">
        <f>LEFT(Fran1!$A19,1)&amp;LEFT(Fran1!$B19,1)</f>
        <v/>
      </c>
      <c r="BJ41" s="457"/>
      <c r="BK41" s="157" t="str">
        <f>IF(ISBLANK(Fran1!JB19)," ",IF(Fran1!JB19&gt;=75,Fran1!JB19," "))</f>
        <v xml:space="preserve"> </v>
      </c>
      <c r="BL41" s="157" t="str">
        <f>IF(ISBLANK(Fran1!JF19)," ",IF(Fran1!JF19&gt;=75,Fran1!JF19," "))</f>
        <v xml:space="preserve"> </v>
      </c>
      <c r="BM41" s="157" t="str">
        <f>IF(ISBLANK(Fran1!JJ19)," ",IF(Fran1!JJ19&gt;=75,Fran1!JJ19," "))</f>
        <v xml:space="preserve"> </v>
      </c>
      <c r="BN41" s="157" t="str">
        <f>IF(ISBLANK(Fran1!JN19)," ",IF(Fran1!JN19&gt;=75,Fran1!JN19," "))</f>
        <v xml:space="preserve"> </v>
      </c>
      <c r="BO41" s="157" t="str">
        <f>IF(ISBLANK(Fran1!JU19)," ",IF(Fran1!JU19&gt;=75,Fran1!JU19," "))</f>
        <v xml:space="preserve"> </v>
      </c>
      <c r="BP41" s="157" t="str">
        <f>IF(ISBLANK(Fran1!JY19)," ",IF(Fran1!JY19&gt;=75,Fran1!JY19," "))</f>
        <v xml:space="preserve"> </v>
      </c>
      <c r="BQ41" s="157" t="str">
        <f>IF(ISBLANK(Fran1!KC19)," ",IF(Fran1!KC19&gt;=75,Fran1!KC19," "))</f>
        <v xml:space="preserve"> </v>
      </c>
      <c r="BR41" s="157" t="str">
        <f>IF(ISBLANK(Fran1!KG19)," ",IF(Fran1!KG19&gt;=75,Fran1!KG19," "))</f>
        <v xml:space="preserve"> </v>
      </c>
      <c r="BS41" s="157" t="str">
        <f>IF(ISBLANK(Fran1!KK19)," ",IF(Fran1!KK19&gt;=75,Fran1!KK19," "))</f>
        <v xml:space="preserve"> </v>
      </c>
      <c r="BT41" s="157" t="str">
        <f>IF(ISBLANK(Fran1!KR19)," ",IF(Fran1!KR19&gt;=75,Fran1!KR19," "))</f>
        <v xml:space="preserve"> </v>
      </c>
      <c r="BU41" s="157" t="str">
        <f>IF(ISBLANK(Fran1!KV19)," ",IF(Fran1!KV19&gt;=75,Fran1!KV19," "))</f>
        <v xml:space="preserve"> </v>
      </c>
      <c r="BV41" s="157" t="str">
        <f>IF(ISBLANK(Fran1!KZ19)," ",IF(Fran1!KZ19&gt;=75,Fran1!KZ19," "))</f>
        <v xml:space="preserve"> </v>
      </c>
      <c r="BW41" s="157" t="str">
        <f>IF(ISBLANK(Fran1!LD19)," ",IF(Fran1!LD19&gt;=75,Fran1!LD19," "))</f>
        <v xml:space="preserve"> </v>
      </c>
      <c r="BX41" s="157" t="str">
        <f>IF(ISBLANK(Fran1!LH19)," ",IF(Fran1!LH19&gt;=75,Fran1!LH19," "))</f>
        <v xml:space="preserve"> </v>
      </c>
      <c r="BY41" s="157" t="str">
        <f>IF(ISBLANK(Fran1!LO19)," ",IF(Fran1!LO19&gt;=75,Fran1!LO19," "))</f>
        <v xml:space="preserve"> </v>
      </c>
    </row>
    <row r="42" spans="1:77" ht="20.100000000000001" customHeight="1">
      <c r="A42" s="458"/>
      <c r="B42" s="459"/>
      <c r="C42" s="159" t="str">
        <f>IF(ISBLANK(Fran1!E19)," ",IF(Fran1!E19&gt;=50,IF(Fran1!E19&lt;75,Fran1!E19," ")," "))</f>
        <v xml:space="preserve"> </v>
      </c>
      <c r="D42" s="159" t="str">
        <f>IF(ISBLANK(Fran1!I19)," ",IF(Fran1!I19&gt;=50,IF(Fran1!I19&lt;75,Fran1!I19," ")," "))</f>
        <v xml:space="preserve"> </v>
      </c>
      <c r="E42" s="159" t="str">
        <f>IF(ISBLANK(Fran1!M19)," ",IF(Fran1!M19&gt;=50,IF(Fran1!M19&lt;75,Fran1!M19," ")," "))</f>
        <v xml:space="preserve"> </v>
      </c>
      <c r="F42" s="159" t="str">
        <f>IF(ISBLANK(Fran1!Q19)," ",IF(Fran1!Q19&gt;=50,IF(Fran1!Q19&lt;75,Fran1!Q19," ")," "))</f>
        <v xml:space="preserve"> </v>
      </c>
      <c r="G42" s="159" t="str">
        <f>IF(ISBLANK(Fran1!U19)," ",IF(Fran1!U19&gt;=50,IF(Fran1!U19&lt;75,Fran1!U19," ")," "))</f>
        <v xml:space="preserve"> </v>
      </c>
      <c r="H42" s="159" t="str">
        <f>IF(ISBLANK(Fran1!AB19)," ",IF(Fran1!AB19&gt;=50,IF(Fran1!AB19&lt;75,Fran1!AB19," ")," "))</f>
        <v xml:space="preserve"> </v>
      </c>
      <c r="I42" s="159" t="str">
        <f>IF(ISBLANK(Fran1!AF19)," ",IF(Fran1!AF19&gt;=50,IF(Fran1!AF19&lt;75,Fran1!AF19," ")," "))</f>
        <v xml:space="preserve"> </v>
      </c>
      <c r="J42" s="159" t="str">
        <f>IF(ISBLANK(Fran1!AJ19)," ",IF(Fran1!AJ19&gt;=50,IF(Fran1!AJ19&lt;75,Fran1!AJ19," ")," "))</f>
        <v xml:space="preserve"> </v>
      </c>
      <c r="K42" s="159" t="str">
        <f>IF(ISBLANK(Fran1!AN19)," ",IF(Fran1!AN19&gt;=50,IF(Fran1!AN19&lt;75,Fran1!AN19," ")," "))</f>
        <v xml:space="preserve"> </v>
      </c>
      <c r="L42" s="159" t="str">
        <f>IF(ISBLANK(Fran1!AR19)," ",IF(Fran1!AR19&gt;=50,IF(Fran1!AR19&lt;75,Fran1!AR19," ")," "))</f>
        <v xml:space="preserve"> </v>
      </c>
      <c r="M42" s="159" t="str">
        <f>IF(ISBLANK(Fran1!AY19)," ",IF(Fran1!AY19&gt;=50,IF(Fran1!AY19&lt;75,Fran1!AY19," ")," "))</f>
        <v xml:space="preserve"> </v>
      </c>
      <c r="N42" s="159" t="str">
        <f>IF(ISBLANK(Fran1!BC19)," ",IF(Fran1!BC19&gt;=50,IF(Fran1!BC19&lt;75,Fran1!BC19," ")," "))</f>
        <v xml:space="preserve"> </v>
      </c>
      <c r="O42" s="159" t="str">
        <f>IF(ISBLANK(Fran1!BG19)," ",IF(Fran1!BG19&gt;=50,IF(Fran1!BG19&lt;75,Fran1!BG19," ")," "))</f>
        <v xml:space="preserve"> </v>
      </c>
      <c r="P42" s="159" t="str">
        <f>IF(ISBLANK(Fran1!BK19)," ",IF(Fran1!BK19&gt;=50,IF(Fran1!BK19&lt;75,Fran1!BK19," ")," "))</f>
        <v xml:space="preserve"> </v>
      </c>
      <c r="Q42" s="159" t="str">
        <f>IF(ISBLANK(Fran1!BO19)," ",IF(Fran1!BO19&gt;=50,IF(Fran1!BO19&lt;75,Fran1!BO19," ")," "))</f>
        <v xml:space="preserve"> </v>
      </c>
      <c r="R42" s="159" t="str">
        <f>IF(ISBLANK(Fran1!BV19)," ",IF(Fran1!BV19&gt;=50,IF(Fran1!BV19&lt;75,Fran1!BV19," ")," "))</f>
        <v xml:space="preserve"> </v>
      </c>
      <c r="S42" s="159" t="str">
        <f>IF(ISBLANK(Fran1!BZ19)," ",IF(Fran1!BZ19&gt;=50,IF(Fran1!BZ19&lt;75,Fran1!BZ19," ")," "))</f>
        <v xml:space="preserve"> </v>
      </c>
      <c r="T42" s="159" t="str">
        <f>IF(ISBLANK(Fran1!CD19)," ",IF(Fran1!CD19&gt;=50,IF(Fran1!CD19&lt;75,Fran1!CD19," ")," "))</f>
        <v xml:space="preserve"> </v>
      </c>
      <c r="U42" s="159" t="str">
        <f>IF(ISBLANK(Fran1!CH19)," ",IF(Fran1!CH19&gt;=50,IF(Fran1!CH19&lt;75,Fran1!CH19," ")," "))</f>
        <v xml:space="preserve"> </v>
      </c>
      <c r="V42" s="159" t="str">
        <f>IF(ISBLANK(Fran1!CL19)," ",IF(Fran1!CL19&gt;=50,IF(Fran1!CL19&lt;75,Fran1!CL19," ")," "))</f>
        <v xml:space="preserve"> </v>
      </c>
      <c r="W42" s="159" t="str">
        <f>IF(ISBLANK(Fran1!CS19)," ",IF(Fran1!CS19&gt;=50,IF(Fran1!CS19&lt;75,Fran1!CS19," ")," "))</f>
        <v xml:space="preserve"> </v>
      </c>
      <c r="X42" s="159" t="str">
        <f>IF(ISBLANK(Fran1!CW19)," ",IF(Fran1!CW19&gt;=50,IF(Fran1!CW19&lt;75,Fran1!CW19," ")," "))</f>
        <v xml:space="preserve"> </v>
      </c>
      <c r="Y42" s="159" t="str">
        <f>IF(ISBLANK(Fran1!DA19)," ",IF(Fran1!DA19&gt;=50,IF(Fran1!DA19&lt;75,Fran1!DA19," ")," "))</f>
        <v xml:space="preserve"> </v>
      </c>
      <c r="Z42" s="159" t="str">
        <f>IF(ISBLANK(Fran1!DE19)," ",IF(Fran1!DE19&gt;=50,IF(Fran1!DE19&lt;75,Fran1!DE19," ")," "))</f>
        <v xml:space="preserve"> </v>
      </c>
      <c r="AA42" s="159" t="str">
        <f>IF(ISBLANK(Fran1!DI19)," ",IF(Fran1!DI19&gt;=50,IF(Fran1!DI19&lt;75,Fran1!DI19," ")," "))</f>
        <v xml:space="preserve"> </v>
      </c>
      <c r="AB42" s="159" t="str">
        <f>IF(ISBLANK(Fran1!DP19)," ",IF(Fran1!DP19&gt;=50,IF(Fran1!DP19&lt;75,Fran1!DP19," ")," "))</f>
        <v xml:space="preserve"> </v>
      </c>
      <c r="AC42" s="159" t="str">
        <f>IF(ISBLANK(Fran1!DT19)," ",IF(Fran1!DT19&gt;=50,IF(Fran1!DT19&lt;75,Fran1!DT19," ")," "))</f>
        <v xml:space="preserve"> </v>
      </c>
      <c r="AD42" s="159" t="str">
        <f>IF(ISBLANK(Fran1!DX19)," ",IF(Fran1!DX19&gt;=50,IF(Fran1!DX19&lt;75,Fran1!DX19," ")," "))</f>
        <v xml:space="preserve"> </v>
      </c>
      <c r="AE42" s="458"/>
      <c r="AF42" s="459"/>
      <c r="AG42" s="159" t="str">
        <f>IF(ISBLANK(Fran1!EB19)," ",IF(Fran1!EB19&gt;=50,IF(Fran1!EB19&lt;75,Fran1!EB19," ")," "))</f>
        <v xml:space="preserve"> </v>
      </c>
      <c r="AH42" s="159" t="str">
        <f>IF(ISBLANK(Fran1!EF19)," ",IF(Fran1!EF19&gt;=50,IF(Fran1!EF19&lt;75,Fran1!EF19," ")," "))</f>
        <v xml:space="preserve"> </v>
      </c>
      <c r="AI42" s="159" t="str">
        <f>IF(ISBLANK(Fran1!EM19)," ",IF(Fran1!EM19&gt;=50,IF(Fran1!EM19&lt;75,Fran1!EM19," ")," "))</f>
        <v xml:space="preserve"> </v>
      </c>
      <c r="AJ42" s="159" t="str">
        <f>IF(ISBLANK(Fran1!EQ19)," ",IF(Fran1!EQ19&gt;=50,IF(Fran1!EQ19&lt;75,Fran1!EQ19," ")," "))</f>
        <v xml:space="preserve"> </v>
      </c>
      <c r="AK42" s="159" t="str">
        <f>IF(ISBLANK(Fran1!EU19)," ",IF(Fran1!EU19&gt;=50,IF(Fran1!EU19&lt;75,Fran1!EU19," ")," "))</f>
        <v xml:space="preserve"> </v>
      </c>
      <c r="AL42" s="159" t="str">
        <f>IF(ISBLANK(Fran1!EY19)," ",IF(Fran1!EY19&gt;=50,IF(Fran1!EY19&lt;75,Fran1!EY19," ")," "))</f>
        <v xml:space="preserve"> </v>
      </c>
      <c r="AM42" s="159" t="str">
        <f>IF(ISBLANK(Fran1!FC19)," ",IF(Fran1!FC19&gt;=50,IF(Fran1!FC19&lt;75,Fran1!FC19," ")," "))</f>
        <v xml:space="preserve"> </v>
      </c>
      <c r="AN42" s="159" t="str">
        <f>IF(ISBLANK(Fran1!FJ19)," ",IF(Fran1!FJ19&gt;=50,IF(Fran1!FJ19&lt;75,Fran1!FJ19," ")," "))</f>
        <v xml:space="preserve"> </v>
      </c>
      <c r="AO42" s="159" t="str">
        <f>IF(ISBLANK(Fran1!FN19)," ",IF(Fran1!FN19&gt;=50,IF(Fran1!FN19&lt;75,Fran1!FN19," ")," "))</f>
        <v xml:space="preserve"> </v>
      </c>
      <c r="AP42" s="159" t="str">
        <f>IF(ISBLANK(Fran1!FR19)," ",IF(Fran1!FR19&gt;=50,IF(Fran1!FR19&lt;75,Fran1!FR19," ")," "))</f>
        <v xml:space="preserve"> </v>
      </c>
      <c r="AQ42" s="159" t="str">
        <f>IF(ISBLANK(Fran1!FV19)," ",IF(Fran1!FV19&gt;=50,IF(Fran1!FV19&lt;75,Fran1!FV19," ")," "))</f>
        <v xml:space="preserve"> </v>
      </c>
      <c r="AR42" s="159" t="str">
        <f>IF(ISBLANK(Fran1!FZ19)," ",IF(Fran1!FZ19&gt;=50,IF(Fran1!FZ19&lt;75,Fran1!FZ19," ")," "))</f>
        <v xml:space="preserve"> </v>
      </c>
      <c r="AS42" s="159" t="str">
        <f>IF(ISBLANK(Fran1!GG19)," ",IF(Fran1!GG19&gt;=50,IF(Fran1!GG19&lt;75,Fran1!GG19," ")," "))</f>
        <v xml:space="preserve"> </v>
      </c>
      <c r="AT42" s="159" t="str">
        <f>IF(ISBLANK(Fran1!GK19)," ",IF(Fran1!GK19&gt;=50,IF(Fran1!GK19&lt;75,Fran1!GK19," ")," "))</f>
        <v xml:space="preserve"> </v>
      </c>
      <c r="AU42" s="159" t="str">
        <f>IF(ISBLANK(Fran1!GO19)," ",IF(Fran1!GO19&gt;=50,IF(Fran1!GO19&lt;75,Fran1!GO19," ")," "))</f>
        <v xml:space="preserve"> </v>
      </c>
      <c r="AV42" s="159" t="str">
        <f>IF(ISBLANK(Fran1!GS19)," ",IF(Fran1!GS19&gt;=50,IF(Fran1!GS19&lt;75,Fran1!GS19," ")," "))</f>
        <v xml:space="preserve"> </v>
      </c>
      <c r="AW42" s="159" t="str">
        <f>IF(ISBLANK(Fran1!GW19)," ",IF(Fran1!GW19&gt;=50,IF(Fran1!GW19&lt;75,Fran1!GW19," ")," "))</f>
        <v xml:space="preserve"> </v>
      </c>
      <c r="AX42" s="159" t="str">
        <f>IF(ISBLANK(Fran1!HD19)," ",IF(Fran1!HD19&gt;=50,IF(Fran1!HD19&lt;75,Fran1!HD19," ")," "))</f>
        <v xml:space="preserve"> </v>
      </c>
      <c r="AY42" s="159" t="str">
        <f>IF(ISBLANK(Fran1!HH19)," ",IF(Fran1!HH19&gt;=50,IF(Fran1!HH19&lt;75,Fran1!HH19," ")," "))</f>
        <v xml:space="preserve"> </v>
      </c>
      <c r="AZ42" s="159" t="str">
        <f>IF(ISBLANK(Fran1!HL19)," ",IF(Fran1!HL19&gt;=50,IF(Fran1!HL19&lt;75,Fran1!HL19," ")," "))</f>
        <v xml:space="preserve"> </v>
      </c>
      <c r="BA42" s="159" t="str">
        <f>IF(ISBLANK(Fran1!HP19)," ",IF(Fran1!HP19&gt;=50,IF(Fran1!HP19&lt;75,Fran1!HP19," ")," "))</f>
        <v xml:space="preserve"> </v>
      </c>
      <c r="BB42" s="159" t="str">
        <f>IF(ISBLANK(Fran1!HT19)," ",IF(Fran1!HT19&gt;=50,IF(Fran1!HT19&lt;75,Fran1!HT19," ")," "))</f>
        <v xml:space="preserve"> </v>
      </c>
      <c r="BC42" s="159" t="str">
        <f>IF(ISBLANK(Fran1!IA19)," ",IF(Fran1!IA19&gt;=50,IF(Fran1!IA19&lt;75,Fran1!IA19," ")," "))</f>
        <v xml:space="preserve"> </v>
      </c>
      <c r="BD42" s="159" t="str">
        <f>IF(ISBLANK(Fran1!IE19)," ",IF(Fran1!IE19&gt;=50,IF(Fran1!IE19&lt;75,Fran1!IE19," ")," "))</f>
        <v xml:space="preserve"> </v>
      </c>
      <c r="BE42" s="159" t="str">
        <f>IF(ISBLANK(Fran1!II19)," ",IF(Fran1!II19&gt;=50,IF(Fran1!II19&lt;75,Fran1!II19," ")," "))</f>
        <v xml:space="preserve"> </v>
      </c>
      <c r="BF42" s="159" t="str">
        <f>IF(ISBLANK(Fran1!IM19)," ",IF(Fran1!IM19&gt;=50,IF(Fran1!IM19&lt;75,Fran1!IM19," ")," "))</f>
        <v xml:space="preserve"> </v>
      </c>
      <c r="BG42" s="159" t="str">
        <f>IF(ISBLANK(Fran1!IQ19)," ",IF(Fran1!IQ19&gt;=50,IF(Fran1!IQ19&lt;75,Fran1!IQ19," ")," "))</f>
        <v xml:space="preserve"> </v>
      </c>
      <c r="BH42" s="159" t="str">
        <f>IF(ISBLANK(Fran1!IX19)," ",IF(Fran1!IX19&gt;=50,IF(Fran1!IX19&lt;75,Fran1!IX19," ")," "))</f>
        <v xml:space="preserve"> </v>
      </c>
      <c r="BI42" s="458"/>
      <c r="BJ42" s="459"/>
      <c r="BK42" s="159" t="str">
        <f>IF(ISBLANK(Fran1!JB19)," ",IF(Fran1!JB19&gt;=50,IF(Fran1!JB19&lt;75,Fran1!JB19," ")," "))</f>
        <v xml:space="preserve"> </v>
      </c>
      <c r="BL42" s="159" t="str">
        <f>IF(ISBLANK(Fran1!JF19)," ",IF(Fran1!JF19&gt;=50,IF(Fran1!JF19&lt;75,Fran1!JF19," ")," "))</f>
        <v xml:space="preserve"> </v>
      </c>
      <c r="BM42" s="159" t="str">
        <f>IF(ISBLANK(Fran1!JJ19)," ",IF(Fran1!JJ19&gt;=50,IF(Fran1!JJ19&lt;75,Fran1!JJ19," ")," "))</f>
        <v xml:space="preserve"> </v>
      </c>
      <c r="BN42" s="159" t="str">
        <f>IF(ISBLANK(Fran1!JN19)," ",IF(Fran1!JN19&gt;=50,IF(Fran1!JN19&lt;75,Fran1!JN19," ")," "))</f>
        <v xml:space="preserve"> </v>
      </c>
      <c r="BO42" s="159" t="str">
        <f>IF(ISBLANK(Fran1!JU19)," ",IF(Fran1!JU19&gt;=50,IF(Fran1!JU19&lt;75,Fran1!JU19," ")," "))</f>
        <v xml:space="preserve"> </v>
      </c>
      <c r="BP42" s="159" t="str">
        <f>IF(ISBLANK(Fran1!JY19)," ",IF(Fran1!JY19&gt;=50,IF(Fran1!JY19&lt;75,Fran1!JY19," ")," "))</f>
        <v xml:space="preserve"> </v>
      </c>
      <c r="BQ42" s="159" t="str">
        <f>IF(ISBLANK(Fran1!KC19)," ",IF(Fran1!KC19&gt;=50,IF(Fran1!KC19&lt;75,Fran1!KC19," ")," "))</f>
        <v xml:space="preserve"> </v>
      </c>
      <c r="BR42" s="159" t="str">
        <f>IF(ISBLANK(Fran1!KG19)," ",IF(Fran1!KG19&gt;=50,IF(Fran1!KG19&lt;75,Fran1!KG19," ")," "))</f>
        <v xml:space="preserve"> </v>
      </c>
      <c r="BS42" s="159" t="str">
        <f>IF(ISBLANK(Fran1!KK19)," ",IF(Fran1!KK19&gt;=50,IF(Fran1!KK19&lt;75,Fran1!KK19," ")," "))</f>
        <v xml:space="preserve"> </v>
      </c>
      <c r="BT42" s="159" t="str">
        <f>IF(ISBLANK(Fran1!KR19)," ",IF(Fran1!KR19&gt;=50,IF(Fran1!KR19&lt;75,Fran1!KR19," ")," "))</f>
        <v xml:space="preserve"> </v>
      </c>
      <c r="BU42" s="159" t="str">
        <f>IF(ISBLANK(Fran1!KV19)," ",IF(Fran1!KV19&gt;=50,IF(Fran1!KV19&lt;75,Fran1!KV19," ")," "))</f>
        <v xml:space="preserve"> </v>
      </c>
      <c r="BV42" s="159" t="str">
        <f>IF(ISBLANK(Fran1!KZ19)," ",IF(Fran1!KZ19&gt;=50,IF(Fran1!KZ19&lt;75,Fran1!KZ19," ")," "))</f>
        <v xml:space="preserve"> </v>
      </c>
      <c r="BW42" s="159" t="str">
        <f>IF(ISBLANK(Fran1!LD19)," ",IF(Fran1!LD19&gt;=50,IF(Fran1!LD19&lt;75,Fran1!LD19," ")," "))</f>
        <v xml:space="preserve"> </v>
      </c>
      <c r="BX42" s="159" t="str">
        <f>IF(ISBLANK(Fran1!LH19)," ",IF(Fran1!LH19&gt;=50,IF(Fran1!LH19&lt;75,Fran1!LH19," ")," "))</f>
        <v xml:space="preserve"> </v>
      </c>
      <c r="BY42" s="159" t="str">
        <f>IF(ISBLANK(Fran1!LO19)," ",IF(Fran1!LO19&gt;=50,IF(Fran1!LO19&lt;75,Fran1!LO19," ")," "))</f>
        <v xml:space="preserve"> </v>
      </c>
    </row>
    <row r="43" spans="1:77" ht="20.100000000000001" customHeight="1" thickBot="1">
      <c r="A43" s="460"/>
      <c r="B43" s="461"/>
      <c r="C43" s="161" t="str">
        <f>IF(ISBLANK(Fran1!E19)," ",IF(Fran1!E19&lt;50,Fran1!E19," "))</f>
        <v xml:space="preserve"> </v>
      </c>
      <c r="D43" s="161" t="str">
        <f>IF(ISBLANK(Fran1!I19)," ",IF(Fran1!I19&lt;50,Fran1!I19," "))</f>
        <v xml:space="preserve"> </v>
      </c>
      <c r="E43" s="161" t="str">
        <f>IF(ISBLANK(Fran1!M19)," ",IF(Fran1!M19&lt;50,Fran1!M19," "))</f>
        <v xml:space="preserve"> </v>
      </c>
      <c r="F43" s="161" t="str">
        <f>IF(ISBLANK(Fran1!Q19)," ",IF(Fran1!Q19&lt;50,Fran1!Q19," "))</f>
        <v xml:space="preserve"> </v>
      </c>
      <c r="G43" s="161" t="str">
        <f>IF(ISBLANK(Fran1!U19)," ",IF(Fran1!U19&lt;50,Fran1!U19," "))</f>
        <v xml:space="preserve"> </v>
      </c>
      <c r="H43" s="161" t="str">
        <f>IF(ISBLANK(Fran1!AB19)," ",IF(Fran1!AB19&lt;50,Fran1!AB19," "))</f>
        <v xml:space="preserve"> </v>
      </c>
      <c r="I43" s="161" t="str">
        <f>IF(ISBLANK(Fran1!AF19)," ",IF(Fran1!AF19&lt;50,Fran1!AF19," "))</f>
        <v xml:space="preserve"> </v>
      </c>
      <c r="J43" s="161" t="str">
        <f>IF(ISBLANK(Fran1!AJ19)," ",IF(Fran1!AJ19&lt;50,Fran1!AJ19," "))</f>
        <v xml:space="preserve"> </v>
      </c>
      <c r="K43" s="161" t="str">
        <f>IF(ISBLANK(Fran1!AN19)," ",IF(Fran1!AN19&lt;50,Fran1!AN19," "))</f>
        <v xml:space="preserve"> </v>
      </c>
      <c r="L43" s="161" t="str">
        <f>IF(ISBLANK(Fran1!AR19)," ",IF(Fran1!AR19&lt;50,Fran1!AR19," "))</f>
        <v xml:space="preserve"> </v>
      </c>
      <c r="M43" s="161" t="str">
        <f>IF(ISBLANK(Fran1!AY19)," ",IF(Fran1!AY19&lt;50,Fran1!AY19," "))</f>
        <v xml:space="preserve"> </v>
      </c>
      <c r="N43" s="161" t="str">
        <f>IF(ISBLANK(Fran1!BC19)," ",IF(Fran1!BC19&lt;50,Fran1!BC19," "))</f>
        <v xml:space="preserve"> </v>
      </c>
      <c r="O43" s="161" t="str">
        <f>IF(ISBLANK(Fran1!BG19)," ",IF(Fran1!BG19&lt;50,Fran1!BG19," "))</f>
        <v xml:space="preserve"> </v>
      </c>
      <c r="P43" s="161" t="str">
        <f>IF(ISBLANK(Fran1!BK19)," ",IF(Fran1!BK19&lt;50,Fran1!BK19," "))</f>
        <v xml:space="preserve"> </v>
      </c>
      <c r="Q43" s="161" t="str">
        <f>IF(ISBLANK(Fran1!BO19)," ",IF(Fran1!BO19&lt;50,Fran1!BO19," "))</f>
        <v xml:space="preserve"> </v>
      </c>
      <c r="R43" s="161" t="str">
        <f>IF(ISBLANK(Fran1!BV19)," ",IF(Fran1!BV19&lt;50,Fran1!BV19," "))</f>
        <v xml:space="preserve"> </v>
      </c>
      <c r="S43" s="161" t="str">
        <f>IF(ISBLANK(Fran1!BZ19)," ",IF(Fran1!BZ19&lt;50,Fran1!BZ19," "))</f>
        <v xml:space="preserve"> </v>
      </c>
      <c r="T43" s="161" t="str">
        <f>IF(ISBLANK(Fran1!CD19)," ",IF(Fran1!CD19&lt;50,Fran1!CD19," "))</f>
        <v xml:space="preserve"> </v>
      </c>
      <c r="U43" s="161" t="str">
        <f>IF(ISBLANK(Fran1!CH19)," ",IF(Fran1!CH19&lt;50,Fran1!CH19," "))</f>
        <v xml:space="preserve"> </v>
      </c>
      <c r="V43" s="161" t="str">
        <f>IF(ISBLANK(Fran1!CL19)," ",IF(Fran1!CL19&lt;50,Fran1!CL19," "))</f>
        <v xml:space="preserve"> </v>
      </c>
      <c r="W43" s="161" t="str">
        <f>IF(ISBLANK(Fran1!CS19)," ",IF(Fran1!CS19&lt;50,Fran1!CS19," "))</f>
        <v xml:space="preserve"> </v>
      </c>
      <c r="X43" s="161" t="str">
        <f>IF(ISBLANK(Fran1!CW19)," ",IF(Fran1!CW19&lt;50,Fran1!CW19," "))</f>
        <v xml:space="preserve"> </v>
      </c>
      <c r="Y43" s="161" t="str">
        <f>IF(ISBLANK(Fran1!DA19)," ",IF(Fran1!DA19&lt;50,Fran1!DA19," "))</f>
        <v xml:space="preserve"> </v>
      </c>
      <c r="Z43" s="161" t="str">
        <f>IF(ISBLANK(Fran1!DE19)," ",IF(Fran1!DE19&lt;50,Fran1!DE19," "))</f>
        <v xml:space="preserve"> </v>
      </c>
      <c r="AA43" s="161" t="str">
        <f>IF(ISBLANK(Fran1!DI19)," ",IF(Fran1!DI19&lt;50,Fran1!DI19," "))</f>
        <v xml:space="preserve"> </v>
      </c>
      <c r="AB43" s="161" t="str">
        <f>IF(ISBLANK(Fran1!DP19)," ",IF(Fran1!DP19&lt;50,Fran1!DP19," "))</f>
        <v xml:space="preserve"> </v>
      </c>
      <c r="AC43" s="161" t="str">
        <f>IF(ISBLANK(Fran1!DT19)," ",IF(Fran1!DT19&lt;50,Fran1!DT19," "))</f>
        <v xml:space="preserve"> </v>
      </c>
      <c r="AD43" s="161" t="str">
        <f>IF(ISBLANK(Fran1!DX19)," ",IF(Fran1!DX19&lt;50,Fran1!DX19," "))</f>
        <v xml:space="preserve"> </v>
      </c>
      <c r="AE43" s="460"/>
      <c r="AF43" s="461"/>
      <c r="AG43" s="161" t="str">
        <f>IF(ISBLANK(Fran1!EB19)," ",IF(Fran1!EB19&lt;50,Fran1!EB19," "))</f>
        <v xml:space="preserve"> </v>
      </c>
      <c r="AH43" s="161" t="str">
        <f>IF(ISBLANK(Fran1!EF19)," ",IF(Fran1!EF19&lt;50,Fran1!EF19," "))</f>
        <v xml:space="preserve"> </v>
      </c>
      <c r="AI43" s="161" t="str">
        <f>IF(ISBLANK(Fran1!EM19)," ",IF(Fran1!EM19&lt;50,Fran1!EM19," "))</f>
        <v xml:space="preserve"> </v>
      </c>
      <c r="AJ43" s="161" t="str">
        <f>IF(ISBLANK(Fran1!EQ19)," ",IF(Fran1!EQ19&lt;50,Fran1!EQ19," "))</f>
        <v xml:space="preserve"> </v>
      </c>
      <c r="AK43" s="161" t="str">
        <f>IF(ISBLANK(Fran1!EU19)," ",IF(Fran1!EU19&lt;50,Fran1!EU19," "))</f>
        <v xml:space="preserve"> </v>
      </c>
      <c r="AL43" s="161" t="str">
        <f>IF(ISBLANK(Fran1!EY19)," ",IF(Fran1!EY19&lt;50,Fran1!EY19," "))</f>
        <v xml:space="preserve"> </v>
      </c>
      <c r="AM43" s="161" t="str">
        <f>IF(ISBLANK(Fran1!FC19)," ",IF(Fran1!FC19&lt;50,Fran1!FC19," "))</f>
        <v xml:space="preserve"> </v>
      </c>
      <c r="AN43" s="161" t="str">
        <f>IF(ISBLANK(Fran1!FJ19)," ",IF(Fran1!FJ19&lt;50,Fran1!FJ19," "))</f>
        <v xml:space="preserve"> </v>
      </c>
      <c r="AO43" s="161" t="str">
        <f>IF(ISBLANK(Fran1!FN19)," ",IF(Fran1!FN19&lt;50,Fran1!FN19," "))</f>
        <v xml:space="preserve"> </v>
      </c>
      <c r="AP43" s="161" t="str">
        <f>IF(ISBLANK(Fran1!FR19)," ",IF(Fran1!FR19&lt;50,Fran1!FR19," "))</f>
        <v xml:space="preserve"> </v>
      </c>
      <c r="AQ43" s="161" t="str">
        <f>IF(ISBLANK(Fran1!FV19)," ",IF(Fran1!FV19&lt;50,Fran1!FV19," "))</f>
        <v xml:space="preserve"> </v>
      </c>
      <c r="AR43" s="161" t="str">
        <f>IF(ISBLANK(Fran1!FZ19)," ",IF(Fran1!FZ19&lt;50,Fran1!FZ19," "))</f>
        <v xml:space="preserve"> </v>
      </c>
      <c r="AS43" s="161" t="str">
        <f>IF(ISBLANK(Fran1!GG19)," ",IF(Fran1!GG19&lt;50,Fran1!GG19," "))</f>
        <v xml:space="preserve"> </v>
      </c>
      <c r="AT43" s="161" t="str">
        <f>IF(ISBLANK(Fran1!GK19)," ",IF(Fran1!GK19&lt;50,Fran1!GK19," "))</f>
        <v xml:space="preserve"> </v>
      </c>
      <c r="AU43" s="161" t="str">
        <f>IF(ISBLANK(Fran1!GO19)," ",IF(Fran1!GO19&lt;50,Fran1!GO19," "))</f>
        <v xml:space="preserve"> </v>
      </c>
      <c r="AV43" s="161" t="str">
        <f>IF(ISBLANK(Fran1!GS19)," ",IF(Fran1!GS19&lt;50,Fran1!GS19," "))</f>
        <v xml:space="preserve"> </v>
      </c>
      <c r="AW43" s="161" t="str">
        <f>IF(ISBLANK(Fran1!GW19)," ",IF(Fran1!GW19&lt;50,Fran1!GW19," "))</f>
        <v xml:space="preserve"> </v>
      </c>
      <c r="AX43" s="161" t="str">
        <f>IF(ISBLANK(Fran1!HD19)," ",IF(Fran1!HD19&lt;50,Fran1!HD19," "))</f>
        <v xml:space="preserve"> </v>
      </c>
      <c r="AY43" s="161" t="str">
        <f>IF(ISBLANK(Fran1!HH19)," ",IF(Fran1!HH19&lt;50,Fran1!HH19," "))</f>
        <v xml:space="preserve"> </v>
      </c>
      <c r="AZ43" s="161" t="str">
        <f>IF(ISBLANK(Fran1!HL19)," ",IF(Fran1!HL19&lt;50,Fran1!HL19," "))</f>
        <v xml:space="preserve"> </v>
      </c>
      <c r="BA43" s="161" t="str">
        <f>IF(ISBLANK(Fran1!HP19)," ",IF(Fran1!HP19&lt;50,Fran1!HP19," "))</f>
        <v xml:space="preserve"> </v>
      </c>
      <c r="BB43" s="161" t="str">
        <f>IF(ISBLANK(Fran1!HT19)," ",IF(Fran1!HT19&lt;50,Fran1!HT19," "))</f>
        <v xml:space="preserve"> </v>
      </c>
      <c r="BC43" s="161" t="str">
        <f>IF(ISBLANK(Fran1!IA19)," ",IF(Fran1!IA19&lt;50,Fran1!IA19," "))</f>
        <v xml:space="preserve"> </v>
      </c>
      <c r="BD43" s="161" t="str">
        <f>IF(ISBLANK(Fran1!IE19)," ",IF(Fran1!IE19&lt;50,Fran1!IE19," "))</f>
        <v xml:space="preserve"> </v>
      </c>
      <c r="BE43" s="161" t="str">
        <f>IF(ISBLANK(Fran1!II19)," ",IF(Fran1!II19&lt;50,Fran1!II19," "))</f>
        <v xml:space="preserve"> </v>
      </c>
      <c r="BF43" s="161" t="str">
        <f>IF(ISBLANK(Fran1!IM19)," ",IF(Fran1!IM19&lt;50,Fran1!IM19," "))</f>
        <v xml:space="preserve"> </v>
      </c>
      <c r="BG43" s="161" t="str">
        <f>IF(ISBLANK(Fran1!IQ19)," ",IF(Fran1!IQ19&lt;50,Fran1!IQ19," "))</f>
        <v xml:space="preserve"> </v>
      </c>
      <c r="BH43" s="161" t="str">
        <f>IF(ISBLANK(Fran1!IX19)," ",IF(Fran1!IX19&lt;50,Fran1!IX19," "))</f>
        <v xml:space="preserve"> </v>
      </c>
      <c r="BI43" s="460"/>
      <c r="BJ43" s="461"/>
      <c r="BK43" s="161" t="str">
        <f>IF(ISBLANK(Fran1!JB19)," ",IF(Fran1!JB19&lt;50,Fran1!JB19," "))</f>
        <v xml:space="preserve"> </v>
      </c>
      <c r="BL43" s="161" t="str">
        <f>IF(ISBLANK(Fran1!JF19)," ",IF(Fran1!JF19&lt;50,Fran1!JF19," "))</f>
        <v xml:space="preserve"> </v>
      </c>
      <c r="BM43" s="161" t="str">
        <f>IF(ISBLANK(Fran1!JJ19)," ",IF(Fran1!JJ19&lt;50,Fran1!JJ19," "))</f>
        <v xml:space="preserve"> </v>
      </c>
      <c r="BN43" s="161" t="str">
        <f>IF(ISBLANK(Fran1!JN19)," ",IF(Fran1!JN19&lt;50,Fran1!JN19," "))</f>
        <v xml:space="preserve"> </v>
      </c>
      <c r="BO43" s="161" t="str">
        <f>IF(ISBLANK(Fran1!JU19)," ",IF(Fran1!JU19&lt;50,Fran1!JU19," "))</f>
        <v xml:space="preserve"> </v>
      </c>
      <c r="BP43" s="161" t="str">
        <f>IF(ISBLANK(Fran1!JY19)," ",IF(Fran1!JY19&lt;50,Fran1!JY19," "))</f>
        <v xml:space="preserve"> </v>
      </c>
      <c r="BQ43" s="161" t="str">
        <f>IF(ISBLANK(Fran1!KC19)," ",IF(Fran1!KC19&lt;50,Fran1!KC19," "))</f>
        <v xml:space="preserve"> </v>
      </c>
      <c r="BR43" s="161" t="str">
        <f>IF(ISBLANK(Fran1!KG19)," ",IF(Fran1!KG19&lt;50,Fran1!KG19," "))</f>
        <v xml:space="preserve"> </v>
      </c>
      <c r="BS43" s="161" t="str">
        <f>IF(ISBLANK(Fran1!KK19)," ",IF(Fran1!KK19&lt;50,Fran1!KK19," "))</f>
        <v xml:space="preserve"> </v>
      </c>
      <c r="BT43" s="161" t="str">
        <f>IF(ISBLANK(Fran1!KR19)," ",IF(Fran1!KR19&lt;50,Fran1!KR19," "))</f>
        <v xml:space="preserve"> </v>
      </c>
      <c r="BU43" s="161" t="str">
        <f>IF(ISBLANK(Fran1!KV19)," ",IF(Fran1!KV19&lt;50,Fran1!KV19," "))</f>
        <v xml:space="preserve"> </v>
      </c>
      <c r="BV43" s="161" t="str">
        <f>IF(ISBLANK(Fran1!KZ19)," ",IF(Fran1!KZ19&lt;50,Fran1!KZ19," "))</f>
        <v xml:space="preserve"> </v>
      </c>
      <c r="BW43" s="161" t="str">
        <f>IF(ISBLANK(Fran1!LD19)," ",IF(Fran1!LD19&lt;50,Fran1!LD19," "))</f>
        <v xml:space="preserve"> </v>
      </c>
      <c r="BX43" s="161" t="str">
        <f>IF(ISBLANK(Fran1!LH19)," ",IF(Fran1!LH19&lt;50,Fran1!LH19," "))</f>
        <v xml:space="preserve"> </v>
      </c>
      <c r="BY43" s="161" t="str">
        <f>IF(ISBLANK(Fran1!LO19)," ",IF(Fran1!LO19&lt;50,Fran1!LO19," "))</f>
        <v xml:space="preserve"> </v>
      </c>
    </row>
    <row r="44" spans="1:77" ht="20.100000000000001" customHeight="1">
      <c r="A44" s="456" t="str">
        <f>LEFT(Fran1!$A18,1)&amp;LEFT(Fran1!$B18,1)</f>
        <v/>
      </c>
      <c r="B44" s="457"/>
      <c r="C44" s="157" t="str">
        <f>IF(ISBLANK(Fran1!E18)," ",IF(Fran1!E18&gt;=75,Fran1!E18," "))</f>
        <v xml:space="preserve"> </v>
      </c>
      <c r="D44" s="157" t="str">
        <f>IF(ISBLANK(Fran1!I18)," ",IF(Fran1!I18&gt;=75,Fran1!I18," "))</f>
        <v xml:space="preserve"> </v>
      </c>
      <c r="E44" s="157" t="str">
        <f>IF(ISBLANK(Fran1!M18)," ",IF(Fran1!M18&gt;=75,Fran1!M18," "))</f>
        <v xml:space="preserve"> </v>
      </c>
      <c r="F44" s="157" t="str">
        <f>IF(ISBLANK(Fran1!Q18)," ",IF(Fran1!Q18&gt;=75,Fran1!Q18," "))</f>
        <v xml:space="preserve"> </v>
      </c>
      <c r="G44" s="157" t="str">
        <f>IF(ISBLANK(Fran1!U18)," ",IF(Fran1!U18&gt;=75,Fran1!U18," "))</f>
        <v xml:space="preserve"> </v>
      </c>
      <c r="H44" s="157" t="str">
        <f>IF(ISBLANK(Fran1!AB18)," ",IF(Fran1!AB18&gt;=75,Fran1!AB18," "))</f>
        <v xml:space="preserve"> </v>
      </c>
      <c r="I44" s="157" t="str">
        <f>IF(ISBLANK(Fran1!AF18)," ",IF(Fran1!AF18&gt;=75,Fran1!AF18," "))</f>
        <v xml:space="preserve"> </v>
      </c>
      <c r="J44" s="157" t="str">
        <f>IF(ISBLANK(Fran1!AJ18)," ",IF(Fran1!AJ18&gt;=75,Fran1!AJ18," "))</f>
        <v xml:space="preserve"> </v>
      </c>
      <c r="K44" s="157" t="str">
        <f>IF(ISBLANK(Fran1!AN18)," ",IF(Fran1!AN18&gt;=75,Fran1!AN18," "))</f>
        <v xml:space="preserve"> </v>
      </c>
      <c r="L44" s="157" t="str">
        <f>IF(ISBLANK(Fran1!AR18)," ",IF(Fran1!AR18&gt;=75,Fran1!AR18," "))</f>
        <v xml:space="preserve"> </v>
      </c>
      <c r="M44" s="157" t="str">
        <f>IF(ISBLANK(Fran1!AY18)," ",IF(Fran1!AY18&gt;=75,Fran1!AY18," "))</f>
        <v xml:space="preserve"> </v>
      </c>
      <c r="N44" s="157" t="str">
        <f>IF(ISBLANK(Fran1!BC18)," ",IF(Fran1!BC18&gt;=75,Fran1!BC18," "))</f>
        <v xml:space="preserve"> </v>
      </c>
      <c r="O44" s="157" t="str">
        <f>IF(ISBLANK(Fran1!BG18)," ",IF(Fran1!BG18&gt;=75,Fran1!BG18," "))</f>
        <v xml:space="preserve"> </v>
      </c>
      <c r="P44" s="157" t="str">
        <f>IF(ISBLANK(Fran1!BK18)," ",IF(Fran1!BK18&gt;=75,Fran1!BK18," "))</f>
        <v xml:space="preserve"> </v>
      </c>
      <c r="Q44" s="157" t="str">
        <f>IF(ISBLANK(Fran1!BO18)," ",IF(Fran1!BO18&gt;=75,Fran1!BO18," "))</f>
        <v xml:space="preserve"> </v>
      </c>
      <c r="R44" s="157" t="str">
        <f>IF(ISBLANK(Fran1!BV18)," ",IF(Fran1!BV18&gt;=75,Fran1!BV18," "))</f>
        <v xml:space="preserve"> </v>
      </c>
      <c r="S44" s="157" t="str">
        <f>IF(ISBLANK(Fran1!BZ18)," ",IF(Fran1!BZ18&gt;=75,Fran1!BZ18," "))</f>
        <v xml:space="preserve"> </v>
      </c>
      <c r="T44" s="157" t="str">
        <f>IF(ISBLANK(Fran1!CD18)," ",IF(Fran1!CD18&gt;=75,Fran1!CD18," "))</f>
        <v xml:space="preserve"> </v>
      </c>
      <c r="U44" s="157" t="str">
        <f>IF(ISBLANK(Fran1!CH18)," ",IF(Fran1!CH18&gt;=75,Fran1!CH18," "))</f>
        <v xml:space="preserve"> </v>
      </c>
      <c r="V44" s="157" t="str">
        <f>IF(ISBLANK(Fran1!CL18)," ",IF(Fran1!CL18&gt;=75,Fran1!CL18," "))</f>
        <v xml:space="preserve"> </v>
      </c>
      <c r="W44" s="157" t="str">
        <f>IF(ISBLANK(Fran1!CS18)," ",IF(Fran1!CS18&gt;=75,Fran1!CS18," "))</f>
        <v xml:space="preserve"> </v>
      </c>
      <c r="X44" s="157" t="str">
        <f>IF(ISBLANK(Fran1!CW18)," ",IF(Fran1!CW18&gt;=75,Fran1!CW18," "))</f>
        <v xml:space="preserve"> </v>
      </c>
      <c r="Y44" s="157" t="str">
        <f>IF(ISBLANK(Fran1!DA18)," ",IF(Fran1!DA18&gt;=75,Fran1!DA18," "))</f>
        <v xml:space="preserve"> </v>
      </c>
      <c r="Z44" s="157" t="str">
        <f>IF(ISBLANK(Fran1!DE18)," ",IF(Fran1!DE18&gt;=75,Fran1!DE18," "))</f>
        <v xml:space="preserve"> </v>
      </c>
      <c r="AA44" s="157" t="str">
        <f>IF(ISBLANK(Fran1!DI18)," ",IF(Fran1!DI18&gt;=75,Fran1!DI18," "))</f>
        <v xml:space="preserve"> </v>
      </c>
      <c r="AB44" s="157" t="str">
        <f>IF(ISBLANK(Fran1!DP18)," ",IF(Fran1!DP18&gt;=75,Fran1!DP18," "))</f>
        <v xml:space="preserve"> </v>
      </c>
      <c r="AC44" s="157" t="str">
        <f>IF(ISBLANK(Fran1!DT18)," ",IF(Fran1!DT18&gt;=75,Fran1!DT18," "))</f>
        <v xml:space="preserve"> </v>
      </c>
      <c r="AD44" s="157" t="str">
        <f>IF(ISBLANK(Fran1!DX18)," ",IF(Fran1!DX18&gt;=75,Fran1!DX18," "))</f>
        <v xml:space="preserve"> </v>
      </c>
      <c r="AE44" s="456" t="str">
        <f>LEFT(Fran1!$A18,1)&amp;LEFT(Fran1!$B18,1)</f>
        <v/>
      </c>
      <c r="AF44" s="457"/>
      <c r="AG44" s="157" t="str">
        <f>IF(ISBLANK(Fran1!EB18)," ",IF(Fran1!EB18&gt;=75,Fran1!EB18," "))</f>
        <v xml:space="preserve"> </v>
      </c>
      <c r="AH44" s="157" t="str">
        <f>IF(ISBLANK(Fran1!EF18)," ",IF(Fran1!EF18&gt;=75,Fran1!EF18," "))</f>
        <v xml:space="preserve"> </v>
      </c>
      <c r="AI44" s="157" t="str">
        <f>IF(ISBLANK(Fran1!EM18)," ",IF(Fran1!EM18&gt;=75,Fran1!EM18," "))</f>
        <v xml:space="preserve"> </v>
      </c>
      <c r="AJ44" s="157" t="str">
        <f>IF(ISBLANK(Fran1!EQ18)," ",IF(Fran1!EQ18&gt;=75,Fran1!EQ18," "))</f>
        <v xml:space="preserve"> </v>
      </c>
      <c r="AK44" s="157" t="str">
        <f>IF(ISBLANK(Fran1!EU18)," ",IF(Fran1!EU18&gt;=75,Fran1!EU18," "))</f>
        <v xml:space="preserve"> </v>
      </c>
      <c r="AL44" s="157" t="str">
        <f>IF(ISBLANK(Fran1!EY18)," ",IF(Fran1!EY18&gt;=75,Fran1!EY18," "))</f>
        <v xml:space="preserve"> </v>
      </c>
      <c r="AM44" s="157" t="str">
        <f>IF(ISBLANK(Fran1!FC18)," ",IF(Fran1!FC18&gt;=75,Fran1!FC18," "))</f>
        <v xml:space="preserve"> </v>
      </c>
      <c r="AN44" s="157" t="str">
        <f>IF(ISBLANK(Fran1!FJ18)," ",IF(Fran1!FJ18&gt;=75,Fran1!FJ18," "))</f>
        <v xml:space="preserve"> </v>
      </c>
      <c r="AO44" s="157" t="str">
        <f>IF(ISBLANK(Fran1!FN18)," ",IF(Fran1!FN18&gt;=75,Fran1!FN18," "))</f>
        <v xml:space="preserve"> </v>
      </c>
      <c r="AP44" s="157" t="str">
        <f>IF(ISBLANK(Fran1!FR18)," ",IF(Fran1!FR18&gt;=75,Fran1!FR18," "))</f>
        <v xml:space="preserve"> </v>
      </c>
      <c r="AQ44" s="157" t="str">
        <f>IF(ISBLANK(Fran1!FV18)," ",IF(Fran1!FV18&gt;=75,Fran1!FV18," "))</f>
        <v xml:space="preserve"> </v>
      </c>
      <c r="AR44" s="157" t="str">
        <f>IF(ISBLANK(Fran1!FZ18)," ",IF(Fran1!FZ18&gt;=75,Fran1!FZ18," "))</f>
        <v xml:space="preserve"> </v>
      </c>
      <c r="AS44" s="157" t="str">
        <f>IF(ISBLANK(Fran1!GG18)," ",IF(Fran1!GG18&gt;=75,Fran1!GG18," "))</f>
        <v xml:space="preserve"> </v>
      </c>
      <c r="AT44" s="157" t="str">
        <f>IF(ISBLANK(Fran1!GK18)," ",IF(Fran1!GK18&gt;=75,Fran1!GK18," "))</f>
        <v xml:space="preserve"> </v>
      </c>
      <c r="AU44" s="157" t="str">
        <f>IF(ISBLANK(Fran1!GO18)," ",IF(Fran1!GO18&gt;=75,Fran1!GO18," "))</f>
        <v xml:space="preserve"> </v>
      </c>
      <c r="AV44" s="157" t="str">
        <f>IF(ISBLANK(Fran1!GS18)," ",IF(Fran1!GS18&gt;=75,Fran1!GS18," "))</f>
        <v xml:space="preserve"> </v>
      </c>
      <c r="AW44" s="157" t="str">
        <f>IF(ISBLANK(Fran1!GW18)," ",IF(Fran1!GW18&gt;=75,Fran1!GW18," "))</f>
        <v xml:space="preserve"> </v>
      </c>
      <c r="AX44" s="157" t="str">
        <f>IF(ISBLANK(Fran1!HD18)," ",IF(Fran1!HD18&gt;=75,Fran1!HD18," "))</f>
        <v xml:space="preserve"> </v>
      </c>
      <c r="AY44" s="157" t="str">
        <f>IF(ISBLANK(Fran1!HH18)," ",IF(Fran1!HH18&gt;=75,Fran1!HH18," "))</f>
        <v xml:space="preserve"> </v>
      </c>
      <c r="AZ44" s="157" t="str">
        <f>IF(ISBLANK(Fran1!HL18)," ",IF(Fran1!HL18&gt;=75,Fran1!HL18," "))</f>
        <v xml:space="preserve"> </v>
      </c>
      <c r="BA44" s="157" t="str">
        <f>IF(ISBLANK(Fran1!HP18)," ",IF(Fran1!HP18&gt;=75,Fran1!HP18," "))</f>
        <v xml:space="preserve"> </v>
      </c>
      <c r="BB44" s="157" t="str">
        <f>IF(ISBLANK(Fran1!HT18)," ",IF(Fran1!HT18&gt;=75,Fran1!HT18," "))</f>
        <v xml:space="preserve"> </v>
      </c>
      <c r="BC44" s="157" t="str">
        <f>IF(ISBLANK(Fran1!IA18)," ",IF(Fran1!IA18&gt;=75,Fran1!IA18," "))</f>
        <v xml:space="preserve"> </v>
      </c>
      <c r="BD44" s="157" t="str">
        <f>IF(ISBLANK(Fran1!IE18)," ",IF(Fran1!IE18&gt;=75,Fran1!IE18," "))</f>
        <v xml:space="preserve"> </v>
      </c>
      <c r="BE44" s="157" t="str">
        <f>IF(ISBLANK(Fran1!II18)," ",IF(Fran1!II18&gt;=75,Fran1!II18," "))</f>
        <v xml:space="preserve"> </v>
      </c>
      <c r="BF44" s="157" t="str">
        <f>IF(ISBLANK(Fran1!IM18)," ",IF(Fran1!IM18&gt;=75,Fran1!IM18," "))</f>
        <v xml:space="preserve"> </v>
      </c>
      <c r="BG44" s="157" t="str">
        <f>IF(ISBLANK(Fran1!IQ18)," ",IF(Fran1!IQ18&gt;=75,Fran1!IQ18," "))</f>
        <v xml:space="preserve"> </v>
      </c>
      <c r="BH44" s="157" t="str">
        <f>IF(ISBLANK(Fran1!IX18)," ",IF(Fran1!IX18&gt;=75,Fran1!IX18," "))</f>
        <v xml:space="preserve"> </v>
      </c>
      <c r="BI44" s="456" t="str">
        <f>LEFT(Fran1!$A18,1)&amp;LEFT(Fran1!$B18,1)</f>
        <v/>
      </c>
      <c r="BJ44" s="457"/>
      <c r="BK44" s="157" t="str">
        <f>IF(ISBLANK(Fran1!JB18)," ",IF(Fran1!JB18&gt;=75,Fran1!JB18," "))</f>
        <v xml:space="preserve"> </v>
      </c>
      <c r="BL44" s="157" t="str">
        <f>IF(ISBLANK(Fran1!JF18)," ",IF(Fran1!JF18&gt;=75,Fran1!JF18," "))</f>
        <v xml:space="preserve"> </v>
      </c>
      <c r="BM44" s="157" t="str">
        <f>IF(ISBLANK(Fran1!JJ18)," ",IF(Fran1!JJ18&gt;=75,Fran1!JJ18," "))</f>
        <v xml:space="preserve"> </v>
      </c>
      <c r="BN44" s="157" t="str">
        <f>IF(ISBLANK(Fran1!JN18)," ",IF(Fran1!JN18&gt;=75,Fran1!JN18," "))</f>
        <v xml:space="preserve"> </v>
      </c>
      <c r="BO44" s="157" t="str">
        <f>IF(ISBLANK(Fran1!JU18)," ",IF(Fran1!JU18&gt;=75,Fran1!JU18," "))</f>
        <v xml:space="preserve"> </v>
      </c>
      <c r="BP44" s="157" t="str">
        <f>IF(ISBLANK(Fran1!JY18)," ",IF(Fran1!JY18&gt;=75,Fran1!JY18," "))</f>
        <v xml:space="preserve"> </v>
      </c>
      <c r="BQ44" s="157" t="str">
        <f>IF(ISBLANK(Fran1!KC18)," ",IF(Fran1!KC18&gt;=75,Fran1!KC18," "))</f>
        <v xml:space="preserve"> </v>
      </c>
      <c r="BR44" s="157" t="str">
        <f>IF(ISBLANK(Fran1!KG18)," ",IF(Fran1!KG18&gt;=75,Fran1!KG18," "))</f>
        <v xml:space="preserve"> </v>
      </c>
      <c r="BS44" s="157" t="str">
        <f>IF(ISBLANK(Fran1!KK18)," ",IF(Fran1!KK18&gt;=75,Fran1!KK18," "))</f>
        <v xml:space="preserve"> </v>
      </c>
      <c r="BT44" s="157" t="str">
        <f>IF(ISBLANK(Fran1!KR18)," ",IF(Fran1!KR18&gt;=75,Fran1!KR18," "))</f>
        <v xml:space="preserve"> </v>
      </c>
      <c r="BU44" s="157" t="str">
        <f>IF(ISBLANK(Fran1!KV18)," ",IF(Fran1!KV18&gt;=75,Fran1!KV18," "))</f>
        <v xml:space="preserve"> </v>
      </c>
      <c r="BV44" s="157" t="str">
        <f>IF(ISBLANK(Fran1!KZ18)," ",IF(Fran1!KZ18&gt;=75,Fran1!KZ18," "))</f>
        <v xml:space="preserve"> </v>
      </c>
      <c r="BW44" s="157" t="str">
        <f>IF(ISBLANK(Fran1!LD18)," ",IF(Fran1!LD18&gt;=75,Fran1!LD18," "))</f>
        <v xml:space="preserve"> </v>
      </c>
      <c r="BX44" s="157" t="str">
        <f>IF(ISBLANK(Fran1!LH18)," ",IF(Fran1!LH18&gt;=75,Fran1!LH18," "))</f>
        <v xml:space="preserve"> </v>
      </c>
      <c r="BY44" s="157" t="str">
        <f>IF(ISBLANK(Fran1!LO18)," ",IF(Fran1!LO18&gt;=75,Fran1!LO18," "))</f>
        <v xml:space="preserve"> </v>
      </c>
    </row>
    <row r="45" spans="1:77" ht="20.100000000000001" customHeight="1">
      <c r="A45" s="458"/>
      <c r="B45" s="459"/>
      <c r="C45" s="159" t="str">
        <f>IF(ISBLANK(Fran1!E18)," ",IF(Fran1!E18&gt;=50,IF(Fran1!E18&lt;75,Fran1!E18," ")," "))</f>
        <v xml:space="preserve"> </v>
      </c>
      <c r="D45" s="159" t="str">
        <f>IF(ISBLANK(Fran1!I18)," ",IF(Fran1!I18&gt;=50,IF(Fran1!I18&lt;75,Fran1!I18," ")," "))</f>
        <v xml:space="preserve"> </v>
      </c>
      <c r="E45" s="159" t="str">
        <f>IF(ISBLANK(Fran1!M18)," ",IF(Fran1!M18&gt;=50,IF(Fran1!M18&lt;75,Fran1!M18," ")," "))</f>
        <v xml:space="preserve"> </v>
      </c>
      <c r="F45" s="159" t="str">
        <f>IF(ISBLANK(Fran1!Q18)," ",IF(Fran1!Q18&gt;=50,IF(Fran1!Q18&lt;75,Fran1!Q18," ")," "))</f>
        <v xml:space="preserve"> </v>
      </c>
      <c r="G45" s="159" t="str">
        <f>IF(ISBLANK(Fran1!U18)," ",IF(Fran1!U18&gt;=50,IF(Fran1!U18&lt;75,Fran1!U18," ")," "))</f>
        <v xml:space="preserve"> </v>
      </c>
      <c r="H45" s="159" t="str">
        <f>IF(ISBLANK(Fran1!AB18)," ",IF(Fran1!AB18&gt;=50,IF(Fran1!AB18&lt;75,Fran1!AB18," ")," "))</f>
        <v xml:space="preserve"> </v>
      </c>
      <c r="I45" s="159" t="str">
        <f>IF(ISBLANK(Fran1!AF18)," ",IF(Fran1!AF18&gt;=50,IF(Fran1!AF18&lt;75,Fran1!AF18," ")," "))</f>
        <v xml:space="preserve"> </v>
      </c>
      <c r="J45" s="159" t="str">
        <f>IF(ISBLANK(Fran1!AJ18)," ",IF(Fran1!AJ18&gt;=50,IF(Fran1!AJ18&lt;75,Fran1!AJ18," ")," "))</f>
        <v xml:space="preserve"> </v>
      </c>
      <c r="K45" s="159" t="str">
        <f>IF(ISBLANK(Fran1!AN18)," ",IF(Fran1!AN18&gt;=50,IF(Fran1!AN18&lt;75,Fran1!AN18," ")," "))</f>
        <v xml:space="preserve"> </v>
      </c>
      <c r="L45" s="159" t="str">
        <f>IF(ISBLANK(Fran1!AR18)," ",IF(Fran1!AR18&gt;=50,IF(Fran1!AR18&lt;75,Fran1!AR18," ")," "))</f>
        <v xml:space="preserve"> </v>
      </c>
      <c r="M45" s="159" t="str">
        <f>IF(ISBLANK(Fran1!AY18)," ",IF(Fran1!AY18&gt;=50,IF(Fran1!AY18&lt;75,Fran1!AY18," ")," "))</f>
        <v xml:space="preserve"> </v>
      </c>
      <c r="N45" s="159" t="str">
        <f>IF(ISBLANK(Fran1!BC18)," ",IF(Fran1!BC18&gt;=50,IF(Fran1!BC18&lt;75,Fran1!BC18," ")," "))</f>
        <v xml:space="preserve"> </v>
      </c>
      <c r="O45" s="159" t="str">
        <f>IF(ISBLANK(Fran1!BG18)," ",IF(Fran1!BG18&gt;=50,IF(Fran1!BG18&lt;75,Fran1!BG18," ")," "))</f>
        <v xml:space="preserve"> </v>
      </c>
      <c r="P45" s="159" t="str">
        <f>IF(ISBLANK(Fran1!BK18)," ",IF(Fran1!BK18&gt;=50,IF(Fran1!BK18&lt;75,Fran1!BK18," ")," "))</f>
        <v xml:space="preserve"> </v>
      </c>
      <c r="Q45" s="159" t="str">
        <f>IF(ISBLANK(Fran1!BO18)," ",IF(Fran1!BO18&gt;=50,IF(Fran1!BO18&lt;75,Fran1!BO18," ")," "))</f>
        <v xml:space="preserve"> </v>
      </c>
      <c r="R45" s="159" t="str">
        <f>IF(ISBLANK(Fran1!BV18)," ",IF(Fran1!BV18&gt;=50,IF(Fran1!BV18&lt;75,Fran1!BV18," ")," "))</f>
        <v xml:space="preserve"> </v>
      </c>
      <c r="S45" s="159" t="str">
        <f>IF(ISBLANK(Fran1!BZ18)," ",IF(Fran1!BZ18&gt;=50,IF(Fran1!BZ18&lt;75,Fran1!BZ18," ")," "))</f>
        <v xml:space="preserve"> </v>
      </c>
      <c r="T45" s="159" t="str">
        <f>IF(ISBLANK(Fran1!CD18)," ",IF(Fran1!CD18&gt;=50,IF(Fran1!CD18&lt;75,Fran1!CD18," ")," "))</f>
        <v xml:space="preserve"> </v>
      </c>
      <c r="U45" s="159" t="str">
        <f>IF(ISBLANK(Fran1!CH18)," ",IF(Fran1!CH18&gt;=50,IF(Fran1!CH18&lt;75,Fran1!CH18," ")," "))</f>
        <v xml:space="preserve"> </v>
      </c>
      <c r="V45" s="159" t="str">
        <f>IF(ISBLANK(Fran1!CL18)," ",IF(Fran1!CL18&gt;=50,IF(Fran1!CL18&lt;75,Fran1!CL18," ")," "))</f>
        <v xml:space="preserve"> </v>
      </c>
      <c r="W45" s="159" t="str">
        <f>IF(ISBLANK(Fran1!CS18)," ",IF(Fran1!CS18&gt;=50,IF(Fran1!CS18&lt;75,Fran1!CS18," ")," "))</f>
        <v xml:space="preserve"> </v>
      </c>
      <c r="X45" s="159" t="str">
        <f>IF(ISBLANK(Fran1!CW18)," ",IF(Fran1!CW18&gt;=50,IF(Fran1!CW18&lt;75,Fran1!CW18," ")," "))</f>
        <v xml:space="preserve"> </v>
      </c>
      <c r="Y45" s="159" t="str">
        <f>IF(ISBLANK(Fran1!DA18)," ",IF(Fran1!DA18&gt;=50,IF(Fran1!DA18&lt;75,Fran1!DA18," ")," "))</f>
        <v xml:space="preserve"> </v>
      </c>
      <c r="Z45" s="159" t="str">
        <f>IF(ISBLANK(Fran1!DE18)," ",IF(Fran1!DE18&gt;=50,IF(Fran1!DE18&lt;75,Fran1!DE18," ")," "))</f>
        <v xml:space="preserve"> </v>
      </c>
      <c r="AA45" s="159" t="str">
        <f>IF(ISBLANK(Fran1!DI18)," ",IF(Fran1!DI18&gt;=50,IF(Fran1!DI18&lt;75,Fran1!DI18," ")," "))</f>
        <v xml:space="preserve"> </v>
      </c>
      <c r="AB45" s="159" t="str">
        <f>IF(ISBLANK(Fran1!DP18)," ",IF(Fran1!DP18&gt;=50,IF(Fran1!DP18&lt;75,Fran1!DP18," ")," "))</f>
        <v xml:space="preserve"> </v>
      </c>
      <c r="AC45" s="159" t="str">
        <f>IF(ISBLANK(Fran1!DT18)," ",IF(Fran1!DT18&gt;=50,IF(Fran1!DT18&lt;75,Fran1!DT18," ")," "))</f>
        <v xml:space="preserve"> </v>
      </c>
      <c r="AD45" s="159" t="str">
        <f>IF(ISBLANK(Fran1!DX18)," ",IF(Fran1!DX18&gt;=50,IF(Fran1!DX18&lt;75,Fran1!DX18," ")," "))</f>
        <v xml:space="preserve"> </v>
      </c>
      <c r="AE45" s="458"/>
      <c r="AF45" s="459"/>
      <c r="AG45" s="159" t="str">
        <f>IF(ISBLANK(Fran1!EB18)," ",IF(Fran1!EB18&gt;=50,IF(Fran1!EB18&lt;75,Fran1!EB18," ")," "))</f>
        <v xml:space="preserve"> </v>
      </c>
      <c r="AH45" s="159" t="str">
        <f>IF(ISBLANK(Fran1!EF18)," ",IF(Fran1!EF18&gt;=50,IF(Fran1!EF18&lt;75,Fran1!EF18," ")," "))</f>
        <v xml:space="preserve"> </v>
      </c>
      <c r="AI45" s="159" t="str">
        <f>IF(ISBLANK(Fran1!EM18)," ",IF(Fran1!EM18&gt;=50,IF(Fran1!EM18&lt;75,Fran1!EM18," ")," "))</f>
        <v xml:space="preserve"> </v>
      </c>
      <c r="AJ45" s="159" t="str">
        <f>IF(ISBLANK(Fran1!EQ18)," ",IF(Fran1!EQ18&gt;=50,IF(Fran1!EQ18&lt;75,Fran1!EQ18," ")," "))</f>
        <v xml:space="preserve"> </v>
      </c>
      <c r="AK45" s="159" t="str">
        <f>IF(ISBLANK(Fran1!EU18)," ",IF(Fran1!EU18&gt;=50,IF(Fran1!EU18&lt;75,Fran1!EU18," ")," "))</f>
        <v xml:space="preserve"> </v>
      </c>
      <c r="AL45" s="159" t="str">
        <f>IF(ISBLANK(Fran1!EY18)," ",IF(Fran1!EY18&gt;=50,IF(Fran1!EY18&lt;75,Fran1!EY18," ")," "))</f>
        <v xml:space="preserve"> </v>
      </c>
      <c r="AM45" s="159" t="str">
        <f>IF(ISBLANK(Fran1!FC18)," ",IF(Fran1!FC18&gt;=50,IF(Fran1!FC18&lt;75,Fran1!FC18," ")," "))</f>
        <v xml:space="preserve"> </v>
      </c>
      <c r="AN45" s="159" t="str">
        <f>IF(ISBLANK(Fran1!FJ18)," ",IF(Fran1!FJ18&gt;=50,IF(Fran1!FJ18&lt;75,Fran1!FJ18," ")," "))</f>
        <v xml:space="preserve"> </v>
      </c>
      <c r="AO45" s="159" t="str">
        <f>IF(ISBLANK(Fran1!FN18)," ",IF(Fran1!FN18&gt;=50,IF(Fran1!FN18&lt;75,Fran1!FN18," ")," "))</f>
        <v xml:space="preserve"> </v>
      </c>
      <c r="AP45" s="159" t="str">
        <f>IF(ISBLANK(Fran1!FR18)," ",IF(Fran1!FR18&gt;=50,IF(Fran1!FR18&lt;75,Fran1!FR18," ")," "))</f>
        <v xml:space="preserve"> </v>
      </c>
      <c r="AQ45" s="159" t="str">
        <f>IF(ISBLANK(Fran1!FV18)," ",IF(Fran1!FV18&gt;=50,IF(Fran1!FV18&lt;75,Fran1!FV18," ")," "))</f>
        <v xml:space="preserve"> </v>
      </c>
      <c r="AR45" s="159" t="str">
        <f>IF(ISBLANK(Fran1!FZ18)," ",IF(Fran1!FZ18&gt;=50,IF(Fran1!FZ18&lt;75,Fran1!FZ18," ")," "))</f>
        <v xml:space="preserve"> </v>
      </c>
      <c r="AS45" s="159" t="str">
        <f>IF(ISBLANK(Fran1!GG18)," ",IF(Fran1!GG18&gt;=50,IF(Fran1!GG18&lt;75,Fran1!GG18," ")," "))</f>
        <v xml:space="preserve"> </v>
      </c>
      <c r="AT45" s="159" t="str">
        <f>IF(ISBLANK(Fran1!GK18)," ",IF(Fran1!GK18&gt;=50,IF(Fran1!GK18&lt;75,Fran1!GK18," ")," "))</f>
        <v xml:space="preserve"> </v>
      </c>
      <c r="AU45" s="159" t="str">
        <f>IF(ISBLANK(Fran1!GO18)," ",IF(Fran1!GO18&gt;=50,IF(Fran1!GO18&lt;75,Fran1!GO18," ")," "))</f>
        <v xml:space="preserve"> </v>
      </c>
      <c r="AV45" s="159" t="str">
        <f>IF(ISBLANK(Fran1!GS18)," ",IF(Fran1!GS18&gt;=50,IF(Fran1!GS18&lt;75,Fran1!GS18," ")," "))</f>
        <v xml:space="preserve"> </v>
      </c>
      <c r="AW45" s="159" t="str">
        <f>IF(ISBLANK(Fran1!GW18)," ",IF(Fran1!GW18&gt;=50,IF(Fran1!GW18&lt;75,Fran1!GW18," ")," "))</f>
        <v xml:space="preserve"> </v>
      </c>
      <c r="AX45" s="159" t="str">
        <f>IF(ISBLANK(Fran1!HD18)," ",IF(Fran1!HD18&gt;=50,IF(Fran1!HD18&lt;75,Fran1!HD18," ")," "))</f>
        <v xml:space="preserve"> </v>
      </c>
      <c r="AY45" s="159" t="str">
        <f>IF(ISBLANK(Fran1!HH18)," ",IF(Fran1!HH18&gt;=50,IF(Fran1!HH18&lt;75,Fran1!HH18," ")," "))</f>
        <v xml:space="preserve"> </v>
      </c>
      <c r="AZ45" s="159" t="str">
        <f>IF(ISBLANK(Fran1!HL18)," ",IF(Fran1!HL18&gt;=50,IF(Fran1!HL18&lt;75,Fran1!HL18," ")," "))</f>
        <v xml:space="preserve"> </v>
      </c>
      <c r="BA45" s="159" t="str">
        <f>IF(ISBLANK(Fran1!HP18)," ",IF(Fran1!HP18&gt;=50,IF(Fran1!HP18&lt;75,Fran1!HP18," ")," "))</f>
        <v xml:space="preserve"> </v>
      </c>
      <c r="BB45" s="159" t="str">
        <f>IF(ISBLANK(Fran1!HT18)," ",IF(Fran1!HT18&gt;=50,IF(Fran1!HT18&lt;75,Fran1!HT18," ")," "))</f>
        <v xml:space="preserve"> </v>
      </c>
      <c r="BC45" s="159" t="str">
        <f>IF(ISBLANK(Fran1!IA18)," ",IF(Fran1!IA18&gt;=50,IF(Fran1!IA18&lt;75,Fran1!IA18," ")," "))</f>
        <v xml:space="preserve"> </v>
      </c>
      <c r="BD45" s="159" t="str">
        <f>IF(ISBLANK(Fran1!IE18)," ",IF(Fran1!IE18&gt;=50,IF(Fran1!IE18&lt;75,Fran1!IE18," ")," "))</f>
        <v xml:space="preserve"> </v>
      </c>
      <c r="BE45" s="159" t="str">
        <f>IF(ISBLANK(Fran1!II18)," ",IF(Fran1!II18&gt;=50,IF(Fran1!II18&lt;75,Fran1!II18," ")," "))</f>
        <v xml:space="preserve"> </v>
      </c>
      <c r="BF45" s="159" t="str">
        <f>IF(ISBLANK(Fran1!IM18)," ",IF(Fran1!IM18&gt;=50,IF(Fran1!IM18&lt;75,Fran1!IM18," ")," "))</f>
        <v xml:space="preserve"> </v>
      </c>
      <c r="BG45" s="159" t="str">
        <f>IF(ISBLANK(Fran1!IQ18)," ",IF(Fran1!IQ18&gt;=50,IF(Fran1!IQ18&lt;75,Fran1!IQ18," ")," "))</f>
        <v xml:space="preserve"> </v>
      </c>
      <c r="BH45" s="159" t="str">
        <f>IF(ISBLANK(Fran1!IX18)," ",IF(Fran1!IX18&gt;=50,IF(Fran1!IX18&lt;75,Fran1!IX18," ")," "))</f>
        <v xml:space="preserve"> </v>
      </c>
      <c r="BI45" s="458"/>
      <c r="BJ45" s="459"/>
      <c r="BK45" s="159" t="str">
        <f>IF(ISBLANK(Fran1!JB18)," ",IF(Fran1!JB18&gt;=50,IF(Fran1!JB18&lt;75,Fran1!JB18," ")," "))</f>
        <v xml:space="preserve"> </v>
      </c>
      <c r="BL45" s="159" t="str">
        <f>IF(ISBLANK(Fran1!JF18)," ",IF(Fran1!JF18&gt;=50,IF(Fran1!JF18&lt;75,Fran1!JF18," ")," "))</f>
        <v xml:space="preserve"> </v>
      </c>
      <c r="BM45" s="159" t="str">
        <f>IF(ISBLANK(Fran1!JJ18)," ",IF(Fran1!JJ18&gt;=50,IF(Fran1!JJ18&lt;75,Fran1!JJ18," ")," "))</f>
        <v xml:space="preserve"> </v>
      </c>
      <c r="BN45" s="159" t="str">
        <f>IF(ISBLANK(Fran1!JN18)," ",IF(Fran1!JN18&gt;=50,IF(Fran1!JN18&lt;75,Fran1!JN18," ")," "))</f>
        <v xml:space="preserve"> </v>
      </c>
      <c r="BO45" s="159" t="str">
        <f>IF(ISBLANK(Fran1!JU18)," ",IF(Fran1!JU18&gt;=50,IF(Fran1!JU18&lt;75,Fran1!JU18," ")," "))</f>
        <v xml:space="preserve"> </v>
      </c>
      <c r="BP45" s="159" t="str">
        <f>IF(ISBLANK(Fran1!JY18)," ",IF(Fran1!JY18&gt;=50,IF(Fran1!JY18&lt;75,Fran1!JY18," ")," "))</f>
        <v xml:space="preserve"> </v>
      </c>
      <c r="BQ45" s="159" t="str">
        <f>IF(ISBLANK(Fran1!KC18)," ",IF(Fran1!KC18&gt;=50,IF(Fran1!KC18&lt;75,Fran1!KC18," ")," "))</f>
        <v xml:space="preserve"> </v>
      </c>
      <c r="BR45" s="159" t="str">
        <f>IF(ISBLANK(Fran1!KG18)," ",IF(Fran1!KG18&gt;=50,IF(Fran1!KG18&lt;75,Fran1!KG18," ")," "))</f>
        <v xml:space="preserve"> </v>
      </c>
      <c r="BS45" s="159" t="str">
        <f>IF(ISBLANK(Fran1!KK18)," ",IF(Fran1!KK18&gt;=50,IF(Fran1!KK18&lt;75,Fran1!KK18," ")," "))</f>
        <v xml:space="preserve"> </v>
      </c>
      <c r="BT45" s="159" t="str">
        <f>IF(ISBLANK(Fran1!KR18)," ",IF(Fran1!KR18&gt;=50,IF(Fran1!KR18&lt;75,Fran1!KR18," ")," "))</f>
        <v xml:space="preserve"> </v>
      </c>
      <c r="BU45" s="159" t="str">
        <f>IF(ISBLANK(Fran1!KV18)," ",IF(Fran1!KV18&gt;=50,IF(Fran1!KV18&lt;75,Fran1!KV18," ")," "))</f>
        <v xml:space="preserve"> </v>
      </c>
      <c r="BV45" s="159" t="str">
        <f>IF(ISBLANK(Fran1!KZ18)," ",IF(Fran1!KZ18&gt;=50,IF(Fran1!KZ18&lt;75,Fran1!KZ18," ")," "))</f>
        <v xml:space="preserve"> </v>
      </c>
      <c r="BW45" s="159" t="str">
        <f>IF(ISBLANK(Fran1!LD18)," ",IF(Fran1!LD18&gt;=50,IF(Fran1!LD18&lt;75,Fran1!LD18," ")," "))</f>
        <v xml:space="preserve"> </v>
      </c>
      <c r="BX45" s="159" t="str">
        <f>IF(ISBLANK(Fran1!LH18)," ",IF(Fran1!LH18&gt;=50,IF(Fran1!LH18&lt;75,Fran1!LH18," ")," "))</f>
        <v xml:space="preserve"> </v>
      </c>
      <c r="BY45" s="159" t="str">
        <f>IF(ISBLANK(Fran1!LO18)," ",IF(Fran1!LO18&gt;=50,IF(Fran1!LO18&lt;75,Fran1!LO18," ")," "))</f>
        <v xml:space="preserve"> </v>
      </c>
    </row>
    <row r="46" spans="1:77" ht="20.100000000000001" customHeight="1" thickBot="1">
      <c r="A46" s="460"/>
      <c r="B46" s="461"/>
      <c r="C46" s="161" t="str">
        <f>IF(ISBLANK(Fran1!E18)," ",IF(Fran1!E18&lt;50,Fran1!E18," "))</f>
        <v xml:space="preserve"> </v>
      </c>
      <c r="D46" s="161" t="str">
        <f>IF(ISBLANK(Fran1!I18)," ",IF(Fran1!I18&lt;50,Fran1!I18," "))</f>
        <v xml:space="preserve"> </v>
      </c>
      <c r="E46" s="161" t="str">
        <f>IF(ISBLANK(Fran1!M18)," ",IF(Fran1!M18&lt;50,Fran1!M18," "))</f>
        <v xml:space="preserve"> </v>
      </c>
      <c r="F46" s="161" t="str">
        <f>IF(ISBLANK(Fran1!Q18)," ",IF(Fran1!Q18&lt;50,Fran1!Q18," "))</f>
        <v xml:space="preserve"> </v>
      </c>
      <c r="G46" s="161" t="str">
        <f>IF(ISBLANK(Fran1!U18)," ",IF(Fran1!U18&lt;50,Fran1!U18," "))</f>
        <v xml:space="preserve"> </v>
      </c>
      <c r="H46" s="161" t="str">
        <f>IF(ISBLANK(Fran1!AB18)," ",IF(Fran1!AB18&lt;50,Fran1!AB18," "))</f>
        <v xml:space="preserve"> </v>
      </c>
      <c r="I46" s="161" t="str">
        <f>IF(ISBLANK(Fran1!AF18)," ",IF(Fran1!AF18&lt;50,Fran1!AF18," "))</f>
        <v xml:space="preserve"> </v>
      </c>
      <c r="J46" s="161" t="str">
        <f>IF(ISBLANK(Fran1!AJ18)," ",IF(Fran1!AJ18&lt;50,Fran1!AJ18," "))</f>
        <v xml:space="preserve"> </v>
      </c>
      <c r="K46" s="161" t="str">
        <f>IF(ISBLANK(Fran1!AN18)," ",IF(Fran1!AN18&lt;50,Fran1!AN18," "))</f>
        <v xml:space="preserve"> </v>
      </c>
      <c r="L46" s="161" t="str">
        <f>IF(ISBLANK(Fran1!AR18)," ",IF(Fran1!AR18&lt;50,Fran1!AR18," "))</f>
        <v xml:space="preserve"> </v>
      </c>
      <c r="M46" s="161" t="str">
        <f>IF(ISBLANK(Fran1!AY18)," ",IF(Fran1!AY18&lt;50,Fran1!AY18," "))</f>
        <v xml:space="preserve"> </v>
      </c>
      <c r="N46" s="161" t="str">
        <f>IF(ISBLANK(Fran1!BC18)," ",IF(Fran1!BC18&lt;50,Fran1!BC18," "))</f>
        <v xml:space="preserve"> </v>
      </c>
      <c r="O46" s="161" t="str">
        <f>IF(ISBLANK(Fran1!BG18)," ",IF(Fran1!BG18&lt;50,Fran1!BG18," "))</f>
        <v xml:space="preserve"> </v>
      </c>
      <c r="P46" s="161" t="str">
        <f>IF(ISBLANK(Fran1!BK18)," ",IF(Fran1!BK18&lt;50,Fran1!BK18," "))</f>
        <v xml:space="preserve"> </v>
      </c>
      <c r="Q46" s="161" t="str">
        <f>IF(ISBLANK(Fran1!BO18)," ",IF(Fran1!BO18&lt;50,Fran1!BO18," "))</f>
        <v xml:space="preserve"> </v>
      </c>
      <c r="R46" s="161" t="str">
        <f>IF(ISBLANK(Fran1!BV18)," ",IF(Fran1!BV18&lt;50,Fran1!BV18," "))</f>
        <v xml:space="preserve"> </v>
      </c>
      <c r="S46" s="161" t="str">
        <f>IF(ISBLANK(Fran1!BZ18)," ",IF(Fran1!BZ18&lt;50,Fran1!BZ18," "))</f>
        <v xml:space="preserve"> </v>
      </c>
      <c r="T46" s="161" t="str">
        <f>IF(ISBLANK(Fran1!CD18)," ",IF(Fran1!CD18&lt;50,Fran1!CD18," "))</f>
        <v xml:space="preserve"> </v>
      </c>
      <c r="U46" s="161" t="str">
        <f>IF(ISBLANK(Fran1!CH18)," ",IF(Fran1!CH18&lt;50,Fran1!CH18," "))</f>
        <v xml:space="preserve"> </v>
      </c>
      <c r="V46" s="161" t="str">
        <f>IF(ISBLANK(Fran1!CL18)," ",IF(Fran1!CL18&lt;50,Fran1!CL18," "))</f>
        <v xml:space="preserve"> </v>
      </c>
      <c r="W46" s="161" t="str">
        <f>IF(ISBLANK(Fran1!CS18)," ",IF(Fran1!CS18&lt;50,Fran1!CS18," "))</f>
        <v xml:space="preserve"> </v>
      </c>
      <c r="X46" s="161" t="str">
        <f>IF(ISBLANK(Fran1!CW18)," ",IF(Fran1!CW18&lt;50,Fran1!CW18," "))</f>
        <v xml:space="preserve"> </v>
      </c>
      <c r="Y46" s="161" t="str">
        <f>IF(ISBLANK(Fran1!DA18)," ",IF(Fran1!DA18&lt;50,Fran1!DA18," "))</f>
        <v xml:space="preserve"> </v>
      </c>
      <c r="Z46" s="161" t="str">
        <f>IF(ISBLANK(Fran1!DE18)," ",IF(Fran1!DE18&lt;50,Fran1!DE18," "))</f>
        <v xml:space="preserve"> </v>
      </c>
      <c r="AA46" s="161" t="str">
        <f>IF(ISBLANK(Fran1!DI18)," ",IF(Fran1!DI18&lt;50,Fran1!DI18," "))</f>
        <v xml:space="preserve"> </v>
      </c>
      <c r="AB46" s="161" t="str">
        <f>IF(ISBLANK(Fran1!DP18)," ",IF(Fran1!DP18&lt;50,Fran1!DP18," "))</f>
        <v xml:space="preserve"> </v>
      </c>
      <c r="AC46" s="161" t="str">
        <f>IF(ISBLANK(Fran1!DT18)," ",IF(Fran1!DT18&lt;50,Fran1!DT18," "))</f>
        <v xml:space="preserve"> </v>
      </c>
      <c r="AD46" s="161" t="str">
        <f>IF(ISBLANK(Fran1!DX18)," ",IF(Fran1!DX18&lt;50,Fran1!DX18," "))</f>
        <v xml:space="preserve"> </v>
      </c>
      <c r="AE46" s="460"/>
      <c r="AF46" s="461"/>
      <c r="AG46" s="161" t="str">
        <f>IF(ISBLANK(Fran1!EB18)," ",IF(Fran1!EB18&lt;50,Fran1!EB18," "))</f>
        <v xml:space="preserve"> </v>
      </c>
      <c r="AH46" s="161" t="str">
        <f>IF(ISBLANK(Fran1!EF18)," ",IF(Fran1!EF18&lt;50,Fran1!EF18," "))</f>
        <v xml:space="preserve"> </v>
      </c>
      <c r="AI46" s="161" t="str">
        <f>IF(ISBLANK(Fran1!EM18)," ",IF(Fran1!EM18&lt;50,Fran1!EM18," "))</f>
        <v xml:space="preserve"> </v>
      </c>
      <c r="AJ46" s="161" t="str">
        <f>IF(ISBLANK(Fran1!EQ18)," ",IF(Fran1!EQ18&lt;50,Fran1!EQ18," "))</f>
        <v xml:space="preserve"> </v>
      </c>
      <c r="AK46" s="161" t="str">
        <f>IF(ISBLANK(Fran1!EU18)," ",IF(Fran1!EU18&lt;50,Fran1!EU18," "))</f>
        <v xml:space="preserve"> </v>
      </c>
      <c r="AL46" s="161" t="str">
        <f>IF(ISBLANK(Fran1!EY18)," ",IF(Fran1!EY18&lt;50,Fran1!EY18," "))</f>
        <v xml:space="preserve"> </v>
      </c>
      <c r="AM46" s="161" t="str">
        <f>IF(ISBLANK(Fran1!FC18)," ",IF(Fran1!FC18&lt;50,Fran1!FC18," "))</f>
        <v xml:space="preserve"> </v>
      </c>
      <c r="AN46" s="161" t="str">
        <f>IF(ISBLANK(Fran1!FJ18)," ",IF(Fran1!FJ18&lt;50,Fran1!FJ18," "))</f>
        <v xml:space="preserve"> </v>
      </c>
      <c r="AO46" s="161" t="str">
        <f>IF(ISBLANK(Fran1!FN18)," ",IF(Fran1!FN18&lt;50,Fran1!FN18," "))</f>
        <v xml:space="preserve"> </v>
      </c>
      <c r="AP46" s="161" t="str">
        <f>IF(ISBLANK(Fran1!FR18)," ",IF(Fran1!FR18&lt;50,Fran1!FR18," "))</f>
        <v xml:space="preserve"> </v>
      </c>
      <c r="AQ46" s="161" t="str">
        <f>IF(ISBLANK(Fran1!FV18)," ",IF(Fran1!FV18&lt;50,Fran1!FV18," "))</f>
        <v xml:space="preserve"> </v>
      </c>
      <c r="AR46" s="161" t="str">
        <f>IF(ISBLANK(Fran1!FZ18)," ",IF(Fran1!FZ18&lt;50,Fran1!FZ18," "))</f>
        <v xml:space="preserve"> </v>
      </c>
      <c r="AS46" s="161" t="str">
        <f>IF(ISBLANK(Fran1!GG18)," ",IF(Fran1!GG18&lt;50,Fran1!GG18," "))</f>
        <v xml:space="preserve"> </v>
      </c>
      <c r="AT46" s="161" t="str">
        <f>IF(ISBLANK(Fran1!GK18)," ",IF(Fran1!GK18&lt;50,Fran1!GK18," "))</f>
        <v xml:space="preserve"> </v>
      </c>
      <c r="AU46" s="161" t="str">
        <f>IF(ISBLANK(Fran1!GO18)," ",IF(Fran1!GO18&lt;50,Fran1!GO18," "))</f>
        <v xml:space="preserve"> </v>
      </c>
      <c r="AV46" s="161" t="str">
        <f>IF(ISBLANK(Fran1!GS18)," ",IF(Fran1!GS18&lt;50,Fran1!GS18," "))</f>
        <v xml:space="preserve"> </v>
      </c>
      <c r="AW46" s="161" t="str">
        <f>IF(ISBLANK(Fran1!GW18)," ",IF(Fran1!GW18&lt;50,Fran1!GW18," "))</f>
        <v xml:space="preserve"> </v>
      </c>
      <c r="AX46" s="161" t="str">
        <f>IF(ISBLANK(Fran1!HD18)," ",IF(Fran1!HD18&lt;50,Fran1!HD18," "))</f>
        <v xml:space="preserve"> </v>
      </c>
      <c r="AY46" s="161" t="str">
        <f>IF(ISBLANK(Fran1!HH18)," ",IF(Fran1!HH18&lt;50,Fran1!HH18," "))</f>
        <v xml:space="preserve"> </v>
      </c>
      <c r="AZ46" s="161" t="str">
        <f>IF(ISBLANK(Fran1!HL18)," ",IF(Fran1!HL18&lt;50,Fran1!HL18," "))</f>
        <v xml:space="preserve"> </v>
      </c>
      <c r="BA46" s="161" t="str">
        <f>IF(ISBLANK(Fran1!HP18)," ",IF(Fran1!HP18&lt;50,Fran1!HP18," "))</f>
        <v xml:space="preserve"> </v>
      </c>
      <c r="BB46" s="161" t="str">
        <f>IF(ISBLANK(Fran1!HT18)," ",IF(Fran1!HT18&lt;50,Fran1!HT18," "))</f>
        <v xml:space="preserve"> </v>
      </c>
      <c r="BC46" s="161" t="str">
        <f>IF(ISBLANK(Fran1!IA18)," ",IF(Fran1!IA18&lt;50,Fran1!IA18," "))</f>
        <v xml:space="preserve"> </v>
      </c>
      <c r="BD46" s="161" t="str">
        <f>IF(ISBLANK(Fran1!IE18)," ",IF(Fran1!IE18&lt;50,Fran1!IE18," "))</f>
        <v xml:space="preserve"> </v>
      </c>
      <c r="BE46" s="161" t="str">
        <f>IF(ISBLANK(Fran1!II18)," ",IF(Fran1!II18&lt;50,Fran1!II18," "))</f>
        <v xml:space="preserve"> </v>
      </c>
      <c r="BF46" s="161" t="str">
        <f>IF(ISBLANK(Fran1!IM18)," ",IF(Fran1!IM18&lt;50,Fran1!IM18," "))</f>
        <v xml:space="preserve"> </v>
      </c>
      <c r="BG46" s="161" t="str">
        <f>IF(ISBLANK(Fran1!IQ18)," ",IF(Fran1!IQ18&lt;50,Fran1!IQ18," "))</f>
        <v xml:space="preserve"> </v>
      </c>
      <c r="BH46" s="161" t="str">
        <f>IF(ISBLANK(Fran1!IX18)," ",IF(Fran1!IX18&lt;50,Fran1!IX18," "))</f>
        <v xml:space="preserve"> </v>
      </c>
      <c r="BI46" s="460"/>
      <c r="BJ46" s="461"/>
      <c r="BK46" s="161" t="str">
        <f>IF(ISBLANK(Fran1!JB18)," ",IF(Fran1!JB18&lt;50,Fran1!JB18," "))</f>
        <v xml:space="preserve"> </v>
      </c>
      <c r="BL46" s="161" t="str">
        <f>IF(ISBLANK(Fran1!JF18)," ",IF(Fran1!JF18&lt;50,Fran1!JF18," "))</f>
        <v xml:space="preserve"> </v>
      </c>
      <c r="BM46" s="161" t="str">
        <f>IF(ISBLANK(Fran1!JJ18)," ",IF(Fran1!JJ18&lt;50,Fran1!JJ18," "))</f>
        <v xml:space="preserve"> </v>
      </c>
      <c r="BN46" s="161" t="str">
        <f>IF(ISBLANK(Fran1!JN18)," ",IF(Fran1!JN18&lt;50,Fran1!JN18," "))</f>
        <v xml:space="preserve"> </v>
      </c>
      <c r="BO46" s="161" t="str">
        <f>IF(ISBLANK(Fran1!JU18)," ",IF(Fran1!JU18&lt;50,Fran1!JU18," "))</f>
        <v xml:space="preserve"> </v>
      </c>
      <c r="BP46" s="161" t="str">
        <f>IF(ISBLANK(Fran1!JY18)," ",IF(Fran1!JY18&lt;50,Fran1!JY18," "))</f>
        <v xml:space="preserve"> </v>
      </c>
      <c r="BQ46" s="161" t="str">
        <f>IF(ISBLANK(Fran1!KC18)," ",IF(Fran1!KC18&lt;50,Fran1!KC18," "))</f>
        <v xml:space="preserve"> </v>
      </c>
      <c r="BR46" s="161" t="str">
        <f>IF(ISBLANK(Fran1!KG18)," ",IF(Fran1!KG18&lt;50,Fran1!KG18," "))</f>
        <v xml:space="preserve"> </v>
      </c>
      <c r="BS46" s="161" t="str">
        <f>IF(ISBLANK(Fran1!KK18)," ",IF(Fran1!KK18&lt;50,Fran1!KK18," "))</f>
        <v xml:space="preserve"> </v>
      </c>
      <c r="BT46" s="161" t="str">
        <f>IF(ISBLANK(Fran1!KR18)," ",IF(Fran1!KR18&lt;50,Fran1!KR18," "))</f>
        <v xml:space="preserve"> </v>
      </c>
      <c r="BU46" s="161" t="str">
        <f>IF(ISBLANK(Fran1!KV18)," ",IF(Fran1!KV18&lt;50,Fran1!KV18," "))</f>
        <v xml:space="preserve"> </v>
      </c>
      <c r="BV46" s="161" t="str">
        <f>IF(ISBLANK(Fran1!KZ18)," ",IF(Fran1!KZ18&lt;50,Fran1!KZ18," "))</f>
        <v xml:space="preserve"> </v>
      </c>
      <c r="BW46" s="161" t="str">
        <f>IF(ISBLANK(Fran1!LD18)," ",IF(Fran1!LD18&lt;50,Fran1!LD18," "))</f>
        <v xml:space="preserve"> </v>
      </c>
      <c r="BX46" s="161" t="str">
        <f>IF(ISBLANK(Fran1!LH18)," ",IF(Fran1!LH18&lt;50,Fran1!LH18," "))</f>
        <v xml:space="preserve"> </v>
      </c>
      <c r="BY46" s="161" t="str">
        <f>IF(ISBLANK(Fran1!LO18)," ",IF(Fran1!LO18&lt;50,Fran1!LO18," "))</f>
        <v xml:space="preserve"> </v>
      </c>
    </row>
    <row r="47" spans="1:77" ht="20.100000000000001" customHeight="1">
      <c r="A47" s="456" t="str">
        <f>LEFT(Fran1!$A17,1)&amp;LEFT(Fran1!$B17,1)</f>
        <v/>
      </c>
      <c r="B47" s="457"/>
      <c r="C47" s="157" t="str">
        <f>IF(ISBLANK(Fran1!E17)," ",IF(Fran1!E17&gt;=75,Fran1!E17," "))</f>
        <v xml:space="preserve"> </v>
      </c>
      <c r="D47" s="157" t="str">
        <f>IF(ISBLANK(Fran1!I17)," ",IF(Fran1!I17&gt;=75,Fran1!I17," "))</f>
        <v xml:space="preserve"> </v>
      </c>
      <c r="E47" s="157" t="str">
        <f>IF(ISBLANK(Fran1!M17)," ",IF(Fran1!M17&gt;=75,Fran1!M17," "))</f>
        <v xml:space="preserve"> </v>
      </c>
      <c r="F47" s="157" t="str">
        <f>IF(ISBLANK(Fran1!Q17)," ",IF(Fran1!Q17&gt;=75,Fran1!Q17," "))</f>
        <v xml:space="preserve"> </v>
      </c>
      <c r="G47" s="157" t="str">
        <f>IF(ISBLANK(Fran1!U17)," ",IF(Fran1!U17&gt;=75,Fran1!U17," "))</f>
        <v xml:space="preserve"> </v>
      </c>
      <c r="H47" s="157" t="str">
        <f>IF(ISBLANK(Fran1!AB17)," ",IF(Fran1!AB17&gt;=75,Fran1!AB17," "))</f>
        <v xml:space="preserve"> </v>
      </c>
      <c r="I47" s="157" t="str">
        <f>IF(ISBLANK(Fran1!AF17)," ",IF(Fran1!AF17&gt;=75,Fran1!AF17," "))</f>
        <v xml:space="preserve"> </v>
      </c>
      <c r="J47" s="157" t="str">
        <f>IF(ISBLANK(Fran1!AJ17)," ",IF(Fran1!AJ17&gt;=75,Fran1!AJ17," "))</f>
        <v xml:space="preserve"> </v>
      </c>
      <c r="K47" s="157" t="str">
        <f>IF(ISBLANK(Fran1!AN17)," ",IF(Fran1!AN17&gt;=75,Fran1!AN17," "))</f>
        <v xml:space="preserve"> </v>
      </c>
      <c r="L47" s="157" t="str">
        <f>IF(ISBLANK(Fran1!AR17)," ",IF(Fran1!AR17&gt;=75,Fran1!AR17," "))</f>
        <v xml:space="preserve"> </v>
      </c>
      <c r="M47" s="157" t="str">
        <f>IF(ISBLANK(Fran1!AY17)," ",IF(Fran1!AY17&gt;=75,Fran1!AY17," "))</f>
        <v xml:space="preserve"> </v>
      </c>
      <c r="N47" s="157" t="str">
        <f>IF(ISBLANK(Fran1!BC17)," ",IF(Fran1!BC17&gt;=75,Fran1!BC17," "))</f>
        <v xml:space="preserve"> </v>
      </c>
      <c r="O47" s="157" t="str">
        <f>IF(ISBLANK(Fran1!BG17)," ",IF(Fran1!BG17&gt;=75,Fran1!BG17," "))</f>
        <v xml:space="preserve"> </v>
      </c>
      <c r="P47" s="157" t="str">
        <f>IF(ISBLANK(Fran1!BK17)," ",IF(Fran1!BK17&gt;=75,Fran1!BK17," "))</f>
        <v xml:space="preserve"> </v>
      </c>
      <c r="Q47" s="157" t="str">
        <f>IF(ISBLANK(Fran1!BO17)," ",IF(Fran1!BO17&gt;=75,Fran1!BO17," "))</f>
        <v xml:space="preserve"> </v>
      </c>
      <c r="R47" s="157" t="str">
        <f>IF(ISBLANK(Fran1!BV17)," ",IF(Fran1!BV17&gt;=75,Fran1!BV17," "))</f>
        <v xml:space="preserve"> </v>
      </c>
      <c r="S47" s="157" t="str">
        <f>IF(ISBLANK(Fran1!BZ17)," ",IF(Fran1!BZ17&gt;=75,Fran1!BZ17," "))</f>
        <v xml:space="preserve"> </v>
      </c>
      <c r="T47" s="157" t="str">
        <f>IF(ISBLANK(Fran1!CD17)," ",IF(Fran1!CD17&gt;=75,Fran1!CD17," "))</f>
        <v xml:space="preserve"> </v>
      </c>
      <c r="U47" s="157" t="str">
        <f>IF(ISBLANK(Fran1!CH17)," ",IF(Fran1!CH17&gt;=75,Fran1!CH17," "))</f>
        <v xml:space="preserve"> </v>
      </c>
      <c r="V47" s="157" t="str">
        <f>IF(ISBLANK(Fran1!CL17)," ",IF(Fran1!CL17&gt;=75,Fran1!CL17," "))</f>
        <v xml:space="preserve"> </v>
      </c>
      <c r="W47" s="157" t="str">
        <f>IF(ISBLANK(Fran1!CS17)," ",IF(Fran1!CS17&gt;=75,Fran1!CS17," "))</f>
        <v xml:space="preserve"> </v>
      </c>
      <c r="X47" s="157" t="str">
        <f>IF(ISBLANK(Fran1!CW17)," ",IF(Fran1!CW17&gt;=75,Fran1!CW17," "))</f>
        <v xml:space="preserve"> </v>
      </c>
      <c r="Y47" s="157" t="str">
        <f>IF(ISBLANK(Fran1!DA17)," ",IF(Fran1!DA17&gt;=75,Fran1!DA17," "))</f>
        <v xml:space="preserve"> </v>
      </c>
      <c r="Z47" s="157" t="str">
        <f>IF(ISBLANK(Fran1!DE17)," ",IF(Fran1!DE17&gt;=75,Fran1!DE17," "))</f>
        <v xml:space="preserve"> </v>
      </c>
      <c r="AA47" s="157" t="str">
        <f>IF(ISBLANK(Fran1!DI17)," ",IF(Fran1!DI17&gt;=75,Fran1!DI17," "))</f>
        <v xml:space="preserve"> </v>
      </c>
      <c r="AB47" s="157" t="str">
        <f>IF(ISBLANK(Fran1!DP17)," ",IF(Fran1!DP17&gt;=75,Fran1!DP17," "))</f>
        <v xml:space="preserve"> </v>
      </c>
      <c r="AC47" s="157" t="str">
        <f>IF(ISBLANK(Fran1!DT17)," ",IF(Fran1!DT17&gt;=75,Fran1!DT17," "))</f>
        <v xml:space="preserve"> </v>
      </c>
      <c r="AD47" s="157" t="str">
        <f>IF(ISBLANK(Fran1!DX17)," ",IF(Fran1!DX17&gt;=75,Fran1!DX17," "))</f>
        <v xml:space="preserve"> </v>
      </c>
      <c r="AE47" s="456" t="str">
        <f>LEFT(Fran1!$A17,1)&amp;LEFT(Fran1!$B17,1)</f>
        <v/>
      </c>
      <c r="AF47" s="457"/>
      <c r="AG47" s="157" t="str">
        <f>IF(ISBLANK(Fran1!EB17)," ",IF(Fran1!EB17&gt;=75,Fran1!EB17," "))</f>
        <v xml:space="preserve"> </v>
      </c>
      <c r="AH47" s="157" t="str">
        <f>IF(ISBLANK(Fran1!EF17)," ",IF(Fran1!EF17&gt;=75,Fran1!EF17," "))</f>
        <v xml:space="preserve"> </v>
      </c>
      <c r="AI47" s="157" t="str">
        <f>IF(ISBLANK(Fran1!EM17)," ",IF(Fran1!EM17&gt;=75,Fran1!EM17," "))</f>
        <v xml:space="preserve"> </v>
      </c>
      <c r="AJ47" s="157" t="str">
        <f>IF(ISBLANK(Fran1!EQ17)," ",IF(Fran1!EQ17&gt;=75,Fran1!EQ17," "))</f>
        <v xml:space="preserve"> </v>
      </c>
      <c r="AK47" s="157" t="str">
        <f>IF(ISBLANK(Fran1!EU17)," ",IF(Fran1!EU17&gt;=75,Fran1!EU17," "))</f>
        <v xml:space="preserve"> </v>
      </c>
      <c r="AL47" s="157" t="str">
        <f>IF(ISBLANK(Fran1!EY17)," ",IF(Fran1!EY17&gt;=75,Fran1!EY17," "))</f>
        <v xml:space="preserve"> </v>
      </c>
      <c r="AM47" s="157" t="str">
        <f>IF(ISBLANK(Fran1!FC17)," ",IF(Fran1!FC17&gt;=75,Fran1!FC17," "))</f>
        <v xml:space="preserve"> </v>
      </c>
      <c r="AN47" s="157" t="str">
        <f>IF(ISBLANK(Fran1!FJ17)," ",IF(Fran1!FJ17&gt;=75,Fran1!FJ17," "))</f>
        <v xml:space="preserve"> </v>
      </c>
      <c r="AO47" s="157" t="str">
        <f>IF(ISBLANK(Fran1!FN17)," ",IF(Fran1!FN17&gt;=75,Fran1!FN17," "))</f>
        <v xml:space="preserve"> </v>
      </c>
      <c r="AP47" s="157" t="str">
        <f>IF(ISBLANK(Fran1!FR17)," ",IF(Fran1!FR17&gt;=75,Fran1!FR17," "))</f>
        <v xml:space="preserve"> </v>
      </c>
      <c r="AQ47" s="157" t="str">
        <f>IF(ISBLANK(Fran1!FV17)," ",IF(Fran1!FV17&gt;=75,Fran1!FV17," "))</f>
        <v xml:space="preserve"> </v>
      </c>
      <c r="AR47" s="157" t="str">
        <f>IF(ISBLANK(Fran1!FZ17)," ",IF(Fran1!FZ17&gt;=75,Fran1!FZ17," "))</f>
        <v xml:space="preserve"> </v>
      </c>
      <c r="AS47" s="157" t="str">
        <f>IF(ISBLANK(Fran1!GG17)," ",IF(Fran1!GG17&gt;=75,Fran1!GG17," "))</f>
        <v xml:space="preserve"> </v>
      </c>
      <c r="AT47" s="157" t="str">
        <f>IF(ISBLANK(Fran1!GK17)," ",IF(Fran1!GK17&gt;=75,Fran1!GK17," "))</f>
        <v xml:space="preserve"> </v>
      </c>
      <c r="AU47" s="157" t="str">
        <f>IF(ISBLANK(Fran1!GO17)," ",IF(Fran1!GO17&gt;=75,Fran1!GO17," "))</f>
        <v xml:space="preserve"> </v>
      </c>
      <c r="AV47" s="157" t="str">
        <f>IF(ISBLANK(Fran1!GS17)," ",IF(Fran1!GS17&gt;=75,Fran1!GS17," "))</f>
        <v xml:space="preserve"> </v>
      </c>
      <c r="AW47" s="157" t="str">
        <f>IF(ISBLANK(Fran1!GW17)," ",IF(Fran1!GW17&gt;=75,Fran1!GW17," "))</f>
        <v xml:space="preserve"> </v>
      </c>
      <c r="AX47" s="157" t="str">
        <f>IF(ISBLANK(Fran1!HD17)," ",IF(Fran1!HD17&gt;=75,Fran1!HD17," "))</f>
        <v xml:space="preserve"> </v>
      </c>
      <c r="AY47" s="157" t="str">
        <f>IF(ISBLANK(Fran1!HH17)," ",IF(Fran1!HH17&gt;=75,Fran1!HH17," "))</f>
        <v xml:space="preserve"> </v>
      </c>
      <c r="AZ47" s="157" t="str">
        <f>IF(ISBLANK(Fran1!HL17)," ",IF(Fran1!HL17&gt;=75,Fran1!HL17," "))</f>
        <v xml:space="preserve"> </v>
      </c>
      <c r="BA47" s="157" t="str">
        <f>IF(ISBLANK(Fran1!HP17)," ",IF(Fran1!HP17&gt;=75,Fran1!HP17," "))</f>
        <v xml:space="preserve"> </v>
      </c>
      <c r="BB47" s="157" t="str">
        <f>IF(ISBLANK(Fran1!HT17)," ",IF(Fran1!HT17&gt;=75,Fran1!HT17," "))</f>
        <v xml:space="preserve"> </v>
      </c>
      <c r="BC47" s="157" t="str">
        <f>IF(ISBLANK(Fran1!IA17)," ",IF(Fran1!IA17&gt;=75,Fran1!IA17," "))</f>
        <v xml:space="preserve"> </v>
      </c>
      <c r="BD47" s="157" t="str">
        <f>IF(ISBLANK(Fran1!IE17)," ",IF(Fran1!IE17&gt;=75,Fran1!IE17," "))</f>
        <v xml:space="preserve"> </v>
      </c>
      <c r="BE47" s="157" t="str">
        <f>IF(ISBLANK(Fran1!II17)," ",IF(Fran1!II17&gt;=75,Fran1!II17," "))</f>
        <v xml:space="preserve"> </v>
      </c>
      <c r="BF47" s="157" t="str">
        <f>IF(ISBLANK(Fran1!IM17)," ",IF(Fran1!IM17&gt;=75,Fran1!IM17," "))</f>
        <v xml:space="preserve"> </v>
      </c>
      <c r="BG47" s="157" t="str">
        <f>IF(ISBLANK(Fran1!IQ17)," ",IF(Fran1!IQ17&gt;=75,Fran1!IQ17," "))</f>
        <v xml:space="preserve"> </v>
      </c>
      <c r="BH47" s="157" t="str">
        <f>IF(ISBLANK(Fran1!IX17)," ",IF(Fran1!IX17&gt;=75,Fran1!IX17," "))</f>
        <v xml:space="preserve"> </v>
      </c>
      <c r="BI47" s="456" t="str">
        <f>LEFT(Fran1!$A17,1)&amp;LEFT(Fran1!$B17,1)</f>
        <v/>
      </c>
      <c r="BJ47" s="457"/>
      <c r="BK47" s="157" t="str">
        <f>IF(ISBLANK(Fran1!JB17)," ",IF(Fran1!JB17&gt;=75,Fran1!JB17," "))</f>
        <v xml:space="preserve"> </v>
      </c>
      <c r="BL47" s="157" t="str">
        <f>IF(ISBLANK(Fran1!JF17)," ",IF(Fran1!JF17&gt;=75,Fran1!JF17," "))</f>
        <v xml:space="preserve"> </v>
      </c>
      <c r="BM47" s="157" t="str">
        <f>IF(ISBLANK(Fran1!JJ17)," ",IF(Fran1!JJ17&gt;=75,Fran1!JJ17," "))</f>
        <v xml:space="preserve"> </v>
      </c>
      <c r="BN47" s="157" t="str">
        <f>IF(ISBLANK(Fran1!JN17)," ",IF(Fran1!JN17&gt;=75,Fran1!JN17," "))</f>
        <v xml:space="preserve"> </v>
      </c>
      <c r="BO47" s="157" t="str">
        <f>IF(ISBLANK(Fran1!JU17)," ",IF(Fran1!JU17&gt;=75,Fran1!JU17," "))</f>
        <v xml:space="preserve"> </v>
      </c>
      <c r="BP47" s="157" t="str">
        <f>IF(ISBLANK(Fran1!JY17)," ",IF(Fran1!JY17&gt;=75,Fran1!JY17," "))</f>
        <v xml:space="preserve"> </v>
      </c>
      <c r="BQ47" s="157" t="str">
        <f>IF(ISBLANK(Fran1!KC17)," ",IF(Fran1!KC17&gt;=75,Fran1!KC17," "))</f>
        <v xml:space="preserve"> </v>
      </c>
      <c r="BR47" s="157" t="str">
        <f>IF(ISBLANK(Fran1!KG17)," ",IF(Fran1!KG17&gt;=75,Fran1!KG17," "))</f>
        <v xml:space="preserve"> </v>
      </c>
      <c r="BS47" s="157" t="str">
        <f>IF(ISBLANK(Fran1!KK17)," ",IF(Fran1!KK17&gt;=75,Fran1!KK17," "))</f>
        <v xml:space="preserve"> </v>
      </c>
      <c r="BT47" s="157" t="str">
        <f>IF(ISBLANK(Fran1!KR17)," ",IF(Fran1!KR17&gt;=75,Fran1!KR17," "))</f>
        <v xml:space="preserve"> </v>
      </c>
      <c r="BU47" s="157" t="str">
        <f>IF(ISBLANK(Fran1!KV17)," ",IF(Fran1!KV17&gt;=75,Fran1!KV17," "))</f>
        <v xml:space="preserve"> </v>
      </c>
      <c r="BV47" s="157" t="str">
        <f>IF(ISBLANK(Fran1!KZ17)," ",IF(Fran1!KZ17&gt;=75,Fran1!KZ17," "))</f>
        <v xml:space="preserve"> </v>
      </c>
      <c r="BW47" s="157" t="str">
        <f>IF(ISBLANK(Fran1!LD17)," ",IF(Fran1!LD17&gt;=75,Fran1!LD17," "))</f>
        <v xml:space="preserve"> </v>
      </c>
      <c r="BX47" s="157" t="str">
        <f>IF(ISBLANK(Fran1!LH17)," ",IF(Fran1!LH17&gt;=75,Fran1!LH17," "))</f>
        <v xml:space="preserve"> </v>
      </c>
      <c r="BY47" s="157" t="str">
        <f>IF(ISBLANK(Fran1!LO17)," ",IF(Fran1!LO17&gt;=75,Fran1!LO17," "))</f>
        <v xml:space="preserve"> </v>
      </c>
    </row>
    <row r="48" spans="1:77" ht="20.100000000000001" customHeight="1">
      <c r="A48" s="458"/>
      <c r="B48" s="459"/>
      <c r="C48" s="159" t="str">
        <f>IF(ISBLANK(Fran1!E17)," ",IF(Fran1!E17&gt;=50,IF(Fran1!E17&lt;75,Fran1!E17," ")," "))</f>
        <v xml:space="preserve"> </v>
      </c>
      <c r="D48" s="159" t="str">
        <f>IF(ISBLANK(Fran1!I17)," ",IF(Fran1!I17&gt;=50,IF(Fran1!I17&lt;75,Fran1!I17," ")," "))</f>
        <v xml:space="preserve"> </v>
      </c>
      <c r="E48" s="159" t="str">
        <f>IF(ISBLANK(Fran1!M17)," ",IF(Fran1!M17&gt;=50,IF(Fran1!M17&lt;75,Fran1!M17," ")," "))</f>
        <v xml:space="preserve"> </v>
      </c>
      <c r="F48" s="159" t="str">
        <f>IF(ISBLANK(Fran1!Q17)," ",IF(Fran1!Q17&gt;=50,IF(Fran1!Q17&lt;75,Fran1!Q17," ")," "))</f>
        <v xml:space="preserve"> </v>
      </c>
      <c r="G48" s="159" t="str">
        <f>IF(ISBLANK(Fran1!U17)," ",IF(Fran1!U17&gt;=50,IF(Fran1!U17&lt;75,Fran1!U17," ")," "))</f>
        <v xml:space="preserve"> </v>
      </c>
      <c r="H48" s="159" t="str">
        <f>IF(ISBLANK(Fran1!AB17)," ",IF(Fran1!AB17&gt;=50,IF(Fran1!AB17&lt;75,Fran1!AB17," ")," "))</f>
        <v xml:space="preserve"> </v>
      </c>
      <c r="I48" s="159" t="str">
        <f>IF(ISBLANK(Fran1!AF17)," ",IF(Fran1!AF17&gt;=50,IF(Fran1!AF17&lt;75,Fran1!AF17," ")," "))</f>
        <v xml:space="preserve"> </v>
      </c>
      <c r="J48" s="159" t="str">
        <f>IF(ISBLANK(Fran1!AJ17)," ",IF(Fran1!AJ17&gt;=50,IF(Fran1!AJ17&lt;75,Fran1!AJ17," ")," "))</f>
        <v xml:space="preserve"> </v>
      </c>
      <c r="K48" s="159" t="str">
        <f>IF(ISBLANK(Fran1!AN17)," ",IF(Fran1!AN17&gt;=50,IF(Fran1!AN17&lt;75,Fran1!AN17," ")," "))</f>
        <v xml:space="preserve"> </v>
      </c>
      <c r="L48" s="159" t="str">
        <f>IF(ISBLANK(Fran1!AR17)," ",IF(Fran1!AR17&gt;=50,IF(Fran1!AR17&lt;75,Fran1!AR17," ")," "))</f>
        <v xml:space="preserve"> </v>
      </c>
      <c r="M48" s="159" t="str">
        <f>IF(ISBLANK(Fran1!AY17)," ",IF(Fran1!AY17&gt;=50,IF(Fran1!AY17&lt;75,Fran1!AY17," ")," "))</f>
        <v xml:space="preserve"> </v>
      </c>
      <c r="N48" s="159" t="str">
        <f>IF(ISBLANK(Fran1!BC17)," ",IF(Fran1!BC17&gt;=50,IF(Fran1!BC17&lt;75,Fran1!BC17," ")," "))</f>
        <v xml:space="preserve"> </v>
      </c>
      <c r="O48" s="159" t="str">
        <f>IF(ISBLANK(Fran1!BG17)," ",IF(Fran1!BG17&gt;=50,IF(Fran1!BG17&lt;75,Fran1!BG17," ")," "))</f>
        <v xml:space="preserve"> </v>
      </c>
      <c r="P48" s="159" t="str">
        <f>IF(ISBLANK(Fran1!BK17)," ",IF(Fran1!BK17&gt;=50,IF(Fran1!BK17&lt;75,Fran1!BK17," ")," "))</f>
        <v xml:space="preserve"> </v>
      </c>
      <c r="Q48" s="159" t="str">
        <f>IF(ISBLANK(Fran1!BO17)," ",IF(Fran1!BO17&gt;=50,IF(Fran1!BO17&lt;75,Fran1!BO17," ")," "))</f>
        <v xml:space="preserve"> </v>
      </c>
      <c r="R48" s="159" t="str">
        <f>IF(ISBLANK(Fran1!BV17)," ",IF(Fran1!BV17&gt;=50,IF(Fran1!BV17&lt;75,Fran1!BV17," ")," "))</f>
        <v xml:space="preserve"> </v>
      </c>
      <c r="S48" s="159" t="str">
        <f>IF(ISBLANK(Fran1!BZ17)," ",IF(Fran1!BZ17&gt;=50,IF(Fran1!BZ17&lt;75,Fran1!BZ17," ")," "))</f>
        <v xml:space="preserve"> </v>
      </c>
      <c r="T48" s="159" t="str">
        <f>IF(ISBLANK(Fran1!CD17)," ",IF(Fran1!CD17&gt;=50,IF(Fran1!CD17&lt;75,Fran1!CD17," ")," "))</f>
        <v xml:space="preserve"> </v>
      </c>
      <c r="U48" s="159" t="str">
        <f>IF(ISBLANK(Fran1!CH17)," ",IF(Fran1!CH17&gt;=50,IF(Fran1!CH17&lt;75,Fran1!CH17," ")," "))</f>
        <v xml:space="preserve"> </v>
      </c>
      <c r="V48" s="159" t="str">
        <f>IF(ISBLANK(Fran1!CL17)," ",IF(Fran1!CL17&gt;=50,IF(Fran1!CL17&lt;75,Fran1!CL17," ")," "))</f>
        <v xml:space="preserve"> </v>
      </c>
      <c r="W48" s="159" t="str">
        <f>IF(ISBLANK(Fran1!CS17)," ",IF(Fran1!CS17&gt;=50,IF(Fran1!CS17&lt;75,Fran1!CS17," ")," "))</f>
        <v xml:space="preserve"> </v>
      </c>
      <c r="X48" s="159" t="str">
        <f>IF(ISBLANK(Fran1!CW17)," ",IF(Fran1!CW17&gt;=50,IF(Fran1!CW17&lt;75,Fran1!CW17," ")," "))</f>
        <v xml:space="preserve"> </v>
      </c>
      <c r="Y48" s="159" t="str">
        <f>IF(ISBLANK(Fran1!DA17)," ",IF(Fran1!DA17&gt;=50,IF(Fran1!DA17&lt;75,Fran1!DA17," ")," "))</f>
        <v xml:space="preserve"> </v>
      </c>
      <c r="Z48" s="159" t="str">
        <f>IF(ISBLANK(Fran1!DE17)," ",IF(Fran1!DE17&gt;=50,IF(Fran1!DE17&lt;75,Fran1!DE17," ")," "))</f>
        <v xml:space="preserve"> </v>
      </c>
      <c r="AA48" s="159" t="str">
        <f>IF(ISBLANK(Fran1!DI17)," ",IF(Fran1!DI17&gt;=50,IF(Fran1!DI17&lt;75,Fran1!DI17," ")," "))</f>
        <v xml:space="preserve"> </v>
      </c>
      <c r="AB48" s="159" t="str">
        <f>IF(ISBLANK(Fran1!DP17)," ",IF(Fran1!DP17&gt;=50,IF(Fran1!DP17&lt;75,Fran1!DP17," ")," "))</f>
        <v xml:space="preserve"> </v>
      </c>
      <c r="AC48" s="159" t="str">
        <f>IF(ISBLANK(Fran1!DT17)," ",IF(Fran1!DT17&gt;=50,IF(Fran1!DT17&lt;75,Fran1!DT17," ")," "))</f>
        <v xml:space="preserve"> </v>
      </c>
      <c r="AD48" s="159" t="str">
        <f>IF(ISBLANK(Fran1!DX17)," ",IF(Fran1!DX17&gt;=50,IF(Fran1!DX17&lt;75,Fran1!DX17," ")," "))</f>
        <v xml:space="preserve"> </v>
      </c>
      <c r="AE48" s="458"/>
      <c r="AF48" s="459"/>
      <c r="AG48" s="159" t="str">
        <f>IF(ISBLANK(Fran1!EB17)," ",IF(Fran1!EB17&gt;=50,IF(Fran1!EB17&lt;75,Fran1!EB17," ")," "))</f>
        <v xml:space="preserve"> </v>
      </c>
      <c r="AH48" s="159" t="str">
        <f>IF(ISBLANK(Fran1!EF17)," ",IF(Fran1!EF17&gt;=50,IF(Fran1!EF17&lt;75,Fran1!EF17," ")," "))</f>
        <v xml:space="preserve"> </v>
      </c>
      <c r="AI48" s="159" t="str">
        <f>IF(ISBLANK(Fran1!EM17)," ",IF(Fran1!EM17&gt;=50,IF(Fran1!EM17&lt;75,Fran1!EM17," ")," "))</f>
        <v xml:space="preserve"> </v>
      </c>
      <c r="AJ48" s="159" t="str">
        <f>IF(ISBLANK(Fran1!EQ17)," ",IF(Fran1!EQ17&gt;=50,IF(Fran1!EQ17&lt;75,Fran1!EQ17," ")," "))</f>
        <v xml:space="preserve"> </v>
      </c>
      <c r="AK48" s="159" t="str">
        <f>IF(ISBLANK(Fran1!EU17)," ",IF(Fran1!EU17&gt;=50,IF(Fran1!EU17&lt;75,Fran1!EU17," ")," "))</f>
        <v xml:space="preserve"> </v>
      </c>
      <c r="AL48" s="159" t="str">
        <f>IF(ISBLANK(Fran1!EY17)," ",IF(Fran1!EY17&gt;=50,IF(Fran1!EY17&lt;75,Fran1!EY17," ")," "))</f>
        <v xml:space="preserve"> </v>
      </c>
      <c r="AM48" s="159" t="str">
        <f>IF(ISBLANK(Fran1!FC17)," ",IF(Fran1!FC17&gt;=50,IF(Fran1!FC17&lt;75,Fran1!FC17," ")," "))</f>
        <v xml:space="preserve"> </v>
      </c>
      <c r="AN48" s="159" t="str">
        <f>IF(ISBLANK(Fran1!FJ17)," ",IF(Fran1!FJ17&gt;=50,IF(Fran1!FJ17&lt;75,Fran1!FJ17," ")," "))</f>
        <v xml:space="preserve"> </v>
      </c>
      <c r="AO48" s="159" t="str">
        <f>IF(ISBLANK(Fran1!FN17)," ",IF(Fran1!FN17&gt;=50,IF(Fran1!FN17&lt;75,Fran1!FN17," ")," "))</f>
        <v xml:space="preserve"> </v>
      </c>
      <c r="AP48" s="159" t="str">
        <f>IF(ISBLANK(Fran1!FR17)," ",IF(Fran1!FR17&gt;=50,IF(Fran1!FR17&lt;75,Fran1!FR17," ")," "))</f>
        <v xml:space="preserve"> </v>
      </c>
      <c r="AQ48" s="159" t="str">
        <f>IF(ISBLANK(Fran1!FV17)," ",IF(Fran1!FV17&gt;=50,IF(Fran1!FV17&lt;75,Fran1!FV17," ")," "))</f>
        <v xml:space="preserve"> </v>
      </c>
      <c r="AR48" s="159" t="str">
        <f>IF(ISBLANK(Fran1!FZ17)," ",IF(Fran1!FZ17&gt;=50,IF(Fran1!FZ17&lt;75,Fran1!FZ17," ")," "))</f>
        <v xml:space="preserve"> </v>
      </c>
      <c r="AS48" s="159" t="str">
        <f>IF(ISBLANK(Fran1!GG17)," ",IF(Fran1!GG17&gt;=50,IF(Fran1!GG17&lt;75,Fran1!GG17," ")," "))</f>
        <v xml:space="preserve"> </v>
      </c>
      <c r="AT48" s="159" t="str">
        <f>IF(ISBLANK(Fran1!GK17)," ",IF(Fran1!GK17&gt;=50,IF(Fran1!GK17&lt;75,Fran1!GK17," ")," "))</f>
        <v xml:space="preserve"> </v>
      </c>
      <c r="AU48" s="159" t="str">
        <f>IF(ISBLANK(Fran1!GO17)," ",IF(Fran1!GO17&gt;=50,IF(Fran1!GO17&lt;75,Fran1!GO17," ")," "))</f>
        <v xml:space="preserve"> </v>
      </c>
      <c r="AV48" s="159" t="str">
        <f>IF(ISBLANK(Fran1!GS17)," ",IF(Fran1!GS17&gt;=50,IF(Fran1!GS17&lt;75,Fran1!GS17," ")," "))</f>
        <v xml:space="preserve"> </v>
      </c>
      <c r="AW48" s="159" t="str">
        <f>IF(ISBLANK(Fran1!GW17)," ",IF(Fran1!GW17&gt;=50,IF(Fran1!GW17&lt;75,Fran1!GW17," ")," "))</f>
        <v xml:space="preserve"> </v>
      </c>
      <c r="AX48" s="159" t="str">
        <f>IF(ISBLANK(Fran1!HD17)," ",IF(Fran1!HD17&gt;=50,IF(Fran1!HD17&lt;75,Fran1!HD17," ")," "))</f>
        <v xml:space="preserve"> </v>
      </c>
      <c r="AY48" s="159" t="str">
        <f>IF(ISBLANK(Fran1!HH17)," ",IF(Fran1!HH17&gt;=50,IF(Fran1!HH17&lt;75,Fran1!HH17," ")," "))</f>
        <v xml:space="preserve"> </v>
      </c>
      <c r="AZ48" s="159" t="str">
        <f>IF(ISBLANK(Fran1!HL17)," ",IF(Fran1!HL17&gt;=50,IF(Fran1!HL17&lt;75,Fran1!HL17," ")," "))</f>
        <v xml:space="preserve"> </v>
      </c>
      <c r="BA48" s="159" t="str">
        <f>IF(ISBLANK(Fran1!HP17)," ",IF(Fran1!HP17&gt;=50,IF(Fran1!HP17&lt;75,Fran1!HP17," ")," "))</f>
        <v xml:space="preserve"> </v>
      </c>
      <c r="BB48" s="159" t="str">
        <f>IF(ISBLANK(Fran1!HT17)," ",IF(Fran1!HT17&gt;=50,IF(Fran1!HT17&lt;75,Fran1!HT17," ")," "))</f>
        <v xml:space="preserve"> </v>
      </c>
      <c r="BC48" s="159" t="str">
        <f>IF(ISBLANK(Fran1!IA17)," ",IF(Fran1!IA17&gt;=50,IF(Fran1!IA17&lt;75,Fran1!IA17," ")," "))</f>
        <v xml:space="preserve"> </v>
      </c>
      <c r="BD48" s="159" t="str">
        <f>IF(ISBLANK(Fran1!IE17)," ",IF(Fran1!IE17&gt;=50,IF(Fran1!IE17&lt;75,Fran1!IE17," ")," "))</f>
        <v xml:space="preserve"> </v>
      </c>
      <c r="BE48" s="159" t="str">
        <f>IF(ISBLANK(Fran1!II17)," ",IF(Fran1!II17&gt;=50,IF(Fran1!II17&lt;75,Fran1!II17," ")," "))</f>
        <v xml:space="preserve"> </v>
      </c>
      <c r="BF48" s="159" t="str">
        <f>IF(ISBLANK(Fran1!IM17)," ",IF(Fran1!IM17&gt;=50,IF(Fran1!IM17&lt;75,Fran1!IM17," ")," "))</f>
        <v xml:space="preserve"> </v>
      </c>
      <c r="BG48" s="159" t="str">
        <f>IF(ISBLANK(Fran1!IQ17)," ",IF(Fran1!IQ17&gt;=50,IF(Fran1!IQ17&lt;75,Fran1!IQ17," ")," "))</f>
        <v xml:space="preserve"> </v>
      </c>
      <c r="BH48" s="159" t="str">
        <f>IF(ISBLANK(Fran1!IX17)," ",IF(Fran1!IX17&gt;=50,IF(Fran1!IX17&lt;75,Fran1!IX17," ")," "))</f>
        <v xml:space="preserve"> </v>
      </c>
      <c r="BI48" s="458"/>
      <c r="BJ48" s="459"/>
      <c r="BK48" s="159" t="str">
        <f>IF(ISBLANK(Fran1!JB17)," ",IF(Fran1!JB17&gt;=50,IF(Fran1!JB17&lt;75,Fran1!JB17," ")," "))</f>
        <v xml:space="preserve"> </v>
      </c>
      <c r="BL48" s="159" t="str">
        <f>IF(ISBLANK(Fran1!JF17)," ",IF(Fran1!JF17&gt;=50,IF(Fran1!JF17&lt;75,Fran1!JF17," ")," "))</f>
        <v xml:space="preserve"> </v>
      </c>
      <c r="BM48" s="159" t="str">
        <f>IF(ISBLANK(Fran1!JJ17)," ",IF(Fran1!JJ17&gt;=50,IF(Fran1!JJ17&lt;75,Fran1!JJ17," ")," "))</f>
        <v xml:space="preserve"> </v>
      </c>
      <c r="BN48" s="159" t="str">
        <f>IF(ISBLANK(Fran1!JN17)," ",IF(Fran1!JN17&gt;=50,IF(Fran1!JN17&lt;75,Fran1!JN17," ")," "))</f>
        <v xml:space="preserve"> </v>
      </c>
      <c r="BO48" s="159" t="str">
        <f>IF(ISBLANK(Fran1!JU17)," ",IF(Fran1!JU17&gt;=50,IF(Fran1!JU17&lt;75,Fran1!JU17," ")," "))</f>
        <v xml:space="preserve"> </v>
      </c>
      <c r="BP48" s="159" t="str">
        <f>IF(ISBLANK(Fran1!JY17)," ",IF(Fran1!JY17&gt;=50,IF(Fran1!JY17&lt;75,Fran1!JY17," ")," "))</f>
        <v xml:space="preserve"> </v>
      </c>
      <c r="BQ48" s="159" t="str">
        <f>IF(ISBLANK(Fran1!KC17)," ",IF(Fran1!KC17&gt;=50,IF(Fran1!KC17&lt;75,Fran1!KC17," ")," "))</f>
        <v xml:space="preserve"> </v>
      </c>
      <c r="BR48" s="159" t="str">
        <f>IF(ISBLANK(Fran1!KG17)," ",IF(Fran1!KG17&gt;=50,IF(Fran1!KG17&lt;75,Fran1!KG17," ")," "))</f>
        <v xml:space="preserve"> </v>
      </c>
      <c r="BS48" s="159" t="str">
        <f>IF(ISBLANK(Fran1!KK17)," ",IF(Fran1!KK17&gt;=50,IF(Fran1!KK17&lt;75,Fran1!KK17," ")," "))</f>
        <v xml:space="preserve"> </v>
      </c>
      <c r="BT48" s="159" t="str">
        <f>IF(ISBLANK(Fran1!KR17)," ",IF(Fran1!KR17&gt;=50,IF(Fran1!KR17&lt;75,Fran1!KR17," ")," "))</f>
        <v xml:space="preserve"> </v>
      </c>
      <c r="BU48" s="159" t="str">
        <f>IF(ISBLANK(Fran1!KV17)," ",IF(Fran1!KV17&gt;=50,IF(Fran1!KV17&lt;75,Fran1!KV17," ")," "))</f>
        <v xml:space="preserve"> </v>
      </c>
      <c r="BV48" s="159" t="str">
        <f>IF(ISBLANK(Fran1!KZ17)," ",IF(Fran1!KZ17&gt;=50,IF(Fran1!KZ17&lt;75,Fran1!KZ17," ")," "))</f>
        <v xml:space="preserve"> </v>
      </c>
      <c r="BW48" s="159" t="str">
        <f>IF(ISBLANK(Fran1!LD17)," ",IF(Fran1!LD17&gt;=50,IF(Fran1!LD17&lt;75,Fran1!LD17," ")," "))</f>
        <v xml:space="preserve"> </v>
      </c>
      <c r="BX48" s="159" t="str">
        <f>IF(ISBLANK(Fran1!LH17)," ",IF(Fran1!LH17&gt;=50,IF(Fran1!LH17&lt;75,Fran1!LH17," ")," "))</f>
        <v xml:space="preserve"> </v>
      </c>
      <c r="BY48" s="159" t="str">
        <f>IF(ISBLANK(Fran1!LO17)," ",IF(Fran1!LO17&gt;=50,IF(Fran1!LO17&lt;75,Fran1!LO17," ")," "))</f>
        <v xml:space="preserve"> </v>
      </c>
    </row>
    <row r="49" spans="1:77" ht="20.100000000000001" customHeight="1" thickBot="1">
      <c r="A49" s="460"/>
      <c r="B49" s="461"/>
      <c r="C49" s="161" t="str">
        <f>IF(ISBLANK(Fran1!E17)," ",IF(Fran1!E17&lt;50,Fran1!E17," "))</f>
        <v xml:space="preserve"> </v>
      </c>
      <c r="D49" s="161" t="str">
        <f>IF(ISBLANK(Fran1!I17)," ",IF(Fran1!I17&lt;50,Fran1!I17," "))</f>
        <v xml:space="preserve"> </v>
      </c>
      <c r="E49" s="161" t="str">
        <f>IF(ISBLANK(Fran1!M17)," ",IF(Fran1!M17&lt;50,Fran1!M17," "))</f>
        <v xml:space="preserve"> </v>
      </c>
      <c r="F49" s="161" t="str">
        <f>IF(ISBLANK(Fran1!Q17)," ",IF(Fran1!Q17&lt;50,Fran1!Q17," "))</f>
        <v xml:space="preserve"> </v>
      </c>
      <c r="G49" s="161" t="str">
        <f>IF(ISBLANK(Fran1!U17)," ",IF(Fran1!U17&lt;50,Fran1!U17," "))</f>
        <v xml:space="preserve"> </v>
      </c>
      <c r="H49" s="161" t="str">
        <f>IF(ISBLANK(Fran1!AB17)," ",IF(Fran1!AB17&lt;50,Fran1!AB17," "))</f>
        <v xml:space="preserve"> </v>
      </c>
      <c r="I49" s="161" t="str">
        <f>IF(ISBLANK(Fran1!AF17)," ",IF(Fran1!AF17&lt;50,Fran1!AF17," "))</f>
        <v xml:space="preserve"> </v>
      </c>
      <c r="J49" s="161" t="str">
        <f>IF(ISBLANK(Fran1!AJ17)," ",IF(Fran1!AJ17&lt;50,Fran1!AJ17," "))</f>
        <v xml:space="preserve"> </v>
      </c>
      <c r="K49" s="161" t="str">
        <f>IF(ISBLANK(Fran1!AN17)," ",IF(Fran1!AN17&lt;50,Fran1!AN17," "))</f>
        <v xml:space="preserve"> </v>
      </c>
      <c r="L49" s="161" t="str">
        <f>IF(ISBLANK(Fran1!AR17)," ",IF(Fran1!AR17&lt;50,Fran1!AR17," "))</f>
        <v xml:space="preserve"> </v>
      </c>
      <c r="M49" s="161" t="str">
        <f>IF(ISBLANK(Fran1!AY17)," ",IF(Fran1!AY17&lt;50,Fran1!AY17," "))</f>
        <v xml:space="preserve"> </v>
      </c>
      <c r="N49" s="161" t="str">
        <f>IF(ISBLANK(Fran1!BC17)," ",IF(Fran1!BC17&lt;50,Fran1!BC17," "))</f>
        <v xml:space="preserve"> </v>
      </c>
      <c r="O49" s="161" t="str">
        <f>IF(ISBLANK(Fran1!BG17)," ",IF(Fran1!BG17&lt;50,Fran1!BG17," "))</f>
        <v xml:space="preserve"> </v>
      </c>
      <c r="P49" s="161" t="str">
        <f>IF(ISBLANK(Fran1!BK17)," ",IF(Fran1!BK17&lt;50,Fran1!BK17," "))</f>
        <v xml:space="preserve"> </v>
      </c>
      <c r="Q49" s="161" t="str">
        <f>IF(ISBLANK(Fran1!BO17)," ",IF(Fran1!BO17&lt;50,Fran1!BO17," "))</f>
        <v xml:space="preserve"> </v>
      </c>
      <c r="R49" s="161" t="str">
        <f>IF(ISBLANK(Fran1!BV17)," ",IF(Fran1!BV17&lt;50,Fran1!BV17," "))</f>
        <v xml:space="preserve"> </v>
      </c>
      <c r="S49" s="161" t="str">
        <f>IF(ISBLANK(Fran1!BZ17)," ",IF(Fran1!BZ17&lt;50,Fran1!BZ17," "))</f>
        <v xml:space="preserve"> </v>
      </c>
      <c r="T49" s="161" t="str">
        <f>IF(ISBLANK(Fran1!CD17)," ",IF(Fran1!CD17&lt;50,Fran1!CD17," "))</f>
        <v xml:space="preserve"> </v>
      </c>
      <c r="U49" s="161" t="str">
        <f>IF(ISBLANK(Fran1!CH17)," ",IF(Fran1!CH17&lt;50,Fran1!CH17," "))</f>
        <v xml:space="preserve"> </v>
      </c>
      <c r="V49" s="161" t="str">
        <f>IF(ISBLANK(Fran1!CL17)," ",IF(Fran1!CL17&lt;50,Fran1!CL17," "))</f>
        <v xml:space="preserve"> </v>
      </c>
      <c r="W49" s="161" t="str">
        <f>IF(ISBLANK(Fran1!CS17)," ",IF(Fran1!CS17&lt;50,Fran1!CS17," "))</f>
        <v xml:space="preserve"> </v>
      </c>
      <c r="X49" s="161" t="str">
        <f>IF(ISBLANK(Fran1!CW17)," ",IF(Fran1!CW17&lt;50,Fran1!CW17," "))</f>
        <v xml:space="preserve"> </v>
      </c>
      <c r="Y49" s="161" t="str">
        <f>IF(ISBLANK(Fran1!DA17)," ",IF(Fran1!DA17&lt;50,Fran1!DA17," "))</f>
        <v xml:space="preserve"> </v>
      </c>
      <c r="Z49" s="161" t="str">
        <f>IF(ISBLANK(Fran1!DE17)," ",IF(Fran1!DE17&lt;50,Fran1!DE17," "))</f>
        <v xml:space="preserve"> </v>
      </c>
      <c r="AA49" s="161" t="str">
        <f>IF(ISBLANK(Fran1!DI17)," ",IF(Fran1!DI17&lt;50,Fran1!DI17," "))</f>
        <v xml:space="preserve"> </v>
      </c>
      <c r="AB49" s="161" t="str">
        <f>IF(ISBLANK(Fran1!DP17)," ",IF(Fran1!DP17&lt;50,Fran1!DP17," "))</f>
        <v xml:space="preserve"> </v>
      </c>
      <c r="AC49" s="161" t="str">
        <f>IF(ISBLANK(Fran1!DT17)," ",IF(Fran1!DT17&lt;50,Fran1!DT17," "))</f>
        <v xml:space="preserve"> </v>
      </c>
      <c r="AD49" s="161" t="str">
        <f>IF(ISBLANK(Fran1!DX17)," ",IF(Fran1!DX17&lt;50,Fran1!DX17," "))</f>
        <v xml:space="preserve"> </v>
      </c>
      <c r="AE49" s="460"/>
      <c r="AF49" s="461"/>
      <c r="AG49" s="161" t="str">
        <f>IF(ISBLANK(Fran1!EB17)," ",IF(Fran1!EB17&lt;50,Fran1!EB17," "))</f>
        <v xml:space="preserve"> </v>
      </c>
      <c r="AH49" s="161" t="str">
        <f>IF(ISBLANK(Fran1!EF17)," ",IF(Fran1!EF17&lt;50,Fran1!EF17," "))</f>
        <v xml:space="preserve"> </v>
      </c>
      <c r="AI49" s="161" t="str">
        <f>IF(ISBLANK(Fran1!EM17)," ",IF(Fran1!EM17&lt;50,Fran1!EM17," "))</f>
        <v xml:space="preserve"> </v>
      </c>
      <c r="AJ49" s="161" t="str">
        <f>IF(ISBLANK(Fran1!EQ17)," ",IF(Fran1!EQ17&lt;50,Fran1!EQ17," "))</f>
        <v xml:space="preserve"> </v>
      </c>
      <c r="AK49" s="161" t="str">
        <f>IF(ISBLANK(Fran1!EU17)," ",IF(Fran1!EU17&lt;50,Fran1!EU17," "))</f>
        <v xml:space="preserve"> </v>
      </c>
      <c r="AL49" s="161" t="str">
        <f>IF(ISBLANK(Fran1!EY17)," ",IF(Fran1!EY17&lt;50,Fran1!EY17," "))</f>
        <v xml:space="preserve"> </v>
      </c>
      <c r="AM49" s="161" t="str">
        <f>IF(ISBLANK(Fran1!FC17)," ",IF(Fran1!FC17&lt;50,Fran1!FC17," "))</f>
        <v xml:space="preserve"> </v>
      </c>
      <c r="AN49" s="161" t="str">
        <f>IF(ISBLANK(Fran1!FJ17)," ",IF(Fran1!FJ17&lt;50,Fran1!FJ17," "))</f>
        <v xml:space="preserve"> </v>
      </c>
      <c r="AO49" s="161" t="str">
        <f>IF(ISBLANK(Fran1!FN17)," ",IF(Fran1!FN17&lt;50,Fran1!FN17," "))</f>
        <v xml:space="preserve"> </v>
      </c>
      <c r="AP49" s="161" t="str">
        <f>IF(ISBLANK(Fran1!FR17)," ",IF(Fran1!FR17&lt;50,Fran1!FR17," "))</f>
        <v xml:space="preserve"> </v>
      </c>
      <c r="AQ49" s="161" t="str">
        <f>IF(ISBLANK(Fran1!FV17)," ",IF(Fran1!FV17&lt;50,Fran1!FV17," "))</f>
        <v xml:space="preserve"> </v>
      </c>
      <c r="AR49" s="161" t="str">
        <f>IF(ISBLANK(Fran1!FZ17)," ",IF(Fran1!FZ17&lt;50,Fran1!FZ17," "))</f>
        <v xml:space="preserve"> </v>
      </c>
      <c r="AS49" s="161" t="str">
        <f>IF(ISBLANK(Fran1!GG17)," ",IF(Fran1!GG17&lt;50,Fran1!GG17," "))</f>
        <v xml:space="preserve"> </v>
      </c>
      <c r="AT49" s="161" t="str">
        <f>IF(ISBLANK(Fran1!GK17)," ",IF(Fran1!GK17&lt;50,Fran1!GK17," "))</f>
        <v xml:space="preserve"> </v>
      </c>
      <c r="AU49" s="161" t="str">
        <f>IF(ISBLANK(Fran1!GO17)," ",IF(Fran1!GO17&lt;50,Fran1!GO17," "))</f>
        <v xml:space="preserve"> </v>
      </c>
      <c r="AV49" s="161" t="str">
        <f>IF(ISBLANK(Fran1!GS17)," ",IF(Fran1!GS17&lt;50,Fran1!GS17," "))</f>
        <v xml:space="preserve"> </v>
      </c>
      <c r="AW49" s="161" t="str">
        <f>IF(ISBLANK(Fran1!GW17)," ",IF(Fran1!GW17&lt;50,Fran1!GW17," "))</f>
        <v xml:space="preserve"> </v>
      </c>
      <c r="AX49" s="161" t="str">
        <f>IF(ISBLANK(Fran1!HD17)," ",IF(Fran1!HD17&lt;50,Fran1!HD17," "))</f>
        <v xml:space="preserve"> </v>
      </c>
      <c r="AY49" s="161" t="str">
        <f>IF(ISBLANK(Fran1!HH17)," ",IF(Fran1!HH17&lt;50,Fran1!HH17," "))</f>
        <v xml:space="preserve"> </v>
      </c>
      <c r="AZ49" s="161" t="str">
        <f>IF(ISBLANK(Fran1!HL17)," ",IF(Fran1!HL17&lt;50,Fran1!HL17," "))</f>
        <v xml:space="preserve"> </v>
      </c>
      <c r="BA49" s="161" t="str">
        <f>IF(ISBLANK(Fran1!HP17)," ",IF(Fran1!HP17&lt;50,Fran1!HP17," "))</f>
        <v xml:space="preserve"> </v>
      </c>
      <c r="BB49" s="161" t="str">
        <f>IF(ISBLANK(Fran1!HT17)," ",IF(Fran1!HT17&lt;50,Fran1!HT17," "))</f>
        <v xml:space="preserve"> </v>
      </c>
      <c r="BC49" s="161" t="str">
        <f>IF(ISBLANK(Fran1!IA17)," ",IF(Fran1!IA17&lt;50,Fran1!IA17," "))</f>
        <v xml:space="preserve"> </v>
      </c>
      <c r="BD49" s="161" t="str">
        <f>IF(ISBLANK(Fran1!IE17)," ",IF(Fran1!IE17&lt;50,Fran1!IE17," "))</f>
        <v xml:space="preserve"> </v>
      </c>
      <c r="BE49" s="161" t="str">
        <f>IF(ISBLANK(Fran1!II17)," ",IF(Fran1!II17&lt;50,Fran1!II17," "))</f>
        <v xml:space="preserve"> </v>
      </c>
      <c r="BF49" s="161" t="str">
        <f>IF(ISBLANK(Fran1!IM17)," ",IF(Fran1!IM17&lt;50,Fran1!IM17," "))</f>
        <v xml:space="preserve"> </v>
      </c>
      <c r="BG49" s="161" t="str">
        <f>IF(ISBLANK(Fran1!IQ17)," ",IF(Fran1!IQ17&lt;50,Fran1!IQ17," "))</f>
        <v xml:space="preserve"> </v>
      </c>
      <c r="BH49" s="161" t="str">
        <f>IF(ISBLANK(Fran1!IX17)," ",IF(Fran1!IX17&lt;50,Fran1!IX17," "))</f>
        <v xml:space="preserve"> </v>
      </c>
      <c r="BI49" s="460"/>
      <c r="BJ49" s="461"/>
      <c r="BK49" s="161" t="str">
        <f>IF(ISBLANK(Fran1!JB17)," ",IF(Fran1!JB17&lt;50,Fran1!JB17," "))</f>
        <v xml:space="preserve"> </v>
      </c>
      <c r="BL49" s="161" t="str">
        <f>IF(ISBLANK(Fran1!JF17)," ",IF(Fran1!JF17&lt;50,Fran1!JF17," "))</f>
        <v xml:space="preserve"> </v>
      </c>
      <c r="BM49" s="161" t="str">
        <f>IF(ISBLANK(Fran1!JJ17)," ",IF(Fran1!JJ17&lt;50,Fran1!JJ17," "))</f>
        <v xml:space="preserve"> </v>
      </c>
      <c r="BN49" s="161" t="str">
        <f>IF(ISBLANK(Fran1!JN17)," ",IF(Fran1!JN17&lt;50,Fran1!JN17," "))</f>
        <v xml:space="preserve"> </v>
      </c>
      <c r="BO49" s="161" t="str">
        <f>IF(ISBLANK(Fran1!JU17)," ",IF(Fran1!JU17&lt;50,Fran1!JU17," "))</f>
        <v xml:space="preserve"> </v>
      </c>
      <c r="BP49" s="161" t="str">
        <f>IF(ISBLANK(Fran1!JY17)," ",IF(Fran1!JY17&lt;50,Fran1!JY17," "))</f>
        <v xml:space="preserve"> </v>
      </c>
      <c r="BQ49" s="161" t="str">
        <f>IF(ISBLANK(Fran1!KC17)," ",IF(Fran1!KC17&lt;50,Fran1!KC17," "))</f>
        <v xml:space="preserve"> </v>
      </c>
      <c r="BR49" s="161" t="str">
        <f>IF(ISBLANK(Fran1!KG17)," ",IF(Fran1!KG17&lt;50,Fran1!KG17," "))</f>
        <v xml:space="preserve"> </v>
      </c>
      <c r="BS49" s="161" t="str">
        <f>IF(ISBLANK(Fran1!KK17)," ",IF(Fran1!KK17&lt;50,Fran1!KK17," "))</f>
        <v xml:space="preserve"> </v>
      </c>
      <c r="BT49" s="161" t="str">
        <f>IF(ISBLANK(Fran1!KR17)," ",IF(Fran1!KR17&lt;50,Fran1!KR17," "))</f>
        <v xml:space="preserve"> </v>
      </c>
      <c r="BU49" s="161" t="str">
        <f>IF(ISBLANK(Fran1!KV17)," ",IF(Fran1!KV17&lt;50,Fran1!KV17," "))</f>
        <v xml:space="preserve"> </v>
      </c>
      <c r="BV49" s="161" t="str">
        <f>IF(ISBLANK(Fran1!KZ17)," ",IF(Fran1!KZ17&lt;50,Fran1!KZ17," "))</f>
        <v xml:space="preserve"> </v>
      </c>
      <c r="BW49" s="161" t="str">
        <f>IF(ISBLANK(Fran1!LD17)," ",IF(Fran1!LD17&lt;50,Fran1!LD17," "))</f>
        <v xml:space="preserve"> </v>
      </c>
      <c r="BX49" s="161" t="str">
        <f>IF(ISBLANK(Fran1!LH17)," ",IF(Fran1!LH17&lt;50,Fran1!LH17," "))</f>
        <v xml:space="preserve"> </v>
      </c>
      <c r="BY49" s="161" t="str">
        <f>IF(ISBLANK(Fran1!LO17)," ",IF(Fran1!LO17&lt;50,Fran1!LO17," "))</f>
        <v xml:space="preserve"> </v>
      </c>
    </row>
    <row r="50" spans="1:77" ht="20.100000000000001" customHeight="1">
      <c r="A50" s="456" t="str">
        <f>LEFT(Fran1!$A16,1)&amp;LEFT(Fran1!$B16,1)</f>
        <v/>
      </c>
      <c r="B50" s="457"/>
      <c r="C50" s="157" t="str">
        <f>IF(ISBLANK(Fran1!E16)," ",IF(Fran1!E16&gt;=75,Fran1!E16," "))</f>
        <v xml:space="preserve"> </v>
      </c>
      <c r="D50" s="157" t="str">
        <f>IF(ISBLANK(Fran1!I16)," ",IF(Fran1!I16&gt;=75,Fran1!I16," "))</f>
        <v xml:space="preserve"> </v>
      </c>
      <c r="E50" s="157" t="str">
        <f>IF(ISBLANK(Fran1!M16)," ",IF(Fran1!M16&gt;=75,Fran1!M16," "))</f>
        <v xml:space="preserve"> </v>
      </c>
      <c r="F50" s="157" t="str">
        <f>IF(ISBLANK(Fran1!Q16)," ",IF(Fran1!Q16&gt;=75,Fran1!Q16," "))</f>
        <v xml:space="preserve"> </v>
      </c>
      <c r="G50" s="157" t="str">
        <f>IF(ISBLANK(Fran1!U16)," ",IF(Fran1!U16&gt;=75,Fran1!U16," "))</f>
        <v xml:space="preserve"> </v>
      </c>
      <c r="H50" s="157" t="str">
        <f>IF(ISBLANK(Fran1!AB16)," ",IF(Fran1!AB16&gt;=75,Fran1!AB16," "))</f>
        <v xml:space="preserve"> </v>
      </c>
      <c r="I50" s="157" t="str">
        <f>IF(ISBLANK(Fran1!AF16)," ",IF(Fran1!AF16&gt;=75,Fran1!AF16," "))</f>
        <v xml:space="preserve"> </v>
      </c>
      <c r="J50" s="157" t="str">
        <f>IF(ISBLANK(Fran1!AJ16)," ",IF(Fran1!AJ16&gt;=75,Fran1!AJ16," "))</f>
        <v xml:space="preserve"> </v>
      </c>
      <c r="K50" s="157" t="str">
        <f>IF(ISBLANK(Fran1!AN16)," ",IF(Fran1!AN16&gt;=75,Fran1!AN16," "))</f>
        <v xml:space="preserve"> </v>
      </c>
      <c r="L50" s="157" t="str">
        <f>IF(ISBLANK(Fran1!AR16)," ",IF(Fran1!AR16&gt;=75,Fran1!AR16," "))</f>
        <v xml:space="preserve"> </v>
      </c>
      <c r="M50" s="157" t="str">
        <f>IF(ISBLANK(Fran1!AY16)," ",IF(Fran1!AY16&gt;=75,Fran1!AY16," "))</f>
        <v xml:space="preserve"> </v>
      </c>
      <c r="N50" s="157" t="str">
        <f>IF(ISBLANK(Fran1!BC16)," ",IF(Fran1!BC16&gt;=75,Fran1!BC16," "))</f>
        <v xml:space="preserve"> </v>
      </c>
      <c r="O50" s="157" t="str">
        <f>IF(ISBLANK(Fran1!BG16)," ",IF(Fran1!BG16&gt;=75,Fran1!BG16," "))</f>
        <v xml:space="preserve"> </v>
      </c>
      <c r="P50" s="157" t="str">
        <f>IF(ISBLANK(Fran1!BK16)," ",IF(Fran1!BK16&gt;=75,Fran1!BK16," "))</f>
        <v xml:space="preserve"> </v>
      </c>
      <c r="Q50" s="157" t="str">
        <f>IF(ISBLANK(Fran1!BO16)," ",IF(Fran1!BO16&gt;=75,Fran1!BO16," "))</f>
        <v xml:space="preserve"> </v>
      </c>
      <c r="R50" s="157" t="str">
        <f>IF(ISBLANK(Fran1!BV16)," ",IF(Fran1!BV16&gt;=75,Fran1!BV16," "))</f>
        <v xml:space="preserve"> </v>
      </c>
      <c r="S50" s="157" t="str">
        <f>IF(ISBLANK(Fran1!BZ16)," ",IF(Fran1!BZ16&gt;=75,Fran1!BZ16," "))</f>
        <v xml:space="preserve"> </v>
      </c>
      <c r="T50" s="157" t="str">
        <f>IF(ISBLANK(Fran1!CD16)," ",IF(Fran1!CD16&gt;=75,Fran1!CD16," "))</f>
        <v xml:space="preserve"> </v>
      </c>
      <c r="U50" s="157" t="str">
        <f>IF(ISBLANK(Fran1!CH16)," ",IF(Fran1!CH16&gt;=75,Fran1!CH16," "))</f>
        <v xml:space="preserve"> </v>
      </c>
      <c r="V50" s="157" t="str">
        <f>IF(ISBLANK(Fran1!CL16)," ",IF(Fran1!CL16&gt;=75,Fran1!CL16," "))</f>
        <v xml:space="preserve"> </v>
      </c>
      <c r="W50" s="157" t="str">
        <f>IF(ISBLANK(Fran1!CS16)," ",IF(Fran1!CS16&gt;=75,Fran1!CS16," "))</f>
        <v xml:space="preserve"> </v>
      </c>
      <c r="X50" s="157" t="str">
        <f>IF(ISBLANK(Fran1!CW16)," ",IF(Fran1!CW16&gt;=75,Fran1!CW16," "))</f>
        <v xml:space="preserve"> </v>
      </c>
      <c r="Y50" s="157" t="str">
        <f>IF(ISBLANK(Fran1!DA16)," ",IF(Fran1!DA16&gt;=75,Fran1!DA16," "))</f>
        <v xml:space="preserve"> </v>
      </c>
      <c r="Z50" s="157" t="str">
        <f>IF(ISBLANK(Fran1!DE16)," ",IF(Fran1!DE16&gt;=75,Fran1!DE16," "))</f>
        <v xml:space="preserve"> </v>
      </c>
      <c r="AA50" s="157" t="str">
        <f>IF(ISBLANK(Fran1!DI16)," ",IF(Fran1!DI16&gt;=75,Fran1!DI16," "))</f>
        <v xml:space="preserve"> </v>
      </c>
      <c r="AB50" s="157" t="str">
        <f>IF(ISBLANK(Fran1!DP16)," ",IF(Fran1!DP16&gt;=75,Fran1!DP16," "))</f>
        <v xml:space="preserve"> </v>
      </c>
      <c r="AC50" s="157" t="str">
        <f>IF(ISBLANK(Fran1!DT16)," ",IF(Fran1!DT16&gt;=75,Fran1!DT16," "))</f>
        <v xml:space="preserve"> </v>
      </c>
      <c r="AD50" s="157" t="str">
        <f>IF(ISBLANK(Fran1!DX16)," ",IF(Fran1!DX16&gt;=75,Fran1!DX16," "))</f>
        <v xml:space="preserve"> </v>
      </c>
      <c r="AE50" s="456" t="str">
        <f>LEFT(Fran1!$A16,1)&amp;LEFT(Fran1!$B16,1)</f>
        <v/>
      </c>
      <c r="AF50" s="457"/>
      <c r="AG50" s="157" t="str">
        <f>IF(ISBLANK(Fran1!EB16)," ",IF(Fran1!EB16&gt;=75,Fran1!EB16," "))</f>
        <v xml:space="preserve"> </v>
      </c>
      <c r="AH50" s="157" t="str">
        <f>IF(ISBLANK(Fran1!EF16)," ",IF(Fran1!EF16&gt;=75,Fran1!EF16," "))</f>
        <v xml:space="preserve"> </v>
      </c>
      <c r="AI50" s="157" t="str">
        <f>IF(ISBLANK(Fran1!EM16)," ",IF(Fran1!EM16&gt;=75,Fran1!EM16," "))</f>
        <v xml:space="preserve"> </v>
      </c>
      <c r="AJ50" s="157" t="str">
        <f>IF(ISBLANK(Fran1!EQ16)," ",IF(Fran1!EQ16&gt;=75,Fran1!EQ16," "))</f>
        <v xml:space="preserve"> </v>
      </c>
      <c r="AK50" s="157" t="str">
        <f>IF(ISBLANK(Fran1!EU16)," ",IF(Fran1!EU16&gt;=75,Fran1!EU16," "))</f>
        <v xml:space="preserve"> </v>
      </c>
      <c r="AL50" s="157" t="str">
        <f>IF(ISBLANK(Fran1!EY16)," ",IF(Fran1!EY16&gt;=75,Fran1!EY16," "))</f>
        <v xml:space="preserve"> </v>
      </c>
      <c r="AM50" s="157" t="str">
        <f>IF(ISBLANK(Fran1!FC16)," ",IF(Fran1!FC16&gt;=75,Fran1!FC16," "))</f>
        <v xml:space="preserve"> </v>
      </c>
      <c r="AN50" s="157" t="str">
        <f>IF(ISBLANK(Fran1!FJ16)," ",IF(Fran1!FJ16&gt;=75,Fran1!FJ16," "))</f>
        <v xml:space="preserve"> </v>
      </c>
      <c r="AO50" s="157" t="str">
        <f>IF(ISBLANK(Fran1!FN16)," ",IF(Fran1!FN16&gt;=75,Fran1!FN16," "))</f>
        <v xml:space="preserve"> </v>
      </c>
      <c r="AP50" s="157" t="str">
        <f>IF(ISBLANK(Fran1!FR16)," ",IF(Fran1!FR16&gt;=75,Fran1!FR16," "))</f>
        <v xml:space="preserve"> </v>
      </c>
      <c r="AQ50" s="157" t="str">
        <f>IF(ISBLANK(Fran1!FV16)," ",IF(Fran1!FV16&gt;=75,Fran1!FV16," "))</f>
        <v xml:space="preserve"> </v>
      </c>
      <c r="AR50" s="157" t="str">
        <f>IF(ISBLANK(Fran1!FZ16)," ",IF(Fran1!FZ16&gt;=75,Fran1!FZ16," "))</f>
        <v xml:space="preserve"> </v>
      </c>
      <c r="AS50" s="157" t="str">
        <f>IF(ISBLANK(Fran1!GG16)," ",IF(Fran1!GG16&gt;=75,Fran1!GG16," "))</f>
        <v xml:space="preserve"> </v>
      </c>
      <c r="AT50" s="157" t="str">
        <f>IF(ISBLANK(Fran1!GK16)," ",IF(Fran1!GK16&gt;=75,Fran1!GK16," "))</f>
        <v xml:space="preserve"> </v>
      </c>
      <c r="AU50" s="157" t="str">
        <f>IF(ISBLANK(Fran1!GO16)," ",IF(Fran1!GO16&gt;=75,Fran1!GO16," "))</f>
        <v xml:space="preserve"> </v>
      </c>
      <c r="AV50" s="157" t="str">
        <f>IF(ISBLANK(Fran1!GS16)," ",IF(Fran1!GS16&gt;=75,Fran1!GS16," "))</f>
        <v xml:space="preserve"> </v>
      </c>
      <c r="AW50" s="157" t="str">
        <f>IF(ISBLANK(Fran1!GW16)," ",IF(Fran1!GW16&gt;=75,Fran1!GW16," "))</f>
        <v xml:space="preserve"> </v>
      </c>
      <c r="AX50" s="157" t="str">
        <f>IF(ISBLANK(Fran1!HD16)," ",IF(Fran1!HD16&gt;=75,Fran1!HD16," "))</f>
        <v xml:space="preserve"> </v>
      </c>
      <c r="AY50" s="157" t="str">
        <f>IF(ISBLANK(Fran1!HH16)," ",IF(Fran1!HH16&gt;=75,Fran1!HH16," "))</f>
        <v xml:space="preserve"> </v>
      </c>
      <c r="AZ50" s="157" t="str">
        <f>IF(ISBLANK(Fran1!HL16)," ",IF(Fran1!HL16&gt;=75,Fran1!HL16," "))</f>
        <v xml:space="preserve"> </v>
      </c>
      <c r="BA50" s="157" t="str">
        <f>IF(ISBLANK(Fran1!HP16)," ",IF(Fran1!HP16&gt;=75,Fran1!HP16," "))</f>
        <v xml:space="preserve"> </v>
      </c>
      <c r="BB50" s="157" t="str">
        <f>IF(ISBLANK(Fran1!HT16)," ",IF(Fran1!HT16&gt;=75,Fran1!HT16," "))</f>
        <v xml:space="preserve"> </v>
      </c>
      <c r="BC50" s="157" t="str">
        <f>IF(ISBLANK(Fran1!IA16)," ",IF(Fran1!IA16&gt;=75,Fran1!IA16," "))</f>
        <v xml:space="preserve"> </v>
      </c>
      <c r="BD50" s="157" t="str">
        <f>IF(ISBLANK(Fran1!IE16)," ",IF(Fran1!IE16&gt;=75,Fran1!IE16," "))</f>
        <v xml:space="preserve"> </v>
      </c>
      <c r="BE50" s="157" t="str">
        <f>IF(ISBLANK(Fran1!II16)," ",IF(Fran1!II16&gt;=75,Fran1!II16," "))</f>
        <v xml:space="preserve"> </v>
      </c>
      <c r="BF50" s="157" t="str">
        <f>IF(ISBLANK(Fran1!IM16)," ",IF(Fran1!IM16&gt;=75,Fran1!IM16," "))</f>
        <v xml:space="preserve"> </v>
      </c>
      <c r="BG50" s="157" t="str">
        <f>IF(ISBLANK(Fran1!IQ16)," ",IF(Fran1!IQ16&gt;=75,Fran1!IQ16," "))</f>
        <v xml:space="preserve"> </v>
      </c>
      <c r="BH50" s="157" t="str">
        <f>IF(ISBLANK(Fran1!IX16)," ",IF(Fran1!IX16&gt;=75,Fran1!IX16," "))</f>
        <v xml:space="preserve"> </v>
      </c>
      <c r="BI50" s="456" t="str">
        <f>LEFT(Fran1!$A16,1)&amp;LEFT(Fran1!$B16,1)</f>
        <v/>
      </c>
      <c r="BJ50" s="457"/>
      <c r="BK50" s="157" t="str">
        <f>IF(ISBLANK(Fran1!JB16)," ",IF(Fran1!JB16&gt;=75,Fran1!JB16," "))</f>
        <v xml:space="preserve"> </v>
      </c>
      <c r="BL50" s="157" t="str">
        <f>IF(ISBLANK(Fran1!JF16)," ",IF(Fran1!JF16&gt;=75,Fran1!JF16," "))</f>
        <v xml:space="preserve"> </v>
      </c>
      <c r="BM50" s="157" t="str">
        <f>IF(ISBLANK(Fran1!JJ16)," ",IF(Fran1!JJ16&gt;=75,Fran1!JJ16," "))</f>
        <v xml:space="preserve"> </v>
      </c>
      <c r="BN50" s="157" t="str">
        <f>IF(ISBLANK(Fran1!JN16)," ",IF(Fran1!JN16&gt;=75,Fran1!JN16," "))</f>
        <v xml:space="preserve"> </v>
      </c>
      <c r="BO50" s="157" t="str">
        <f>IF(ISBLANK(Fran1!JU16)," ",IF(Fran1!JU16&gt;=75,Fran1!JU16," "))</f>
        <v xml:space="preserve"> </v>
      </c>
      <c r="BP50" s="157" t="str">
        <f>IF(ISBLANK(Fran1!JY16)," ",IF(Fran1!JY16&gt;=75,Fran1!JY16," "))</f>
        <v xml:space="preserve"> </v>
      </c>
      <c r="BQ50" s="157" t="str">
        <f>IF(ISBLANK(Fran1!KC16)," ",IF(Fran1!KC16&gt;=75,Fran1!KC16," "))</f>
        <v xml:space="preserve"> </v>
      </c>
      <c r="BR50" s="157" t="str">
        <f>IF(ISBLANK(Fran1!KG16)," ",IF(Fran1!KG16&gt;=75,Fran1!KG16," "))</f>
        <v xml:space="preserve"> </v>
      </c>
      <c r="BS50" s="157" t="str">
        <f>IF(ISBLANK(Fran1!KK16)," ",IF(Fran1!KK16&gt;=75,Fran1!KK16," "))</f>
        <v xml:space="preserve"> </v>
      </c>
      <c r="BT50" s="157" t="str">
        <f>IF(ISBLANK(Fran1!KR16)," ",IF(Fran1!KR16&gt;=75,Fran1!KR16," "))</f>
        <v xml:space="preserve"> </v>
      </c>
      <c r="BU50" s="157" t="str">
        <f>IF(ISBLANK(Fran1!KV16)," ",IF(Fran1!KV16&gt;=75,Fran1!KV16," "))</f>
        <v xml:space="preserve"> </v>
      </c>
      <c r="BV50" s="157" t="str">
        <f>IF(ISBLANK(Fran1!KZ16)," ",IF(Fran1!KZ16&gt;=75,Fran1!KZ16," "))</f>
        <v xml:space="preserve"> </v>
      </c>
      <c r="BW50" s="157" t="str">
        <f>IF(ISBLANK(Fran1!LD16)," ",IF(Fran1!LD16&gt;=75,Fran1!LD16," "))</f>
        <v xml:space="preserve"> </v>
      </c>
      <c r="BX50" s="157" t="str">
        <f>IF(ISBLANK(Fran1!LH16)," ",IF(Fran1!LH16&gt;=75,Fran1!LH16," "))</f>
        <v xml:space="preserve"> </v>
      </c>
      <c r="BY50" s="157" t="str">
        <f>IF(ISBLANK(Fran1!LO16)," ",IF(Fran1!LO16&gt;=75,Fran1!LO16," "))</f>
        <v xml:space="preserve"> </v>
      </c>
    </row>
    <row r="51" spans="1:77" ht="20.100000000000001" customHeight="1">
      <c r="A51" s="458"/>
      <c r="B51" s="459"/>
      <c r="C51" s="159" t="str">
        <f>IF(ISBLANK(Fran1!E16)," ",IF(Fran1!E16&gt;=50,IF(Fran1!E16&lt;75,Fran1!E16," ")," "))</f>
        <v xml:space="preserve"> </v>
      </c>
      <c r="D51" s="159" t="str">
        <f>IF(ISBLANK(Fran1!I16)," ",IF(Fran1!I16&gt;=50,IF(Fran1!I16&lt;75,Fran1!I16," ")," "))</f>
        <v xml:space="preserve"> </v>
      </c>
      <c r="E51" s="159" t="str">
        <f>IF(ISBLANK(Fran1!M16)," ",IF(Fran1!M16&gt;=50,IF(Fran1!M16&lt;75,Fran1!M16," ")," "))</f>
        <v xml:space="preserve"> </v>
      </c>
      <c r="F51" s="159" t="str">
        <f>IF(ISBLANK(Fran1!Q16)," ",IF(Fran1!Q16&gt;=50,IF(Fran1!Q16&lt;75,Fran1!Q16," ")," "))</f>
        <v xml:space="preserve"> </v>
      </c>
      <c r="G51" s="159" t="str">
        <f>IF(ISBLANK(Fran1!U16)," ",IF(Fran1!U16&gt;=50,IF(Fran1!U16&lt;75,Fran1!U16," ")," "))</f>
        <v xml:space="preserve"> </v>
      </c>
      <c r="H51" s="159" t="str">
        <f>IF(ISBLANK(Fran1!AB16)," ",IF(Fran1!AB16&gt;=50,IF(Fran1!AB16&lt;75,Fran1!AB16," ")," "))</f>
        <v xml:space="preserve"> </v>
      </c>
      <c r="I51" s="159" t="str">
        <f>IF(ISBLANK(Fran1!AF16)," ",IF(Fran1!AF16&gt;=50,IF(Fran1!AF16&lt;75,Fran1!AF16," ")," "))</f>
        <v xml:space="preserve"> </v>
      </c>
      <c r="J51" s="159" t="str">
        <f>IF(ISBLANK(Fran1!AJ16)," ",IF(Fran1!AJ16&gt;=50,IF(Fran1!AJ16&lt;75,Fran1!AJ16," ")," "))</f>
        <v xml:space="preserve"> </v>
      </c>
      <c r="K51" s="159" t="str">
        <f>IF(ISBLANK(Fran1!AN16)," ",IF(Fran1!AN16&gt;=50,IF(Fran1!AN16&lt;75,Fran1!AN16," ")," "))</f>
        <v xml:space="preserve"> </v>
      </c>
      <c r="L51" s="159" t="str">
        <f>IF(ISBLANK(Fran1!AR16)," ",IF(Fran1!AR16&gt;=50,IF(Fran1!AR16&lt;75,Fran1!AR16," ")," "))</f>
        <v xml:space="preserve"> </v>
      </c>
      <c r="M51" s="159" t="str">
        <f>IF(ISBLANK(Fran1!AY16)," ",IF(Fran1!AY16&gt;=50,IF(Fran1!AY16&lt;75,Fran1!AY16," ")," "))</f>
        <v xml:space="preserve"> </v>
      </c>
      <c r="N51" s="159" t="str">
        <f>IF(ISBLANK(Fran1!BC16)," ",IF(Fran1!BC16&gt;=50,IF(Fran1!BC16&lt;75,Fran1!BC16," ")," "))</f>
        <v xml:space="preserve"> </v>
      </c>
      <c r="O51" s="159" t="str">
        <f>IF(ISBLANK(Fran1!BG16)," ",IF(Fran1!BG16&gt;=50,IF(Fran1!BG16&lt;75,Fran1!BG16," ")," "))</f>
        <v xml:space="preserve"> </v>
      </c>
      <c r="P51" s="159" t="str">
        <f>IF(ISBLANK(Fran1!BK16)," ",IF(Fran1!BK16&gt;=50,IF(Fran1!BK16&lt;75,Fran1!BK16," ")," "))</f>
        <v xml:space="preserve"> </v>
      </c>
      <c r="Q51" s="159" t="str">
        <f>IF(ISBLANK(Fran1!BO16)," ",IF(Fran1!BO16&gt;=50,IF(Fran1!BO16&lt;75,Fran1!BO16," ")," "))</f>
        <v xml:space="preserve"> </v>
      </c>
      <c r="R51" s="159" t="str">
        <f>IF(ISBLANK(Fran1!BV16)," ",IF(Fran1!BV16&gt;=50,IF(Fran1!BV16&lt;75,Fran1!BV16," ")," "))</f>
        <v xml:space="preserve"> </v>
      </c>
      <c r="S51" s="159" t="str">
        <f>IF(ISBLANK(Fran1!BZ16)," ",IF(Fran1!BZ16&gt;=50,IF(Fran1!BZ16&lt;75,Fran1!BZ16," ")," "))</f>
        <v xml:space="preserve"> </v>
      </c>
      <c r="T51" s="159" t="str">
        <f>IF(ISBLANK(Fran1!CD16)," ",IF(Fran1!CD16&gt;=50,IF(Fran1!CD16&lt;75,Fran1!CD16," ")," "))</f>
        <v xml:space="preserve"> </v>
      </c>
      <c r="U51" s="159" t="str">
        <f>IF(ISBLANK(Fran1!CH16)," ",IF(Fran1!CH16&gt;=50,IF(Fran1!CH16&lt;75,Fran1!CH16," ")," "))</f>
        <v xml:space="preserve"> </v>
      </c>
      <c r="V51" s="159" t="str">
        <f>IF(ISBLANK(Fran1!CL16)," ",IF(Fran1!CL16&gt;=50,IF(Fran1!CL16&lt;75,Fran1!CL16," ")," "))</f>
        <v xml:space="preserve"> </v>
      </c>
      <c r="W51" s="159" t="str">
        <f>IF(ISBLANK(Fran1!CS16)," ",IF(Fran1!CS16&gt;=50,IF(Fran1!CS16&lt;75,Fran1!CS16," ")," "))</f>
        <v xml:space="preserve"> </v>
      </c>
      <c r="X51" s="159" t="str">
        <f>IF(ISBLANK(Fran1!CW16)," ",IF(Fran1!CW16&gt;=50,IF(Fran1!CW16&lt;75,Fran1!CW16," ")," "))</f>
        <v xml:space="preserve"> </v>
      </c>
      <c r="Y51" s="159" t="str">
        <f>IF(ISBLANK(Fran1!DA16)," ",IF(Fran1!DA16&gt;=50,IF(Fran1!DA16&lt;75,Fran1!DA16," ")," "))</f>
        <v xml:space="preserve"> </v>
      </c>
      <c r="Z51" s="159" t="str">
        <f>IF(ISBLANK(Fran1!DE16)," ",IF(Fran1!DE16&gt;=50,IF(Fran1!DE16&lt;75,Fran1!DE16," ")," "))</f>
        <v xml:space="preserve"> </v>
      </c>
      <c r="AA51" s="159" t="str">
        <f>IF(ISBLANK(Fran1!DI16)," ",IF(Fran1!DI16&gt;=50,IF(Fran1!DI16&lt;75,Fran1!DI16," ")," "))</f>
        <v xml:space="preserve"> </v>
      </c>
      <c r="AB51" s="159" t="str">
        <f>IF(ISBLANK(Fran1!DP16)," ",IF(Fran1!DP16&gt;=50,IF(Fran1!DP16&lt;75,Fran1!DP16," ")," "))</f>
        <v xml:space="preserve"> </v>
      </c>
      <c r="AC51" s="159" t="str">
        <f>IF(ISBLANK(Fran1!DT16)," ",IF(Fran1!DT16&gt;=50,IF(Fran1!DT16&lt;75,Fran1!DT16," ")," "))</f>
        <v xml:space="preserve"> </v>
      </c>
      <c r="AD51" s="159" t="str">
        <f>IF(ISBLANK(Fran1!DX16)," ",IF(Fran1!DX16&gt;=50,IF(Fran1!DX16&lt;75,Fran1!DX16," ")," "))</f>
        <v xml:space="preserve"> </v>
      </c>
      <c r="AE51" s="458"/>
      <c r="AF51" s="459"/>
      <c r="AG51" s="159" t="str">
        <f>IF(ISBLANK(Fran1!EB16)," ",IF(Fran1!EB16&gt;=50,IF(Fran1!EB16&lt;75,Fran1!EB16," ")," "))</f>
        <v xml:space="preserve"> </v>
      </c>
      <c r="AH51" s="159" t="str">
        <f>IF(ISBLANK(Fran1!EF16)," ",IF(Fran1!EF16&gt;=50,IF(Fran1!EF16&lt;75,Fran1!EF16," ")," "))</f>
        <v xml:space="preserve"> </v>
      </c>
      <c r="AI51" s="159" t="str">
        <f>IF(ISBLANK(Fran1!EM16)," ",IF(Fran1!EM16&gt;=50,IF(Fran1!EM16&lt;75,Fran1!EM16," ")," "))</f>
        <v xml:space="preserve"> </v>
      </c>
      <c r="AJ51" s="159" t="str">
        <f>IF(ISBLANK(Fran1!EQ16)," ",IF(Fran1!EQ16&gt;=50,IF(Fran1!EQ16&lt;75,Fran1!EQ16," ")," "))</f>
        <v xml:space="preserve"> </v>
      </c>
      <c r="AK51" s="159" t="str">
        <f>IF(ISBLANK(Fran1!EU16)," ",IF(Fran1!EU16&gt;=50,IF(Fran1!EU16&lt;75,Fran1!EU16," ")," "))</f>
        <v xml:space="preserve"> </v>
      </c>
      <c r="AL51" s="159" t="str">
        <f>IF(ISBLANK(Fran1!EY16)," ",IF(Fran1!EY16&gt;=50,IF(Fran1!EY16&lt;75,Fran1!EY16," ")," "))</f>
        <v xml:space="preserve"> </v>
      </c>
      <c r="AM51" s="159" t="str">
        <f>IF(ISBLANK(Fran1!FC16)," ",IF(Fran1!FC16&gt;=50,IF(Fran1!FC16&lt;75,Fran1!FC16," ")," "))</f>
        <v xml:space="preserve"> </v>
      </c>
      <c r="AN51" s="159" t="str">
        <f>IF(ISBLANK(Fran1!FJ16)," ",IF(Fran1!FJ16&gt;=50,IF(Fran1!FJ16&lt;75,Fran1!FJ16," ")," "))</f>
        <v xml:space="preserve"> </v>
      </c>
      <c r="AO51" s="159" t="str">
        <f>IF(ISBLANK(Fran1!FN16)," ",IF(Fran1!FN16&gt;=50,IF(Fran1!FN16&lt;75,Fran1!FN16," ")," "))</f>
        <v xml:space="preserve"> </v>
      </c>
      <c r="AP51" s="159" t="str">
        <f>IF(ISBLANK(Fran1!FR16)," ",IF(Fran1!FR16&gt;=50,IF(Fran1!FR16&lt;75,Fran1!FR16," ")," "))</f>
        <v xml:space="preserve"> </v>
      </c>
      <c r="AQ51" s="159" t="str">
        <f>IF(ISBLANK(Fran1!FV16)," ",IF(Fran1!FV16&gt;=50,IF(Fran1!FV16&lt;75,Fran1!FV16," ")," "))</f>
        <v xml:space="preserve"> </v>
      </c>
      <c r="AR51" s="159" t="str">
        <f>IF(ISBLANK(Fran1!FZ16)," ",IF(Fran1!FZ16&gt;=50,IF(Fran1!FZ16&lt;75,Fran1!FZ16," ")," "))</f>
        <v xml:space="preserve"> </v>
      </c>
      <c r="AS51" s="159" t="str">
        <f>IF(ISBLANK(Fran1!GG16)," ",IF(Fran1!GG16&gt;=50,IF(Fran1!GG16&lt;75,Fran1!GG16," ")," "))</f>
        <v xml:space="preserve"> </v>
      </c>
      <c r="AT51" s="159" t="str">
        <f>IF(ISBLANK(Fran1!GK16)," ",IF(Fran1!GK16&gt;=50,IF(Fran1!GK16&lt;75,Fran1!GK16," ")," "))</f>
        <v xml:space="preserve"> </v>
      </c>
      <c r="AU51" s="159" t="str">
        <f>IF(ISBLANK(Fran1!GO16)," ",IF(Fran1!GO16&gt;=50,IF(Fran1!GO16&lt;75,Fran1!GO16," ")," "))</f>
        <v xml:space="preserve"> </v>
      </c>
      <c r="AV51" s="159" t="str">
        <f>IF(ISBLANK(Fran1!GS16)," ",IF(Fran1!GS16&gt;=50,IF(Fran1!GS16&lt;75,Fran1!GS16," ")," "))</f>
        <v xml:space="preserve"> </v>
      </c>
      <c r="AW51" s="159" t="str">
        <f>IF(ISBLANK(Fran1!GW16)," ",IF(Fran1!GW16&gt;=50,IF(Fran1!GW16&lt;75,Fran1!GW16," ")," "))</f>
        <v xml:space="preserve"> </v>
      </c>
      <c r="AX51" s="159" t="str">
        <f>IF(ISBLANK(Fran1!HD16)," ",IF(Fran1!HD16&gt;=50,IF(Fran1!HD16&lt;75,Fran1!HD16," ")," "))</f>
        <v xml:space="preserve"> </v>
      </c>
      <c r="AY51" s="159" t="str">
        <f>IF(ISBLANK(Fran1!HH16)," ",IF(Fran1!HH16&gt;=50,IF(Fran1!HH16&lt;75,Fran1!HH16," ")," "))</f>
        <v xml:space="preserve"> </v>
      </c>
      <c r="AZ51" s="159" t="str">
        <f>IF(ISBLANK(Fran1!HL16)," ",IF(Fran1!HL16&gt;=50,IF(Fran1!HL16&lt;75,Fran1!HL16," ")," "))</f>
        <v xml:space="preserve"> </v>
      </c>
      <c r="BA51" s="159" t="str">
        <f>IF(ISBLANK(Fran1!HP16)," ",IF(Fran1!HP16&gt;=50,IF(Fran1!HP16&lt;75,Fran1!HP16," ")," "))</f>
        <v xml:space="preserve"> </v>
      </c>
      <c r="BB51" s="159" t="str">
        <f>IF(ISBLANK(Fran1!HT16)," ",IF(Fran1!HT16&gt;=50,IF(Fran1!HT16&lt;75,Fran1!HT16," ")," "))</f>
        <v xml:space="preserve"> </v>
      </c>
      <c r="BC51" s="159" t="str">
        <f>IF(ISBLANK(Fran1!IA16)," ",IF(Fran1!IA16&gt;=50,IF(Fran1!IA16&lt;75,Fran1!IA16," ")," "))</f>
        <v xml:space="preserve"> </v>
      </c>
      <c r="BD51" s="159" t="str">
        <f>IF(ISBLANK(Fran1!IE16)," ",IF(Fran1!IE16&gt;=50,IF(Fran1!IE16&lt;75,Fran1!IE16," ")," "))</f>
        <v xml:space="preserve"> </v>
      </c>
      <c r="BE51" s="159" t="str">
        <f>IF(ISBLANK(Fran1!II16)," ",IF(Fran1!II16&gt;=50,IF(Fran1!II16&lt;75,Fran1!II16," ")," "))</f>
        <v xml:space="preserve"> </v>
      </c>
      <c r="BF51" s="159" t="str">
        <f>IF(ISBLANK(Fran1!IM16)," ",IF(Fran1!IM16&gt;=50,IF(Fran1!IM16&lt;75,Fran1!IM16," ")," "))</f>
        <v xml:space="preserve"> </v>
      </c>
      <c r="BG51" s="159" t="str">
        <f>IF(ISBLANK(Fran1!IQ16)," ",IF(Fran1!IQ16&gt;=50,IF(Fran1!IQ16&lt;75,Fran1!IQ16," ")," "))</f>
        <v xml:space="preserve"> </v>
      </c>
      <c r="BH51" s="159" t="str">
        <f>IF(ISBLANK(Fran1!IX16)," ",IF(Fran1!IX16&gt;=50,IF(Fran1!IX16&lt;75,Fran1!IX16," ")," "))</f>
        <v xml:space="preserve"> </v>
      </c>
      <c r="BI51" s="458"/>
      <c r="BJ51" s="459"/>
      <c r="BK51" s="159" t="str">
        <f>IF(ISBLANK(Fran1!JB16)," ",IF(Fran1!JB16&gt;=50,IF(Fran1!JB16&lt;75,Fran1!JB16," ")," "))</f>
        <v xml:space="preserve"> </v>
      </c>
      <c r="BL51" s="159" t="str">
        <f>IF(ISBLANK(Fran1!JF16)," ",IF(Fran1!JF16&gt;=50,IF(Fran1!JF16&lt;75,Fran1!JF16," ")," "))</f>
        <v xml:space="preserve"> </v>
      </c>
      <c r="BM51" s="159" t="str">
        <f>IF(ISBLANK(Fran1!JJ16)," ",IF(Fran1!JJ16&gt;=50,IF(Fran1!JJ16&lt;75,Fran1!JJ16," ")," "))</f>
        <v xml:space="preserve"> </v>
      </c>
      <c r="BN51" s="159" t="str">
        <f>IF(ISBLANK(Fran1!JN16)," ",IF(Fran1!JN16&gt;=50,IF(Fran1!JN16&lt;75,Fran1!JN16," ")," "))</f>
        <v xml:space="preserve"> </v>
      </c>
      <c r="BO51" s="159" t="str">
        <f>IF(ISBLANK(Fran1!JU16)," ",IF(Fran1!JU16&gt;=50,IF(Fran1!JU16&lt;75,Fran1!JU16," ")," "))</f>
        <v xml:space="preserve"> </v>
      </c>
      <c r="BP51" s="159" t="str">
        <f>IF(ISBLANK(Fran1!JY16)," ",IF(Fran1!JY16&gt;=50,IF(Fran1!JY16&lt;75,Fran1!JY16," ")," "))</f>
        <v xml:space="preserve"> </v>
      </c>
      <c r="BQ51" s="159" t="str">
        <f>IF(ISBLANK(Fran1!KC16)," ",IF(Fran1!KC16&gt;=50,IF(Fran1!KC16&lt;75,Fran1!KC16," ")," "))</f>
        <v xml:space="preserve"> </v>
      </c>
      <c r="BR51" s="159" t="str">
        <f>IF(ISBLANK(Fran1!KG16)," ",IF(Fran1!KG16&gt;=50,IF(Fran1!KG16&lt;75,Fran1!KG16," ")," "))</f>
        <v xml:space="preserve"> </v>
      </c>
      <c r="BS51" s="159" t="str">
        <f>IF(ISBLANK(Fran1!KK16)," ",IF(Fran1!KK16&gt;=50,IF(Fran1!KK16&lt;75,Fran1!KK16," ")," "))</f>
        <v xml:space="preserve"> </v>
      </c>
      <c r="BT51" s="159" t="str">
        <f>IF(ISBLANK(Fran1!KR16)," ",IF(Fran1!KR16&gt;=50,IF(Fran1!KR16&lt;75,Fran1!KR16," ")," "))</f>
        <v xml:space="preserve"> </v>
      </c>
      <c r="BU51" s="159" t="str">
        <f>IF(ISBLANK(Fran1!KV16)," ",IF(Fran1!KV16&gt;=50,IF(Fran1!KV16&lt;75,Fran1!KV16," ")," "))</f>
        <v xml:space="preserve"> </v>
      </c>
      <c r="BV51" s="159" t="str">
        <f>IF(ISBLANK(Fran1!KZ16)," ",IF(Fran1!KZ16&gt;=50,IF(Fran1!KZ16&lt;75,Fran1!KZ16," ")," "))</f>
        <v xml:space="preserve"> </v>
      </c>
      <c r="BW51" s="159" t="str">
        <f>IF(ISBLANK(Fran1!LD16)," ",IF(Fran1!LD16&gt;=50,IF(Fran1!LD16&lt;75,Fran1!LD16," ")," "))</f>
        <v xml:space="preserve"> </v>
      </c>
      <c r="BX51" s="159" t="str">
        <f>IF(ISBLANK(Fran1!LH16)," ",IF(Fran1!LH16&gt;=50,IF(Fran1!LH16&lt;75,Fran1!LH16," ")," "))</f>
        <v xml:space="preserve"> </v>
      </c>
      <c r="BY51" s="159" t="str">
        <f>IF(ISBLANK(Fran1!LO16)," ",IF(Fran1!LO16&gt;=50,IF(Fran1!LO16&lt;75,Fran1!LO16," ")," "))</f>
        <v xml:space="preserve"> </v>
      </c>
    </row>
    <row r="52" spans="1:77" ht="20.100000000000001" customHeight="1" thickBot="1">
      <c r="A52" s="460"/>
      <c r="B52" s="461"/>
      <c r="C52" s="161" t="str">
        <f>IF(ISBLANK(Fran1!E16)," ",IF(Fran1!E16&lt;50,Fran1!E16," "))</f>
        <v xml:space="preserve"> </v>
      </c>
      <c r="D52" s="161" t="str">
        <f>IF(ISBLANK(Fran1!I16)," ",IF(Fran1!I16&lt;50,Fran1!I16," "))</f>
        <v xml:space="preserve"> </v>
      </c>
      <c r="E52" s="161" t="str">
        <f>IF(ISBLANK(Fran1!M16)," ",IF(Fran1!M16&lt;50,Fran1!M16," "))</f>
        <v xml:space="preserve"> </v>
      </c>
      <c r="F52" s="161" t="str">
        <f>IF(ISBLANK(Fran1!Q16)," ",IF(Fran1!Q16&lt;50,Fran1!Q16," "))</f>
        <v xml:space="preserve"> </v>
      </c>
      <c r="G52" s="161" t="str">
        <f>IF(ISBLANK(Fran1!U16)," ",IF(Fran1!U16&lt;50,Fran1!U16," "))</f>
        <v xml:space="preserve"> </v>
      </c>
      <c r="H52" s="161" t="str">
        <f>IF(ISBLANK(Fran1!AB16)," ",IF(Fran1!AB16&lt;50,Fran1!AB16," "))</f>
        <v xml:space="preserve"> </v>
      </c>
      <c r="I52" s="161" t="str">
        <f>IF(ISBLANK(Fran1!AF16)," ",IF(Fran1!AF16&lt;50,Fran1!AF16," "))</f>
        <v xml:space="preserve"> </v>
      </c>
      <c r="J52" s="161" t="str">
        <f>IF(ISBLANK(Fran1!AJ16)," ",IF(Fran1!AJ16&lt;50,Fran1!AJ16," "))</f>
        <v xml:space="preserve"> </v>
      </c>
      <c r="K52" s="161" t="str">
        <f>IF(ISBLANK(Fran1!AN16)," ",IF(Fran1!AN16&lt;50,Fran1!AN16," "))</f>
        <v xml:space="preserve"> </v>
      </c>
      <c r="L52" s="161" t="str">
        <f>IF(ISBLANK(Fran1!AR16)," ",IF(Fran1!AR16&lt;50,Fran1!AR16," "))</f>
        <v xml:space="preserve"> </v>
      </c>
      <c r="M52" s="161" t="str">
        <f>IF(ISBLANK(Fran1!AY16)," ",IF(Fran1!AY16&lt;50,Fran1!AY16," "))</f>
        <v xml:space="preserve"> </v>
      </c>
      <c r="N52" s="161" t="str">
        <f>IF(ISBLANK(Fran1!BC16)," ",IF(Fran1!BC16&lt;50,Fran1!BC16," "))</f>
        <v xml:space="preserve"> </v>
      </c>
      <c r="O52" s="161" t="str">
        <f>IF(ISBLANK(Fran1!BG16)," ",IF(Fran1!BG16&lt;50,Fran1!BG16," "))</f>
        <v xml:space="preserve"> </v>
      </c>
      <c r="P52" s="161" t="str">
        <f>IF(ISBLANK(Fran1!BK16)," ",IF(Fran1!BK16&lt;50,Fran1!BK16," "))</f>
        <v xml:space="preserve"> </v>
      </c>
      <c r="Q52" s="161" t="str">
        <f>IF(ISBLANK(Fran1!BO16)," ",IF(Fran1!BO16&lt;50,Fran1!BO16," "))</f>
        <v xml:space="preserve"> </v>
      </c>
      <c r="R52" s="161" t="str">
        <f>IF(ISBLANK(Fran1!BV16)," ",IF(Fran1!BV16&lt;50,Fran1!BV16," "))</f>
        <v xml:space="preserve"> </v>
      </c>
      <c r="S52" s="161" t="str">
        <f>IF(ISBLANK(Fran1!BZ16)," ",IF(Fran1!BZ16&lt;50,Fran1!BZ16," "))</f>
        <v xml:space="preserve"> </v>
      </c>
      <c r="T52" s="161" t="str">
        <f>IF(ISBLANK(Fran1!CD16)," ",IF(Fran1!CD16&lt;50,Fran1!CD16," "))</f>
        <v xml:space="preserve"> </v>
      </c>
      <c r="U52" s="161" t="str">
        <f>IF(ISBLANK(Fran1!CH16)," ",IF(Fran1!CH16&lt;50,Fran1!CH16," "))</f>
        <v xml:space="preserve"> </v>
      </c>
      <c r="V52" s="161" t="str">
        <f>IF(ISBLANK(Fran1!CL16)," ",IF(Fran1!CL16&lt;50,Fran1!CL16," "))</f>
        <v xml:space="preserve"> </v>
      </c>
      <c r="W52" s="161" t="str">
        <f>IF(ISBLANK(Fran1!CS16)," ",IF(Fran1!CS16&lt;50,Fran1!CS16," "))</f>
        <v xml:space="preserve"> </v>
      </c>
      <c r="X52" s="161" t="str">
        <f>IF(ISBLANK(Fran1!CW16)," ",IF(Fran1!CW16&lt;50,Fran1!CW16," "))</f>
        <v xml:space="preserve"> </v>
      </c>
      <c r="Y52" s="161" t="str">
        <f>IF(ISBLANK(Fran1!DA16)," ",IF(Fran1!DA16&lt;50,Fran1!DA16," "))</f>
        <v xml:space="preserve"> </v>
      </c>
      <c r="Z52" s="161" t="str">
        <f>IF(ISBLANK(Fran1!DE16)," ",IF(Fran1!DE16&lt;50,Fran1!DE16," "))</f>
        <v xml:space="preserve"> </v>
      </c>
      <c r="AA52" s="161" t="str">
        <f>IF(ISBLANK(Fran1!DI16)," ",IF(Fran1!DI16&lt;50,Fran1!DI16," "))</f>
        <v xml:space="preserve"> </v>
      </c>
      <c r="AB52" s="161" t="str">
        <f>IF(ISBLANK(Fran1!DP16)," ",IF(Fran1!DP16&lt;50,Fran1!DP16," "))</f>
        <v xml:space="preserve"> </v>
      </c>
      <c r="AC52" s="161" t="str">
        <f>IF(ISBLANK(Fran1!DT16)," ",IF(Fran1!DT16&lt;50,Fran1!DT16," "))</f>
        <v xml:space="preserve"> </v>
      </c>
      <c r="AD52" s="161" t="str">
        <f>IF(ISBLANK(Fran1!DX16)," ",IF(Fran1!DX16&lt;50,Fran1!DX16," "))</f>
        <v xml:space="preserve"> </v>
      </c>
      <c r="AE52" s="460"/>
      <c r="AF52" s="461"/>
      <c r="AG52" s="161" t="str">
        <f>IF(ISBLANK(Fran1!EB16)," ",IF(Fran1!EB16&lt;50,Fran1!EB16," "))</f>
        <v xml:space="preserve"> </v>
      </c>
      <c r="AH52" s="161" t="str">
        <f>IF(ISBLANK(Fran1!EF16)," ",IF(Fran1!EF16&lt;50,Fran1!EF16," "))</f>
        <v xml:space="preserve"> </v>
      </c>
      <c r="AI52" s="161" t="str">
        <f>IF(ISBLANK(Fran1!EM16)," ",IF(Fran1!EM16&lt;50,Fran1!EM16," "))</f>
        <v xml:space="preserve"> </v>
      </c>
      <c r="AJ52" s="161" t="str">
        <f>IF(ISBLANK(Fran1!EQ16)," ",IF(Fran1!EQ16&lt;50,Fran1!EQ16," "))</f>
        <v xml:space="preserve"> </v>
      </c>
      <c r="AK52" s="161" t="str">
        <f>IF(ISBLANK(Fran1!EU16)," ",IF(Fran1!EU16&lt;50,Fran1!EU16," "))</f>
        <v xml:space="preserve"> </v>
      </c>
      <c r="AL52" s="161" t="str">
        <f>IF(ISBLANK(Fran1!EY16)," ",IF(Fran1!EY16&lt;50,Fran1!EY16," "))</f>
        <v xml:space="preserve"> </v>
      </c>
      <c r="AM52" s="161" t="str">
        <f>IF(ISBLANK(Fran1!FC16)," ",IF(Fran1!FC16&lt;50,Fran1!FC16," "))</f>
        <v xml:space="preserve"> </v>
      </c>
      <c r="AN52" s="161" t="str">
        <f>IF(ISBLANK(Fran1!FJ16)," ",IF(Fran1!FJ16&lt;50,Fran1!FJ16," "))</f>
        <v xml:space="preserve"> </v>
      </c>
      <c r="AO52" s="161" t="str">
        <f>IF(ISBLANK(Fran1!FN16)," ",IF(Fran1!FN16&lt;50,Fran1!FN16," "))</f>
        <v xml:space="preserve"> </v>
      </c>
      <c r="AP52" s="161" t="str">
        <f>IF(ISBLANK(Fran1!FR16)," ",IF(Fran1!FR16&lt;50,Fran1!FR16," "))</f>
        <v xml:space="preserve"> </v>
      </c>
      <c r="AQ52" s="161" t="str">
        <f>IF(ISBLANK(Fran1!FV16)," ",IF(Fran1!FV16&lt;50,Fran1!FV16," "))</f>
        <v xml:space="preserve"> </v>
      </c>
      <c r="AR52" s="161" t="str">
        <f>IF(ISBLANK(Fran1!FZ16)," ",IF(Fran1!FZ16&lt;50,Fran1!FZ16," "))</f>
        <v xml:space="preserve"> </v>
      </c>
      <c r="AS52" s="161" t="str">
        <f>IF(ISBLANK(Fran1!GG16)," ",IF(Fran1!GG16&lt;50,Fran1!GG16," "))</f>
        <v xml:space="preserve"> </v>
      </c>
      <c r="AT52" s="161" t="str">
        <f>IF(ISBLANK(Fran1!GK16)," ",IF(Fran1!GK16&lt;50,Fran1!GK16," "))</f>
        <v xml:space="preserve"> </v>
      </c>
      <c r="AU52" s="161" t="str">
        <f>IF(ISBLANK(Fran1!GO16)," ",IF(Fran1!GO16&lt;50,Fran1!GO16," "))</f>
        <v xml:space="preserve"> </v>
      </c>
      <c r="AV52" s="161" t="str">
        <f>IF(ISBLANK(Fran1!GS16)," ",IF(Fran1!GS16&lt;50,Fran1!GS16," "))</f>
        <v xml:space="preserve"> </v>
      </c>
      <c r="AW52" s="161" t="str">
        <f>IF(ISBLANK(Fran1!GW16)," ",IF(Fran1!GW16&lt;50,Fran1!GW16," "))</f>
        <v xml:space="preserve"> </v>
      </c>
      <c r="AX52" s="161" t="str">
        <f>IF(ISBLANK(Fran1!HD16)," ",IF(Fran1!HD16&lt;50,Fran1!HD16," "))</f>
        <v xml:space="preserve"> </v>
      </c>
      <c r="AY52" s="161" t="str">
        <f>IF(ISBLANK(Fran1!HH16)," ",IF(Fran1!HH16&lt;50,Fran1!HH16," "))</f>
        <v xml:space="preserve"> </v>
      </c>
      <c r="AZ52" s="161" t="str">
        <f>IF(ISBLANK(Fran1!HL16)," ",IF(Fran1!HL16&lt;50,Fran1!HL16," "))</f>
        <v xml:space="preserve"> </v>
      </c>
      <c r="BA52" s="161" t="str">
        <f>IF(ISBLANK(Fran1!HP16)," ",IF(Fran1!HP16&lt;50,Fran1!HP16," "))</f>
        <v xml:space="preserve"> </v>
      </c>
      <c r="BB52" s="161" t="str">
        <f>IF(ISBLANK(Fran1!HT16)," ",IF(Fran1!HT16&lt;50,Fran1!HT16," "))</f>
        <v xml:space="preserve"> </v>
      </c>
      <c r="BC52" s="161" t="str">
        <f>IF(ISBLANK(Fran1!IA16)," ",IF(Fran1!IA16&lt;50,Fran1!IA16," "))</f>
        <v xml:space="preserve"> </v>
      </c>
      <c r="BD52" s="161" t="str">
        <f>IF(ISBLANK(Fran1!IE16)," ",IF(Fran1!IE16&lt;50,Fran1!IE16," "))</f>
        <v xml:space="preserve"> </v>
      </c>
      <c r="BE52" s="161" t="str">
        <f>IF(ISBLANK(Fran1!II16)," ",IF(Fran1!II16&lt;50,Fran1!II16," "))</f>
        <v xml:space="preserve"> </v>
      </c>
      <c r="BF52" s="161" t="str">
        <f>IF(ISBLANK(Fran1!IM16)," ",IF(Fran1!IM16&lt;50,Fran1!IM16," "))</f>
        <v xml:space="preserve"> </v>
      </c>
      <c r="BG52" s="161" t="str">
        <f>IF(ISBLANK(Fran1!IQ16)," ",IF(Fran1!IQ16&lt;50,Fran1!IQ16," "))</f>
        <v xml:space="preserve"> </v>
      </c>
      <c r="BH52" s="161" t="str">
        <f>IF(ISBLANK(Fran1!IX16)," ",IF(Fran1!IX16&lt;50,Fran1!IX16," "))</f>
        <v xml:space="preserve"> </v>
      </c>
      <c r="BI52" s="460"/>
      <c r="BJ52" s="461"/>
      <c r="BK52" s="161" t="str">
        <f>IF(ISBLANK(Fran1!JB16)," ",IF(Fran1!JB16&lt;50,Fran1!JB16," "))</f>
        <v xml:space="preserve"> </v>
      </c>
      <c r="BL52" s="161" t="str">
        <f>IF(ISBLANK(Fran1!JF16)," ",IF(Fran1!JF16&lt;50,Fran1!JF16," "))</f>
        <v xml:space="preserve"> </v>
      </c>
      <c r="BM52" s="161" t="str">
        <f>IF(ISBLANK(Fran1!JJ16)," ",IF(Fran1!JJ16&lt;50,Fran1!JJ16," "))</f>
        <v xml:space="preserve"> </v>
      </c>
      <c r="BN52" s="161" t="str">
        <f>IF(ISBLANK(Fran1!JN16)," ",IF(Fran1!JN16&lt;50,Fran1!JN16," "))</f>
        <v xml:space="preserve"> </v>
      </c>
      <c r="BO52" s="161" t="str">
        <f>IF(ISBLANK(Fran1!JU16)," ",IF(Fran1!JU16&lt;50,Fran1!JU16," "))</f>
        <v xml:space="preserve"> </v>
      </c>
      <c r="BP52" s="161" t="str">
        <f>IF(ISBLANK(Fran1!JY16)," ",IF(Fran1!JY16&lt;50,Fran1!JY16," "))</f>
        <v xml:space="preserve"> </v>
      </c>
      <c r="BQ52" s="161" t="str">
        <f>IF(ISBLANK(Fran1!KC16)," ",IF(Fran1!KC16&lt;50,Fran1!KC16," "))</f>
        <v xml:space="preserve"> </v>
      </c>
      <c r="BR52" s="161" t="str">
        <f>IF(ISBLANK(Fran1!KG16)," ",IF(Fran1!KG16&lt;50,Fran1!KG16," "))</f>
        <v xml:space="preserve"> </v>
      </c>
      <c r="BS52" s="161" t="str">
        <f>IF(ISBLANK(Fran1!KK16)," ",IF(Fran1!KK16&lt;50,Fran1!KK16," "))</f>
        <v xml:space="preserve"> </v>
      </c>
      <c r="BT52" s="161" t="str">
        <f>IF(ISBLANK(Fran1!KR16)," ",IF(Fran1!KR16&lt;50,Fran1!KR16," "))</f>
        <v xml:space="preserve"> </v>
      </c>
      <c r="BU52" s="161" t="str">
        <f>IF(ISBLANK(Fran1!KV16)," ",IF(Fran1!KV16&lt;50,Fran1!KV16," "))</f>
        <v xml:space="preserve"> </v>
      </c>
      <c r="BV52" s="161" t="str">
        <f>IF(ISBLANK(Fran1!KZ16)," ",IF(Fran1!KZ16&lt;50,Fran1!KZ16," "))</f>
        <v xml:space="preserve"> </v>
      </c>
      <c r="BW52" s="161" t="str">
        <f>IF(ISBLANK(Fran1!LD16)," ",IF(Fran1!LD16&lt;50,Fran1!LD16," "))</f>
        <v xml:space="preserve"> </v>
      </c>
      <c r="BX52" s="161" t="str">
        <f>IF(ISBLANK(Fran1!LH16)," ",IF(Fran1!LH16&lt;50,Fran1!LH16," "))</f>
        <v xml:space="preserve"> </v>
      </c>
      <c r="BY52" s="161" t="str">
        <f>IF(ISBLANK(Fran1!LO16)," ",IF(Fran1!LO16&lt;50,Fran1!LO16," "))</f>
        <v xml:space="preserve"> </v>
      </c>
    </row>
    <row r="53" spans="1:77" ht="20.100000000000001" customHeight="1">
      <c r="A53" s="456" t="str">
        <f>LEFT(Fran1!$A15,1)&amp;LEFT(Fran1!$B15,1)</f>
        <v/>
      </c>
      <c r="B53" s="457"/>
      <c r="C53" s="157" t="str">
        <f>IF(ISBLANK(Fran1!E15)," ",IF(Fran1!E15&gt;=75,Fran1!E15," "))</f>
        <v xml:space="preserve"> </v>
      </c>
      <c r="D53" s="157" t="str">
        <f>IF(ISBLANK(Fran1!I15)," ",IF(Fran1!I15&gt;=75,Fran1!I15," "))</f>
        <v xml:space="preserve"> </v>
      </c>
      <c r="E53" s="157" t="str">
        <f>IF(ISBLANK(Fran1!M15)," ",IF(Fran1!M15&gt;=75,Fran1!M15," "))</f>
        <v xml:space="preserve"> </v>
      </c>
      <c r="F53" s="157" t="str">
        <f>IF(ISBLANK(Fran1!Q15)," ",IF(Fran1!Q15&gt;=75,Fran1!Q15," "))</f>
        <v xml:space="preserve"> </v>
      </c>
      <c r="G53" s="157" t="str">
        <f>IF(ISBLANK(Fran1!U15)," ",IF(Fran1!U15&gt;=75,Fran1!U15," "))</f>
        <v xml:space="preserve"> </v>
      </c>
      <c r="H53" s="157" t="str">
        <f>IF(ISBLANK(Fran1!AB15)," ",IF(Fran1!AB15&gt;=75,Fran1!AB15," "))</f>
        <v xml:space="preserve"> </v>
      </c>
      <c r="I53" s="157" t="str">
        <f>IF(ISBLANK(Fran1!AF15)," ",IF(Fran1!AF15&gt;=75,Fran1!AF15," "))</f>
        <v xml:space="preserve"> </v>
      </c>
      <c r="J53" s="157" t="str">
        <f>IF(ISBLANK(Fran1!AJ15)," ",IF(Fran1!AJ15&gt;=75,Fran1!AJ15," "))</f>
        <v xml:space="preserve"> </v>
      </c>
      <c r="K53" s="157" t="str">
        <f>IF(ISBLANK(Fran1!AN15)," ",IF(Fran1!AN15&gt;=75,Fran1!AN15," "))</f>
        <v xml:space="preserve"> </v>
      </c>
      <c r="L53" s="157" t="str">
        <f>IF(ISBLANK(Fran1!AR15)," ",IF(Fran1!AR15&gt;=75,Fran1!AR15," "))</f>
        <v xml:space="preserve"> </v>
      </c>
      <c r="M53" s="157" t="str">
        <f>IF(ISBLANK(Fran1!AY15)," ",IF(Fran1!AY15&gt;=75,Fran1!AY15," "))</f>
        <v xml:space="preserve"> </v>
      </c>
      <c r="N53" s="157" t="str">
        <f>IF(ISBLANK(Fran1!BC15)," ",IF(Fran1!BC15&gt;=75,Fran1!BC15," "))</f>
        <v xml:space="preserve"> </v>
      </c>
      <c r="O53" s="157" t="str">
        <f>IF(ISBLANK(Fran1!BG15)," ",IF(Fran1!BG15&gt;=75,Fran1!BG15," "))</f>
        <v xml:space="preserve"> </v>
      </c>
      <c r="P53" s="157" t="str">
        <f>IF(ISBLANK(Fran1!BK15)," ",IF(Fran1!BK15&gt;=75,Fran1!BK15," "))</f>
        <v xml:space="preserve"> </v>
      </c>
      <c r="Q53" s="157" t="str">
        <f>IF(ISBLANK(Fran1!BO15)," ",IF(Fran1!BO15&gt;=75,Fran1!BO15," "))</f>
        <v xml:space="preserve"> </v>
      </c>
      <c r="R53" s="157" t="str">
        <f>IF(ISBLANK(Fran1!BV15)," ",IF(Fran1!BV15&gt;=75,Fran1!BV15," "))</f>
        <v xml:space="preserve"> </v>
      </c>
      <c r="S53" s="157" t="str">
        <f>IF(ISBLANK(Fran1!BZ15)," ",IF(Fran1!BZ15&gt;=75,Fran1!BZ15," "))</f>
        <v xml:space="preserve"> </v>
      </c>
      <c r="T53" s="157" t="str">
        <f>IF(ISBLANK(Fran1!CD15)," ",IF(Fran1!CD15&gt;=75,Fran1!CD15," "))</f>
        <v xml:space="preserve"> </v>
      </c>
      <c r="U53" s="157" t="str">
        <f>IF(ISBLANK(Fran1!CH15)," ",IF(Fran1!CH15&gt;=75,Fran1!CH15," "))</f>
        <v xml:space="preserve"> </v>
      </c>
      <c r="V53" s="157" t="str">
        <f>IF(ISBLANK(Fran1!CL15)," ",IF(Fran1!CL15&gt;=75,Fran1!CL15," "))</f>
        <v xml:space="preserve"> </v>
      </c>
      <c r="W53" s="157" t="str">
        <f>IF(ISBLANK(Fran1!CS15)," ",IF(Fran1!CS15&gt;=75,Fran1!CS15," "))</f>
        <v xml:space="preserve"> </v>
      </c>
      <c r="X53" s="157" t="str">
        <f>IF(ISBLANK(Fran1!CW15)," ",IF(Fran1!CW15&gt;=75,Fran1!CW15," "))</f>
        <v xml:space="preserve"> </v>
      </c>
      <c r="Y53" s="157" t="str">
        <f>IF(ISBLANK(Fran1!DA15)," ",IF(Fran1!DA15&gt;=75,Fran1!DA15," "))</f>
        <v xml:space="preserve"> </v>
      </c>
      <c r="Z53" s="157" t="str">
        <f>IF(ISBLANK(Fran1!DE15)," ",IF(Fran1!DE15&gt;=75,Fran1!DE15," "))</f>
        <v xml:space="preserve"> </v>
      </c>
      <c r="AA53" s="157" t="str">
        <f>IF(ISBLANK(Fran1!DI15)," ",IF(Fran1!DI15&gt;=75,Fran1!DI15," "))</f>
        <v xml:space="preserve"> </v>
      </c>
      <c r="AB53" s="157" t="str">
        <f>IF(ISBLANK(Fran1!DP15)," ",IF(Fran1!DP15&gt;=75,Fran1!DP15," "))</f>
        <v xml:space="preserve"> </v>
      </c>
      <c r="AC53" s="157" t="str">
        <f>IF(ISBLANK(Fran1!DT15)," ",IF(Fran1!DT15&gt;=75,Fran1!DT15," "))</f>
        <v xml:space="preserve"> </v>
      </c>
      <c r="AD53" s="157" t="str">
        <f>IF(ISBLANK(Fran1!DX15)," ",IF(Fran1!DX15&gt;=75,Fran1!DX15," "))</f>
        <v xml:space="preserve"> </v>
      </c>
      <c r="AE53" s="456" t="str">
        <f>LEFT(Fran1!$A15,1)&amp;LEFT(Fran1!$B15,1)</f>
        <v/>
      </c>
      <c r="AF53" s="457"/>
      <c r="AG53" s="157" t="str">
        <f>IF(ISBLANK(Fran1!EB15)," ",IF(Fran1!EB15&gt;=75,Fran1!EB15," "))</f>
        <v xml:space="preserve"> </v>
      </c>
      <c r="AH53" s="157" t="str">
        <f>IF(ISBLANK(Fran1!EF15)," ",IF(Fran1!EF15&gt;=75,Fran1!EF15," "))</f>
        <v xml:space="preserve"> </v>
      </c>
      <c r="AI53" s="157" t="str">
        <f>IF(ISBLANK(Fran1!EM15)," ",IF(Fran1!EM15&gt;=75,Fran1!EM15," "))</f>
        <v xml:space="preserve"> </v>
      </c>
      <c r="AJ53" s="157" t="str">
        <f>IF(ISBLANK(Fran1!EQ15)," ",IF(Fran1!EQ15&gt;=75,Fran1!EQ15," "))</f>
        <v xml:space="preserve"> </v>
      </c>
      <c r="AK53" s="157" t="str">
        <f>IF(ISBLANK(Fran1!EU15)," ",IF(Fran1!EU15&gt;=75,Fran1!EU15," "))</f>
        <v xml:space="preserve"> </v>
      </c>
      <c r="AL53" s="157" t="str">
        <f>IF(ISBLANK(Fran1!EY15)," ",IF(Fran1!EY15&gt;=75,Fran1!EY15," "))</f>
        <v xml:space="preserve"> </v>
      </c>
      <c r="AM53" s="157" t="str">
        <f>IF(ISBLANK(Fran1!FC15)," ",IF(Fran1!FC15&gt;=75,Fran1!FC15," "))</f>
        <v xml:space="preserve"> </v>
      </c>
      <c r="AN53" s="157" t="str">
        <f>IF(ISBLANK(Fran1!FJ15)," ",IF(Fran1!FJ15&gt;=75,Fran1!FJ15," "))</f>
        <v xml:space="preserve"> </v>
      </c>
      <c r="AO53" s="157" t="str">
        <f>IF(ISBLANK(Fran1!FN15)," ",IF(Fran1!FN15&gt;=75,Fran1!FN15," "))</f>
        <v xml:space="preserve"> </v>
      </c>
      <c r="AP53" s="157" t="str">
        <f>IF(ISBLANK(Fran1!FR15)," ",IF(Fran1!FR15&gt;=75,Fran1!FR15," "))</f>
        <v xml:space="preserve"> </v>
      </c>
      <c r="AQ53" s="157" t="str">
        <f>IF(ISBLANK(Fran1!FV15)," ",IF(Fran1!FV15&gt;=75,Fran1!FV15," "))</f>
        <v xml:space="preserve"> </v>
      </c>
      <c r="AR53" s="157" t="str">
        <f>IF(ISBLANK(Fran1!FZ15)," ",IF(Fran1!FZ15&gt;=75,Fran1!FZ15," "))</f>
        <v xml:space="preserve"> </v>
      </c>
      <c r="AS53" s="157" t="str">
        <f>IF(ISBLANK(Fran1!GG15)," ",IF(Fran1!GG15&gt;=75,Fran1!GG15," "))</f>
        <v xml:space="preserve"> </v>
      </c>
      <c r="AT53" s="157" t="str">
        <f>IF(ISBLANK(Fran1!GK15)," ",IF(Fran1!GK15&gt;=75,Fran1!GK15," "))</f>
        <v xml:space="preserve"> </v>
      </c>
      <c r="AU53" s="157" t="str">
        <f>IF(ISBLANK(Fran1!GO15)," ",IF(Fran1!GO15&gt;=75,Fran1!GO15," "))</f>
        <v xml:space="preserve"> </v>
      </c>
      <c r="AV53" s="157" t="str">
        <f>IF(ISBLANK(Fran1!GS15)," ",IF(Fran1!GS15&gt;=75,Fran1!GS15," "))</f>
        <v xml:space="preserve"> </v>
      </c>
      <c r="AW53" s="157" t="str">
        <f>IF(ISBLANK(Fran1!GW15)," ",IF(Fran1!GW15&gt;=75,Fran1!GW15," "))</f>
        <v xml:space="preserve"> </v>
      </c>
      <c r="AX53" s="157" t="str">
        <f>IF(ISBLANK(Fran1!HD15)," ",IF(Fran1!HD15&gt;=75,Fran1!HD15," "))</f>
        <v xml:space="preserve"> </v>
      </c>
      <c r="AY53" s="157" t="str">
        <f>IF(ISBLANK(Fran1!HH15)," ",IF(Fran1!HH15&gt;=75,Fran1!HH15," "))</f>
        <v xml:space="preserve"> </v>
      </c>
      <c r="AZ53" s="157" t="str">
        <f>IF(ISBLANK(Fran1!HL15)," ",IF(Fran1!HL15&gt;=75,Fran1!HL15," "))</f>
        <v xml:space="preserve"> </v>
      </c>
      <c r="BA53" s="157" t="str">
        <f>IF(ISBLANK(Fran1!HP15)," ",IF(Fran1!HP15&gt;=75,Fran1!HP15," "))</f>
        <v xml:space="preserve"> </v>
      </c>
      <c r="BB53" s="157" t="str">
        <f>IF(ISBLANK(Fran1!HT15)," ",IF(Fran1!HT15&gt;=75,Fran1!HT15," "))</f>
        <v xml:space="preserve"> </v>
      </c>
      <c r="BC53" s="157" t="str">
        <f>IF(ISBLANK(Fran1!IA15)," ",IF(Fran1!IA15&gt;=75,Fran1!IA15," "))</f>
        <v xml:space="preserve"> </v>
      </c>
      <c r="BD53" s="157" t="str">
        <f>IF(ISBLANK(Fran1!IE15)," ",IF(Fran1!IE15&gt;=75,Fran1!IE15," "))</f>
        <v xml:space="preserve"> </v>
      </c>
      <c r="BE53" s="157" t="str">
        <f>IF(ISBLANK(Fran1!II15)," ",IF(Fran1!II15&gt;=75,Fran1!II15," "))</f>
        <v xml:space="preserve"> </v>
      </c>
      <c r="BF53" s="157" t="str">
        <f>IF(ISBLANK(Fran1!IM15)," ",IF(Fran1!IM15&gt;=75,Fran1!IM15," "))</f>
        <v xml:space="preserve"> </v>
      </c>
      <c r="BG53" s="157" t="str">
        <f>IF(ISBLANK(Fran1!IQ15)," ",IF(Fran1!IQ15&gt;=75,Fran1!IQ15," "))</f>
        <v xml:space="preserve"> </v>
      </c>
      <c r="BH53" s="157" t="str">
        <f>IF(ISBLANK(Fran1!IX15)," ",IF(Fran1!IX15&gt;=75,Fran1!IX15," "))</f>
        <v xml:space="preserve"> </v>
      </c>
      <c r="BI53" s="456" t="str">
        <f>LEFT(Fran1!$A15,1)&amp;LEFT(Fran1!$B15,1)</f>
        <v/>
      </c>
      <c r="BJ53" s="457"/>
      <c r="BK53" s="157" t="str">
        <f>IF(ISBLANK(Fran1!JB15)," ",IF(Fran1!JB15&gt;=75,Fran1!JB15," "))</f>
        <v xml:space="preserve"> </v>
      </c>
      <c r="BL53" s="157" t="str">
        <f>IF(ISBLANK(Fran1!JF15)," ",IF(Fran1!JF15&gt;=75,Fran1!JF15," "))</f>
        <v xml:space="preserve"> </v>
      </c>
      <c r="BM53" s="157" t="str">
        <f>IF(ISBLANK(Fran1!JJ15)," ",IF(Fran1!JJ15&gt;=75,Fran1!JJ15," "))</f>
        <v xml:space="preserve"> </v>
      </c>
      <c r="BN53" s="157" t="str">
        <f>IF(ISBLANK(Fran1!JN15)," ",IF(Fran1!JN15&gt;=75,Fran1!JN15," "))</f>
        <v xml:space="preserve"> </v>
      </c>
      <c r="BO53" s="157" t="str">
        <f>IF(ISBLANK(Fran1!JU15)," ",IF(Fran1!JU15&gt;=75,Fran1!JU15," "))</f>
        <v xml:space="preserve"> </v>
      </c>
      <c r="BP53" s="157" t="str">
        <f>IF(ISBLANK(Fran1!JY15)," ",IF(Fran1!JY15&gt;=75,Fran1!JY15," "))</f>
        <v xml:space="preserve"> </v>
      </c>
      <c r="BQ53" s="157" t="str">
        <f>IF(ISBLANK(Fran1!KC15)," ",IF(Fran1!KC15&gt;=75,Fran1!KC15," "))</f>
        <v xml:space="preserve"> </v>
      </c>
      <c r="BR53" s="157" t="str">
        <f>IF(ISBLANK(Fran1!KG15)," ",IF(Fran1!KG15&gt;=75,Fran1!KG15," "))</f>
        <v xml:space="preserve"> </v>
      </c>
      <c r="BS53" s="157" t="str">
        <f>IF(ISBLANK(Fran1!KK15)," ",IF(Fran1!KK15&gt;=75,Fran1!KK15," "))</f>
        <v xml:space="preserve"> </v>
      </c>
      <c r="BT53" s="157" t="str">
        <f>IF(ISBLANK(Fran1!KR15)," ",IF(Fran1!KR15&gt;=75,Fran1!KR15," "))</f>
        <v xml:space="preserve"> </v>
      </c>
      <c r="BU53" s="157" t="str">
        <f>IF(ISBLANK(Fran1!KV15)," ",IF(Fran1!KV15&gt;=75,Fran1!KV15," "))</f>
        <v xml:space="preserve"> </v>
      </c>
      <c r="BV53" s="157" t="str">
        <f>IF(ISBLANK(Fran1!KZ15)," ",IF(Fran1!KZ15&gt;=75,Fran1!KZ15," "))</f>
        <v xml:space="preserve"> </v>
      </c>
      <c r="BW53" s="157" t="str">
        <f>IF(ISBLANK(Fran1!LD15)," ",IF(Fran1!LD15&gt;=75,Fran1!LD15," "))</f>
        <v xml:space="preserve"> </v>
      </c>
      <c r="BX53" s="157" t="str">
        <f>IF(ISBLANK(Fran1!LH15)," ",IF(Fran1!LH15&gt;=75,Fran1!LH15," "))</f>
        <v xml:space="preserve"> </v>
      </c>
      <c r="BY53" s="157" t="str">
        <f>IF(ISBLANK(Fran1!LO15)," ",IF(Fran1!LO15&gt;=75,Fran1!LO15," "))</f>
        <v xml:space="preserve"> </v>
      </c>
    </row>
    <row r="54" spans="1:77" ht="20.100000000000001" customHeight="1">
      <c r="A54" s="458"/>
      <c r="B54" s="459"/>
      <c r="C54" s="159" t="str">
        <f>IF(ISBLANK(Fran1!E15)," ",IF(Fran1!E15&gt;=50,IF(Fran1!E15&lt;75,Fran1!E15," ")," "))</f>
        <v xml:space="preserve"> </v>
      </c>
      <c r="D54" s="159" t="str">
        <f>IF(ISBLANK(Fran1!I15)," ",IF(Fran1!I15&gt;=50,IF(Fran1!I15&lt;75,Fran1!I15," ")," "))</f>
        <v xml:space="preserve"> </v>
      </c>
      <c r="E54" s="159" t="str">
        <f>IF(ISBLANK(Fran1!M15)," ",IF(Fran1!M15&gt;=50,IF(Fran1!M15&lt;75,Fran1!M15," ")," "))</f>
        <v xml:space="preserve"> </v>
      </c>
      <c r="F54" s="159" t="str">
        <f>IF(ISBLANK(Fran1!Q15)," ",IF(Fran1!Q15&gt;=50,IF(Fran1!Q15&lt;75,Fran1!Q15," ")," "))</f>
        <v xml:space="preserve"> </v>
      </c>
      <c r="G54" s="159" t="str">
        <f>IF(ISBLANK(Fran1!U15)," ",IF(Fran1!U15&gt;=50,IF(Fran1!U15&lt;75,Fran1!U15," ")," "))</f>
        <v xml:space="preserve"> </v>
      </c>
      <c r="H54" s="159" t="str">
        <f>IF(ISBLANK(Fran1!AB15)," ",IF(Fran1!AB15&gt;=50,IF(Fran1!AB15&lt;75,Fran1!AB15," ")," "))</f>
        <v xml:space="preserve"> </v>
      </c>
      <c r="I54" s="159" t="str">
        <f>IF(ISBLANK(Fran1!AF15)," ",IF(Fran1!AF15&gt;=50,IF(Fran1!AF15&lt;75,Fran1!AF15," ")," "))</f>
        <v xml:space="preserve"> </v>
      </c>
      <c r="J54" s="159" t="str">
        <f>IF(ISBLANK(Fran1!AJ15)," ",IF(Fran1!AJ15&gt;=50,IF(Fran1!AJ15&lt;75,Fran1!AJ15," ")," "))</f>
        <v xml:space="preserve"> </v>
      </c>
      <c r="K54" s="159" t="str">
        <f>IF(ISBLANK(Fran1!AN15)," ",IF(Fran1!AN15&gt;=50,IF(Fran1!AN15&lt;75,Fran1!AN15," ")," "))</f>
        <v xml:space="preserve"> </v>
      </c>
      <c r="L54" s="159" t="str">
        <f>IF(ISBLANK(Fran1!AR15)," ",IF(Fran1!AR15&gt;=50,IF(Fran1!AR15&lt;75,Fran1!AR15," ")," "))</f>
        <v xml:space="preserve"> </v>
      </c>
      <c r="M54" s="159" t="str">
        <f>IF(ISBLANK(Fran1!AY15)," ",IF(Fran1!AY15&gt;=50,IF(Fran1!AY15&lt;75,Fran1!AY15," ")," "))</f>
        <v xml:space="preserve"> </v>
      </c>
      <c r="N54" s="159" t="str">
        <f>IF(ISBLANK(Fran1!BC15)," ",IF(Fran1!BC15&gt;=50,IF(Fran1!BC15&lt;75,Fran1!BC15," ")," "))</f>
        <v xml:space="preserve"> </v>
      </c>
      <c r="O54" s="159" t="str">
        <f>IF(ISBLANK(Fran1!BG15)," ",IF(Fran1!BG15&gt;=50,IF(Fran1!BG15&lt;75,Fran1!BG15," ")," "))</f>
        <v xml:space="preserve"> </v>
      </c>
      <c r="P54" s="159" t="str">
        <f>IF(ISBLANK(Fran1!BK15)," ",IF(Fran1!BK15&gt;=50,IF(Fran1!BK15&lt;75,Fran1!BK15," ")," "))</f>
        <v xml:space="preserve"> </v>
      </c>
      <c r="Q54" s="159" t="str">
        <f>IF(ISBLANK(Fran1!BO15)," ",IF(Fran1!BO15&gt;=50,IF(Fran1!BO15&lt;75,Fran1!BO15," ")," "))</f>
        <v xml:space="preserve"> </v>
      </c>
      <c r="R54" s="159" t="str">
        <f>IF(ISBLANK(Fran1!BV15)," ",IF(Fran1!BV15&gt;=50,IF(Fran1!BV15&lt;75,Fran1!BV15," ")," "))</f>
        <v xml:space="preserve"> </v>
      </c>
      <c r="S54" s="159" t="str">
        <f>IF(ISBLANK(Fran1!BZ15)," ",IF(Fran1!BZ15&gt;=50,IF(Fran1!BZ15&lt;75,Fran1!BZ15," ")," "))</f>
        <v xml:space="preserve"> </v>
      </c>
      <c r="T54" s="159" t="str">
        <f>IF(ISBLANK(Fran1!CD15)," ",IF(Fran1!CD15&gt;=50,IF(Fran1!CD15&lt;75,Fran1!CD15," ")," "))</f>
        <v xml:space="preserve"> </v>
      </c>
      <c r="U54" s="159" t="str">
        <f>IF(ISBLANK(Fran1!CH15)," ",IF(Fran1!CH15&gt;=50,IF(Fran1!CH15&lt;75,Fran1!CH15," ")," "))</f>
        <v xml:space="preserve"> </v>
      </c>
      <c r="V54" s="159" t="str">
        <f>IF(ISBLANK(Fran1!CL15)," ",IF(Fran1!CL15&gt;=50,IF(Fran1!CL15&lt;75,Fran1!CL15," ")," "))</f>
        <v xml:space="preserve"> </v>
      </c>
      <c r="W54" s="159" t="str">
        <f>IF(ISBLANK(Fran1!CS15)," ",IF(Fran1!CS15&gt;=50,IF(Fran1!CS15&lt;75,Fran1!CS15," ")," "))</f>
        <v xml:space="preserve"> </v>
      </c>
      <c r="X54" s="159" t="str">
        <f>IF(ISBLANK(Fran1!CW15)," ",IF(Fran1!CW15&gt;=50,IF(Fran1!CW15&lt;75,Fran1!CW15," ")," "))</f>
        <v xml:space="preserve"> </v>
      </c>
      <c r="Y54" s="159" t="str">
        <f>IF(ISBLANK(Fran1!DA15)," ",IF(Fran1!DA15&gt;=50,IF(Fran1!DA15&lt;75,Fran1!DA15," ")," "))</f>
        <v xml:space="preserve"> </v>
      </c>
      <c r="Z54" s="159" t="str">
        <f>IF(ISBLANK(Fran1!DE15)," ",IF(Fran1!DE15&gt;=50,IF(Fran1!DE15&lt;75,Fran1!DE15," ")," "))</f>
        <v xml:space="preserve"> </v>
      </c>
      <c r="AA54" s="159" t="str">
        <f>IF(ISBLANK(Fran1!DI15)," ",IF(Fran1!DI15&gt;=50,IF(Fran1!DI15&lt;75,Fran1!DI15," ")," "))</f>
        <v xml:space="preserve"> </v>
      </c>
      <c r="AB54" s="159" t="str">
        <f>IF(ISBLANK(Fran1!DP15)," ",IF(Fran1!DP15&gt;=50,IF(Fran1!DP15&lt;75,Fran1!DP15," ")," "))</f>
        <v xml:space="preserve"> </v>
      </c>
      <c r="AC54" s="159" t="str">
        <f>IF(ISBLANK(Fran1!DT15)," ",IF(Fran1!DT15&gt;=50,IF(Fran1!DT15&lt;75,Fran1!DT15," ")," "))</f>
        <v xml:space="preserve"> </v>
      </c>
      <c r="AD54" s="159" t="str">
        <f>IF(ISBLANK(Fran1!DX15)," ",IF(Fran1!DX15&gt;=50,IF(Fran1!DX15&lt;75,Fran1!DX15," ")," "))</f>
        <v xml:space="preserve"> </v>
      </c>
      <c r="AE54" s="458"/>
      <c r="AF54" s="459"/>
      <c r="AG54" s="159" t="str">
        <f>IF(ISBLANK(Fran1!EB15)," ",IF(Fran1!EB15&gt;=50,IF(Fran1!EB15&lt;75,Fran1!EB15," ")," "))</f>
        <v xml:space="preserve"> </v>
      </c>
      <c r="AH54" s="159" t="str">
        <f>IF(ISBLANK(Fran1!EF15)," ",IF(Fran1!EF15&gt;=50,IF(Fran1!EF15&lt;75,Fran1!EF15," ")," "))</f>
        <v xml:space="preserve"> </v>
      </c>
      <c r="AI54" s="159" t="str">
        <f>IF(ISBLANK(Fran1!EM15)," ",IF(Fran1!EM15&gt;=50,IF(Fran1!EM15&lt;75,Fran1!EM15," ")," "))</f>
        <v xml:space="preserve"> </v>
      </c>
      <c r="AJ54" s="159" t="str">
        <f>IF(ISBLANK(Fran1!EQ15)," ",IF(Fran1!EQ15&gt;=50,IF(Fran1!EQ15&lt;75,Fran1!EQ15," ")," "))</f>
        <v xml:space="preserve"> </v>
      </c>
      <c r="AK54" s="159" t="str">
        <f>IF(ISBLANK(Fran1!EU15)," ",IF(Fran1!EU15&gt;=50,IF(Fran1!EU15&lt;75,Fran1!EU15," ")," "))</f>
        <v xml:space="preserve"> </v>
      </c>
      <c r="AL54" s="159" t="str">
        <f>IF(ISBLANK(Fran1!EY15)," ",IF(Fran1!EY15&gt;=50,IF(Fran1!EY15&lt;75,Fran1!EY15," ")," "))</f>
        <v xml:space="preserve"> </v>
      </c>
      <c r="AM54" s="159" t="str">
        <f>IF(ISBLANK(Fran1!FC15)," ",IF(Fran1!FC15&gt;=50,IF(Fran1!FC15&lt;75,Fran1!FC15," ")," "))</f>
        <v xml:space="preserve"> </v>
      </c>
      <c r="AN54" s="159" t="str">
        <f>IF(ISBLANK(Fran1!FJ15)," ",IF(Fran1!FJ15&gt;=50,IF(Fran1!FJ15&lt;75,Fran1!FJ15," ")," "))</f>
        <v xml:space="preserve"> </v>
      </c>
      <c r="AO54" s="159" t="str">
        <f>IF(ISBLANK(Fran1!FN15)," ",IF(Fran1!FN15&gt;=50,IF(Fran1!FN15&lt;75,Fran1!FN15," ")," "))</f>
        <v xml:space="preserve"> </v>
      </c>
      <c r="AP54" s="159" t="str">
        <f>IF(ISBLANK(Fran1!FR15)," ",IF(Fran1!FR15&gt;=50,IF(Fran1!FR15&lt;75,Fran1!FR15," ")," "))</f>
        <v xml:space="preserve"> </v>
      </c>
      <c r="AQ54" s="159" t="str">
        <f>IF(ISBLANK(Fran1!FV15)," ",IF(Fran1!FV15&gt;=50,IF(Fran1!FV15&lt;75,Fran1!FV15," ")," "))</f>
        <v xml:space="preserve"> </v>
      </c>
      <c r="AR54" s="159" t="str">
        <f>IF(ISBLANK(Fran1!FZ15)," ",IF(Fran1!FZ15&gt;=50,IF(Fran1!FZ15&lt;75,Fran1!FZ15," ")," "))</f>
        <v xml:space="preserve"> </v>
      </c>
      <c r="AS54" s="159" t="str">
        <f>IF(ISBLANK(Fran1!GG15)," ",IF(Fran1!GG15&gt;=50,IF(Fran1!GG15&lt;75,Fran1!GG15," ")," "))</f>
        <v xml:space="preserve"> </v>
      </c>
      <c r="AT54" s="159" t="str">
        <f>IF(ISBLANK(Fran1!GK15)," ",IF(Fran1!GK15&gt;=50,IF(Fran1!GK15&lt;75,Fran1!GK15," ")," "))</f>
        <v xml:space="preserve"> </v>
      </c>
      <c r="AU54" s="159" t="str">
        <f>IF(ISBLANK(Fran1!GO15)," ",IF(Fran1!GO15&gt;=50,IF(Fran1!GO15&lt;75,Fran1!GO15," ")," "))</f>
        <v xml:space="preserve"> </v>
      </c>
      <c r="AV54" s="159" t="str">
        <f>IF(ISBLANK(Fran1!GS15)," ",IF(Fran1!GS15&gt;=50,IF(Fran1!GS15&lt;75,Fran1!GS15," ")," "))</f>
        <v xml:space="preserve"> </v>
      </c>
      <c r="AW54" s="159" t="str">
        <f>IF(ISBLANK(Fran1!GW15)," ",IF(Fran1!GW15&gt;=50,IF(Fran1!GW15&lt;75,Fran1!GW15," ")," "))</f>
        <v xml:space="preserve"> </v>
      </c>
      <c r="AX54" s="159" t="str">
        <f>IF(ISBLANK(Fran1!HD15)," ",IF(Fran1!HD15&gt;=50,IF(Fran1!HD15&lt;75,Fran1!HD15," ")," "))</f>
        <v xml:space="preserve"> </v>
      </c>
      <c r="AY54" s="159" t="str">
        <f>IF(ISBLANK(Fran1!HH15)," ",IF(Fran1!HH15&gt;=50,IF(Fran1!HH15&lt;75,Fran1!HH15," ")," "))</f>
        <v xml:space="preserve"> </v>
      </c>
      <c r="AZ54" s="159" t="str">
        <f>IF(ISBLANK(Fran1!HL15)," ",IF(Fran1!HL15&gt;=50,IF(Fran1!HL15&lt;75,Fran1!HL15," ")," "))</f>
        <v xml:space="preserve"> </v>
      </c>
      <c r="BA54" s="159" t="str">
        <f>IF(ISBLANK(Fran1!HP15)," ",IF(Fran1!HP15&gt;=50,IF(Fran1!HP15&lt;75,Fran1!HP15," ")," "))</f>
        <v xml:space="preserve"> </v>
      </c>
      <c r="BB54" s="159" t="str">
        <f>IF(ISBLANK(Fran1!HT15)," ",IF(Fran1!HT15&gt;=50,IF(Fran1!HT15&lt;75,Fran1!HT15," ")," "))</f>
        <v xml:space="preserve"> </v>
      </c>
      <c r="BC54" s="159" t="str">
        <f>IF(ISBLANK(Fran1!IA15)," ",IF(Fran1!IA15&gt;=50,IF(Fran1!IA15&lt;75,Fran1!IA15," ")," "))</f>
        <v xml:space="preserve"> </v>
      </c>
      <c r="BD54" s="159" t="str">
        <f>IF(ISBLANK(Fran1!IE15)," ",IF(Fran1!IE15&gt;=50,IF(Fran1!IE15&lt;75,Fran1!IE15," ")," "))</f>
        <v xml:space="preserve"> </v>
      </c>
      <c r="BE54" s="159" t="str">
        <f>IF(ISBLANK(Fran1!II15)," ",IF(Fran1!II15&gt;=50,IF(Fran1!II15&lt;75,Fran1!II15," ")," "))</f>
        <v xml:space="preserve"> </v>
      </c>
      <c r="BF54" s="159" t="str">
        <f>IF(ISBLANK(Fran1!IM15)," ",IF(Fran1!IM15&gt;=50,IF(Fran1!IM15&lt;75,Fran1!IM15," ")," "))</f>
        <v xml:space="preserve"> </v>
      </c>
      <c r="BG54" s="159" t="str">
        <f>IF(ISBLANK(Fran1!IQ15)," ",IF(Fran1!IQ15&gt;=50,IF(Fran1!IQ15&lt;75,Fran1!IQ15," ")," "))</f>
        <v xml:space="preserve"> </v>
      </c>
      <c r="BH54" s="159" t="str">
        <f>IF(ISBLANK(Fran1!IX15)," ",IF(Fran1!IX15&gt;=50,IF(Fran1!IX15&lt;75,Fran1!IX15," ")," "))</f>
        <v xml:space="preserve"> </v>
      </c>
      <c r="BI54" s="458"/>
      <c r="BJ54" s="459"/>
      <c r="BK54" s="159" t="str">
        <f>IF(ISBLANK(Fran1!JB15)," ",IF(Fran1!JB15&gt;=50,IF(Fran1!JB15&lt;75,Fran1!JB15," ")," "))</f>
        <v xml:space="preserve"> </v>
      </c>
      <c r="BL54" s="159" t="str">
        <f>IF(ISBLANK(Fran1!JF15)," ",IF(Fran1!JF15&gt;=50,IF(Fran1!JF15&lt;75,Fran1!JF15," ")," "))</f>
        <v xml:space="preserve"> </v>
      </c>
      <c r="BM54" s="159" t="str">
        <f>IF(ISBLANK(Fran1!JJ15)," ",IF(Fran1!JJ15&gt;=50,IF(Fran1!JJ15&lt;75,Fran1!JJ15," ")," "))</f>
        <v xml:space="preserve"> </v>
      </c>
      <c r="BN54" s="159" t="str">
        <f>IF(ISBLANK(Fran1!JN15)," ",IF(Fran1!JN15&gt;=50,IF(Fran1!JN15&lt;75,Fran1!JN15," ")," "))</f>
        <v xml:space="preserve"> </v>
      </c>
      <c r="BO54" s="159" t="str">
        <f>IF(ISBLANK(Fran1!JU15)," ",IF(Fran1!JU15&gt;=50,IF(Fran1!JU15&lt;75,Fran1!JU15," ")," "))</f>
        <v xml:space="preserve"> </v>
      </c>
      <c r="BP54" s="159" t="str">
        <f>IF(ISBLANK(Fran1!JY15)," ",IF(Fran1!JY15&gt;=50,IF(Fran1!JY15&lt;75,Fran1!JY15," ")," "))</f>
        <v xml:space="preserve"> </v>
      </c>
      <c r="BQ54" s="159" t="str">
        <f>IF(ISBLANK(Fran1!KC15)," ",IF(Fran1!KC15&gt;=50,IF(Fran1!KC15&lt;75,Fran1!KC15," ")," "))</f>
        <v xml:space="preserve"> </v>
      </c>
      <c r="BR54" s="159" t="str">
        <f>IF(ISBLANK(Fran1!KG15)," ",IF(Fran1!KG15&gt;=50,IF(Fran1!KG15&lt;75,Fran1!KG15," ")," "))</f>
        <v xml:space="preserve"> </v>
      </c>
      <c r="BS54" s="159" t="str">
        <f>IF(ISBLANK(Fran1!KK15)," ",IF(Fran1!KK15&gt;=50,IF(Fran1!KK15&lt;75,Fran1!KK15," ")," "))</f>
        <v xml:space="preserve"> </v>
      </c>
      <c r="BT54" s="159" t="str">
        <f>IF(ISBLANK(Fran1!KR15)," ",IF(Fran1!KR15&gt;=50,IF(Fran1!KR15&lt;75,Fran1!KR15," ")," "))</f>
        <v xml:space="preserve"> </v>
      </c>
      <c r="BU54" s="159" t="str">
        <f>IF(ISBLANK(Fran1!KV15)," ",IF(Fran1!KV15&gt;=50,IF(Fran1!KV15&lt;75,Fran1!KV15," ")," "))</f>
        <v xml:space="preserve"> </v>
      </c>
      <c r="BV54" s="159" t="str">
        <f>IF(ISBLANK(Fran1!KZ15)," ",IF(Fran1!KZ15&gt;=50,IF(Fran1!KZ15&lt;75,Fran1!KZ15," ")," "))</f>
        <v xml:space="preserve"> </v>
      </c>
      <c r="BW54" s="159" t="str">
        <f>IF(ISBLANK(Fran1!LD15)," ",IF(Fran1!LD15&gt;=50,IF(Fran1!LD15&lt;75,Fran1!LD15," ")," "))</f>
        <v xml:space="preserve"> </v>
      </c>
      <c r="BX54" s="159" t="str">
        <f>IF(ISBLANK(Fran1!LH15)," ",IF(Fran1!LH15&gt;=50,IF(Fran1!LH15&lt;75,Fran1!LH15," ")," "))</f>
        <v xml:space="preserve"> </v>
      </c>
      <c r="BY54" s="159" t="str">
        <f>IF(ISBLANK(Fran1!LO15)," ",IF(Fran1!LO15&gt;=50,IF(Fran1!LO15&lt;75,Fran1!LO15," ")," "))</f>
        <v xml:space="preserve"> </v>
      </c>
    </row>
    <row r="55" spans="1:77" ht="20.100000000000001" customHeight="1" thickBot="1">
      <c r="A55" s="460"/>
      <c r="B55" s="461"/>
      <c r="C55" s="161" t="str">
        <f>IF(ISBLANK(Fran1!E15)," ",IF(Fran1!E15&lt;50,Fran1!E15," "))</f>
        <v xml:space="preserve"> </v>
      </c>
      <c r="D55" s="161" t="str">
        <f>IF(ISBLANK(Fran1!I15)," ",IF(Fran1!I15&lt;50,Fran1!I15," "))</f>
        <v xml:space="preserve"> </v>
      </c>
      <c r="E55" s="161" t="str">
        <f>IF(ISBLANK(Fran1!M15)," ",IF(Fran1!M15&lt;50,Fran1!M15," "))</f>
        <v xml:space="preserve"> </v>
      </c>
      <c r="F55" s="161" t="str">
        <f>IF(ISBLANK(Fran1!Q15)," ",IF(Fran1!Q15&lt;50,Fran1!Q15," "))</f>
        <v xml:space="preserve"> </v>
      </c>
      <c r="G55" s="161" t="str">
        <f>IF(ISBLANK(Fran1!U15)," ",IF(Fran1!U15&lt;50,Fran1!U15," "))</f>
        <v xml:space="preserve"> </v>
      </c>
      <c r="H55" s="161" t="str">
        <f>IF(ISBLANK(Fran1!AB15)," ",IF(Fran1!AB15&lt;50,Fran1!AB15," "))</f>
        <v xml:space="preserve"> </v>
      </c>
      <c r="I55" s="161" t="str">
        <f>IF(ISBLANK(Fran1!AF15)," ",IF(Fran1!AF15&lt;50,Fran1!AF15," "))</f>
        <v xml:space="preserve"> </v>
      </c>
      <c r="J55" s="161" t="str">
        <f>IF(ISBLANK(Fran1!AJ15)," ",IF(Fran1!AJ15&lt;50,Fran1!AJ15," "))</f>
        <v xml:space="preserve"> </v>
      </c>
      <c r="K55" s="161" t="str">
        <f>IF(ISBLANK(Fran1!AN15)," ",IF(Fran1!AN15&lt;50,Fran1!AN15," "))</f>
        <v xml:space="preserve"> </v>
      </c>
      <c r="L55" s="161" t="str">
        <f>IF(ISBLANK(Fran1!AR15)," ",IF(Fran1!AR15&lt;50,Fran1!AR15," "))</f>
        <v xml:space="preserve"> </v>
      </c>
      <c r="M55" s="161" t="str">
        <f>IF(ISBLANK(Fran1!AY15)," ",IF(Fran1!AY15&lt;50,Fran1!AY15," "))</f>
        <v xml:space="preserve"> </v>
      </c>
      <c r="N55" s="161" t="str">
        <f>IF(ISBLANK(Fran1!BC15)," ",IF(Fran1!BC15&lt;50,Fran1!BC15," "))</f>
        <v xml:space="preserve"> </v>
      </c>
      <c r="O55" s="161" t="str">
        <f>IF(ISBLANK(Fran1!BG15)," ",IF(Fran1!BG15&lt;50,Fran1!BG15," "))</f>
        <v xml:space="preserve"> </v>
      </c>
      <c r="P55" s="161" t="str">
        <f>IF(ISBLANK(Fran1!BK15)," ",IF(Fran1!BK15&lt;50,Fran1!BK15," "))</f>
        <v xml:space="preserve"> </v>
      </c>
      <c r="Q55" s="161" t="str">
        <f>IF(ISBLANK(Fran1!BO15)," ",IF(Fran1!BO15&lt;50,Fran1!BO15," "))</f>
        <v xml:space="preserve"> </v>
      </c>
      <c r="R55" s="161" t="str">
        <f>IF(ISBLANK(Fran1!BV15)," ",IF(Fran1!BV15&lt;50,Fran1!BV15," "))</f>
        <v xml:space="preserve"> </v>
      </c>
      <c r="S55" s="161" t="str">
        <f>IF(ISBLANK(Fran1!BZ15)," ",IF(Fran1!BZ15&lt;50,Fran1!BZ15," "))</f>
        <v xml:space="preserve"> </v>
      </c>
      <c r="T55" s="161" t="str">
        <f>IF(ISBLANK(Fran1!CD15)," ",IF(Fran1!CD15&lt;50,Fran1!CD15," "))</f>
        <v xml:space="preserve"> </v>
      </c>
      <c r="U55" s="161" t="str">
        <f>IF(ISBLANK(Fran1!CH15)," ",IF(Fran1!CH15&lt;50,Fran1!CH15," "))</f>
        <v xml:space="preserve"> </v>
      </c>
      <c r="V55" s="161" t="str">
        <f>IF(ISBLANK(Fran1!CL15)," ",IF(Fran1!CL15&lt;50,Fran1!CL15," "))</f>
        <v xml:space="preserve"> </v>
      </c>
      <c r="W55" s="161" t="str">
        <f>IF(ISBLANK(Fran1!CS15)," ",IF(Fran1!CS15&lt;50,Fran1!CS15," "))</f>
        <v xml:space="preserve"> </v>
      </c>
      <c r="X55" s="161" t="str">
        <f>IF(ISBLANK(Fran1!CW15)," ",IF(Fran1!CW15&lt;50,Fran1!CW15," "))</f>
        <v xml:space="preserve"> </v>
      </c>
      <c r="Y55" s="161" t="str">
        <f>IF(ISBLANK(Fran1!DA15)," ",IF(Fran1!DA15&lt;50,Fran1!DA15," "))</f>
        <v xml:space="preserve"> </v>
      </c>
      <c r="Z55" s="161" t="str">
        <f>IF(ISBLANK(Fran1!DE15)," ",IF(Fran1!DE15&lt;50,Fran1!DE15," "))</f>
        <v xml:space="preserve"> </v>
      </c>
      <c r="AA55" s="161" t="str">
        <f>IF(ISBLANK(Fran1!DI15)," ",IF(Fran1!DI15&lt;50,Fran1!DI15," "))</f>
        <v xml:space="preserve"> </v>
      </c>
      <c r="AB55" s="161" t="str">
        <f>IF(ISBLANK(Fran1!DP15)," ",IF(Fran1!DP15&lt;50,Fran1!DP15," "))</f>
        <v xml:space="preserve"> </v>
      </c>
      <c r="AC55" s="161" t="str">
        <f>IF(ISBLANK(Fran1!DT15)," ",IF(Fran1!DT15&lt;50,Fran1!DT15," "))</f>
        <v xml:space="preserve"> </v>
      </c>
      <c r="AD55" s="161" t="str">
        <f>IF(ISBLANK(Fran1!DX15)," ",IF(Fran1!DX15&lt;50,Fran1!DX15," "))</f>
        <v xml:space="preserve"> </v>
      </c>
      <c r="AE55" s="460"/>
      <c r="AF55" s="461"/>
      <c r="AG55" s="161" t="str">
        <f>IF(ISBLANK(Fran1!EB15)," ",IF(Fran1!EB15&lt;50,Fran1!EB15," "))</f>
        <v xml:space="preserve"> </v>
      </c>
      <c r="AH55" s="161" t="str">
        <f>IF(ISBLANK(Fran1!EF15)," ",IF(Fran1!EF15&lt;50,Fran1!EF15," "))</f>
        <v xml:space="preserve"> </v>
      </c>
      <c r="AI55" s="161" t="str">
        <f>IF(ISBLANK(Fran1!EM15)," ",IF(Fran1!EM15&lt;50,Fran1!EM15," "))</f>
        <v xml:space="preserve"> </v>
      </c>
      <c r="AJ55" s="161" t="str">
        <f>IF(ISBLANK(Fran1!EQ15)," ",IF(Fran1!EQ15&lt;50,Fran1!EQ15," "))</f>
        <v xml:space="preserve"> </v>
      </c>
      <c r="AK55" s="161" t="str">
        <f>IF(ISBLANK(Fran1!EU15)," ",IF(Fran1!EU15&lt;50,Fran1!EU15," "))</f>
        <v xml:space="preserve"> </v>
      </c>
      <c r="AL55" s="161" t="str">
        <f>IF(ISBLANK(Fran1!EY15)," ",IF(Fran1!EY15&lt;50,Fran1!EY15," "))</f>
        <v xml:space="preserve"> </v>
      </c>
      <c r="AM55" s="161" t="str">
        <f>IF(ISBLANK(Fran1!FC15)," ",IF(Fran1!FC15&lt;50,Fran1!FC15," "))</f>
        <v xml:space="preserve"> </v>
      </c>
      <c r="AN55" s="161" t="str">
        <f>IF(ISBLANK(Fran1!FJ15)," ",IF(Fran1!FJ15&lt;50,Fran1!FJ15," "))</f>
        <v xml:space="preserve"> </v>
      </c>
      <c r="AO55" s="161" t="str">
        <f>IF(ISBLANK(Fran1!FN15)," ",IF(Fran1!FN15&lt;50,Fran1!FN15," "))</f>
        <v xml:space="preserve"> </v>
      </c>
      <c r="AP55" s="161" t="str">
        <f>IF(ISBLANK(Fran1!FR15)," ",IF(Fran1!FR15&lt;50,Fran1!FR15," "))</f>
        <v xml:space="preserve"> </v>
      </c>
      <c r="AQ55" s="161" t="str">
        <f>IF(ISBLANK(Fran1!FV15)," ",IF(Fran1!FV15&lt;50,Fran1!FV15," "))</f>
        <v xml:space="preserve"> </v>
      </c>
      <c r="AR55" s="161" t="str">
        <f>IF(ISBLANK(Fran1!FZ15)," ",IF(Fran1!FZ15&lt;50,Fran1!FZ15," "))</f>
        <v xml:space="preserve"> </v>
      </c>
      <c r="AS55" s="161" t="str">
        <f>IF(ISBLANK(Fran1!GG15)," ",IF(Fran1!GG15&lt;50,Fran1!GG15," "))</f>
        <v xml:space="preserve"> </v>
      </c>
      <c r="AT55" s="161" t="str">
        <f>IF(ISBLANK(Fran1!GK15)," ",IF(Fran1!GK15&lt;50,Fran1!GK15," "))</f>
        <v xml:space="preserve"> </v>
      </c>
      <c r="AU55" s="161" t="str">
        <f>IF(ISBLANK(Fran1!GO15)," ",IF(Fran1!GO15&lt;50,Fran1!GO15," "))</f>
        <v xml:space="preserve"> </v>
      </c>
      <c r="AV55" s="161" t="str">
        <f>IF(ISBLANK(Fran1!GS15)," ",IF(Fran1!GS15&lt;50,Fran1!GS15," "))</f>
        <v xml:space="preserve"> </v>
      </c>
      <c r="AW55" s="161" t="str">
        <f>IF(ISBLANK(Fran1!GW15)," ",IF(Fran1!GW15&lt;50,Fran1!GW15," "))</f>
        <v xml:space="preserve"> </v>
      </c>
      <c r="AX55" s="161" t="str">
        <f>IF(ISBLANK(Fran1!HD15)," ",IF(Fran1!HD15&lt;50,Fran1!HD15," "))</f>
        <v xml:space="preserve"> </v>
      </c>
      <c r="AY55" s="161" t="str">
        <f>IF(ISBLANK(Fran1!HH15)," ",IF(Fran1!HH15&lt;50,Fran1!HH15," "))</f>
        <v xml:space="preserve"> </v>
      </c>
      <c r="AZ55" s="161" t="str">
        <f>IF(ISBLANK(Fran1!HL15)," ",IF(Fran1!HL15&lt;50,Fran1!HL15," "))</f>
        <v xml:space="preserve"> </v>
      </c>
      <c r="BA55" s="161" t="str">
        <f>IF(ISBLANK(Fran1!HP15)," ",IF(Fran1!HP15&lt;50,Fran1!HP15," "))</f>
        <v xml:space="preserve"> </v>
      </c>
      <c r="BB55" s="161" t="str">
        <f>IF(ISBLANK(Fran1!HT15)," ",IF(Fran1!HT15&lt;50,Fran1!HT15," "))</f>
        <v xml:space="preserve"> </v>
      </c>
      <c r="BC55" s="161" t="str">
        <f>IF(ISBLANK(Fran1!IA15)," ",IF(Fran1!IA15&lt;50,Fran1!IA15," "))</f>
        <v xml:space="preserve"> </v>
      </c>
      <c r="BD55" s="161" t="str">
        <f>IF(ISBLANK(Fran1!IE15)," ",IF(Fran1!IE15&lt;50,Fran1!IE15," "))</f>
        <v xml:space="preserve"> </v>
      </c>
      <c r="BE55" s="161" t="str">
        <f>IF(ISBLANK(Fran1!II15)," ",IF(Fran1!II15&lt;50,Fran1!II15," "))</f>
        <v xml:space="preserve"> </v>
      </c>
      <c r="BF55" s="161" t="str">
        <f>IF(ISBLANK(Fran1!IM15)," ",IF(Fran1!IM15&lt;50,Fran1!IM15," "))</f>
        <v xml:space="preserve"> </v>
      </c>
      <c r="BG55" s="161" t="str">
        <f>IF(ISBLANK(Fran1!IQ15)," ",IF(Fran1!IQ15&lt;50,Fran1!IQ15," "))</f>
        <v xml:space="preserve"> </v>
      </c>
      <c r="BH55" s="161" t="str">
        <f>IF(ISBLANK(Fran1!IX15)," ",IF(Fran1!IX15&lt;50,Fran1!IX15," "))</f>
        <v xml:space="preserve"> </v>
      </c>
      <c r="BI55" s="460"/>
      <c r="BJ55" s="461"/>
      <c r="BK55" s="161" t="str">
        <f>IF(ISBLANK(Fran1!JB15)," ",IF(Fran1!JB15&lt;50,Fran1!JB15," "))</f>
        <v xml:space="preserve"> </v>
      </c>
      <c r="BL55" s="161" t="str">
        <f>IF(ISBLANK(Fran1!JF15)," ",IF(Fran1!JF15&lt;50,Fran1!JF15," "))</f>
        <v xml:space="preserve"> </v>
      </c>
      <c r="BM55" s="161" t="str">
        <f>IF(ISBLANK(Fran1!JJ15)," ",IF(Fran1!JJ15&lt;50,Fran1!JJ15," "))</f>
        <v xml:space="preserve"> </v>
      </c>
      <c r="BN55" s="161" t="str">
        <f>IF(ISBLANK(Fran1!JN15)," ",IF(Fran1!JN15&lt;50,Fran1!JN15," "))</f>
        <v xml:space="preserve"> </v>
      </c>
      <c r="BO55" s="161" t="str">
        <f>IF(ISBLANK(Fran1!JU15)," ",IF(Fran1!JU15&lt;50,Fran1!JU15," "))</f>
        <v xml:space="preserve"> </v>
      </c>
      <c r="BP55" s="161" t="str">
        <f>IF(ISBLANK(Fran1!JY15)," ",IF(Fran1!JY15&lt;50,Fran1!JY15," "))</f>
        <v xml:space="preserve"> </v>
      </c>
      <c r="BQ55" s="161" t="str">
        <f>IF(ISBLANK(Fran1!KC15)," ",IF(Fran1!KC15&lt;50,Fran1!KC15," "))</f>
        <v xml:space="preserve"> </v>
      </c>
      <c r="BR55" s="161" t="str">
        <f>IF(ISBLANK(Fran1!KG15)," ",IF(Fran1!KG15&lt;50,Fran1!KG15," "))</f>
        <v xml:space="preserve"> </v>
      </c>
      <c r="BS55" s="161" t="str">
        <f>IF(ISBLANK(Fran1!KK15)," ",IF(Fran1!KK15&lt;50,Fran1!KK15," "))</f>
        <v xml:space="preserve"> </v>
      </c>
      <c r="BT55" s="161" t="str">
        <f>IF(ISBLANK(Fran1!KR15)," ",IF(Fran1!KR15&lt;50,Fran1!KR15," "))</f>
        <v xml:space="preserve"> </v>
      </c>
      <c r="BU55" s="161" t="str">
        <f>IF(ISBLANK(Fran1!KV15)," ",IF(Fran1!KV15&lt;50,Fran1!KV15," "))</f>
        <v xml:space="preserve"> </v>
      </c>
      <c r="BV55" s="161" t="str">
        <f>IF(ISBLANK(Fran1!KZ15)," ",IF(Fran1!KZ15&lt;50,Fran1!KZ15," "))</f>
        <v xml:space="preserve"> </v>
      </c>
      <c r="BW55" s="161" t="str">
        <f>IF(ISBLANK(Fran1!LD15)," ",IF(Fran1!LD15&lt;50,Fran1!LD15," "))</f>
        <v xml:space="preserve"> </v>
      </c>
      <c r="BX55" s="161" t="str">
        <f>IF(ISBLANK(Fran1!LH15)," ",IF(Fran1!LH15&lt;50,Fran1!LH15," "))</f>
        <v xml:space="preserve"> </v>
      </c>
      <c r="BY55" s="161" t="str">
        <f>IF(ISBLANK(Fran1!LO15)," ",IF(Fran1!LO15&lt;50,Fran1!LO15," "))</f>
        <v xml:space="preserve"> </v>
      </c>
    </row>
    <row r="56" spans="1:77" ht="211.5" customHeight="1" thickBot="1">
      <c r="A56" s="77" t="str">
        <f ca="1">LEFT(Fran1!$AU1,8)&amp;" - 1.2     "&amp;Fran1!$AU2</f>
        <v>Français - 1.2     classe + prof</v>
      </c>
      <c r="B56" s="78" t="str">
        <f>Fran1!$A3&amp;"      "&amp;Fran1!$A4</f>
        <v>déc 2014      1er  trimestre</v>
      </c>
      <c r="C56" s="76" t="str">
        <f>C28</f>
        <v>Prend la parole .1</v>
      </c>
      <c r="D56" s="76" t="str">
        <f t="shared" ref="D56:Q56" si="0">D28</f>
        <v>Raconte une histoire .2</v>
      </c>
      <c r="E56" s="76" t="str">
        <f t="shared" si="0"/>
        <v>S'exprime clairement à l'oral en utilisa .3</v>
      </c>
      <c r="F56" s="76" t="str">
        <f t="shared" si="0"/>
        <v>Participe en classe à un échange en resp .4</v>
      </c>
      <c r="G56" s="76" t="str">
        <f t="shared" si="0"/>
        <v>Dit de mémoire quelques textes en prose  .5</v>
      </c>
      <c r="H56" s="76" t="str">
        <f t="shared" si="0"/>
        <v>Connaît les lettres de l'alphabet .6</v>
      </c>
      <c r="I56" s="76" t="str">
        <f t="shared" si="0"/>
        <v>Connaît le son de chaque lettre .7</v>
      </c>
      <c r="J56" s="76" t="str">
        <f t="shared" si="0"/>
        <v>Tape les syllabes .8</v>
      </c>
      <c r="K56" s="76" t="str">
        <f t="shared" si="0"/>
        <v>Entend les sons étudiés dans un mot .9</v>
      </c>
      <c r="L56" s="76" t="str">
        <f t="shared" si="0"/>
        <v>Trouve la place du son .10</v>
      </c>
      <c r="M56" s="76" t="str">
        <f t="shared" si="0"/>
        <v>Reconnaît la graphie des sons étudiés .11</v>
      </c>
      <c r="N56" s="76" t="str">
        <f t="shared" si="0"/>
        <v>Lit des mots outils .12</v>
      </c>
      <c r="O56" s="76" t="str">
        <f t="shared" si="0"/>
        <v>lit des mots fréquents .13</v>
      </c>
      <c r="P56" s="76" t="str">
        <f t="shared" si="0"/>
        <v>Lit des mots difficiles ou inconnus .14</v>
      </c>
      <c r="Q56" s="76" t="str">
        <f t="shared" si="0"/>
        <v>Comprend et manifeste sa compréhension d .15</v>
      </c>
      <c r="R56" s="76" t="str">
        <f t="shared" ref="R56:AD56" si="1">R28</f>
        <v>Comprend une phrase lue par l'adulte  .16</v>
      </c>
      <c r="S56" s="76" t="str">
        <f t="shared" si="1"/>
        <v>Comprend une phrase lue seul .17</v>
      </c>
      <c r="T56" s="76" t="str">
        <f t="shared" si="1"/>
        <v>Lit à haute voix en respectant la ponctu .18</v>
      </c>
      <c r="U56" s="76" t="str">
        <f t="shared" si="1"/>
        <v>Lit à haute voix en mettant le ton .19</v>
      </c>
      <c r="V56" s="76" t="str">
        <f t="shared" si="1"/>
        <v>Lit seul, à haute voix, un texte compren .20</v>
      </c>
      <c r="W56" s="76" t="str">
        <f t="shared" si="1"/>
        <v>Prélève des informations explicites dans .21</v>
      </c>
      <c r="X56" s="76" t="str">
        <f t="shared" si="1"/>
        <v>Lit seul et comprend un énoncé, une cons .22</v>
      </c>
      <c r="Y56" s="76" t="str">
        <f t="shared" si="1"/>
        <v>Mets en relation des indices pour compre .23</v>
      </c>
      <c r="Z56" s="76" t="str">
        <f t="shared" si="1"/>
        <v>Lit silencieusement un texte en déchiffr .24</v>
      </c>
      <c r="AA56" s="76" t="str">
        <f t="shared" si="1"/>
        <v>Forme correctement les lettres .25</v>
      </c>
      <c r="AB56" s="76" t="str">
        <f t="shared" si="1"/>
        <v>Ecrit sur les lignes, entre les lignes .26</v>
      </c>
      <c r="AC56" s="76" t="str">
        <f t="shared" si="1"/>
        <v>Recopie un texte intégralement .27</v>
      </c>
      <c r="AD56" s="76" t="str">
        <f t="shared" si="1"/>
        <v>Copie un texte court sans erreur dans un .28</v>
      </c>
      <c r="AE56" s="77" t="str">
        <f ca="1">LEFT(Fran1!$AU1,8)&amp;" - 2.2     "&amp;Fran1!$AU2</f>
        <v>Français - 2.2     classe + prof</v>
      </c>
      <c r="AF56" s="78" t="str">
        <f>Fran1!$A3&amp;"      "&amp;Fran1!$A4</f>
        <v>déc 2014      1er  trimestre</v>
      </c>
      <c r="AG56" s="76" t="str">
        <f t="shared" ref="AG56:AS56" si="2">AG28</f>
        <v>Ecrit des syllabes .29</v>
      </c>
      <c r="AH56" s="76" t="str">
        <f t="shared" si="2"/>
        <v>Ecrit un mot .30</v>
      </c>
      <c r="AI56" s="76" t="str">
        <f t="shared" si="2"/>
        <v>Ecrit une phrase .31</v>
      </c>
      <c r="AJ56" s="76" t="str">
        <f t="shared" si="2"/>
        <v>Utilise ses connaissances pour mieux écr .32</v>
      </c>
      <c r="AK56" s="76" t="str">
        <f t="shared" si="2"/>
        <v>Ecrit de manière autonome un texte de ci .33</v>
      </c>
      <c r="AL56" s="76" t="str">
        <f t="shared" si="2"/>
        <v>utilise des mots précis pour s'exprimer .34</v>
      </c>
      <c r="AM56" s="76" t="str">
        <f t="shared" si="2"/>
        <v>Donne des synonymes .35</v>
      </c>
      <c r="AN56" s="76" t="str">
        <f t="shared" si="2"/>
        <v>Trouve un mot de sens opposé .36</v>
      </c>
      <c r="AO56" s="76" t="str">
        <f t="shared" si="2"/>
        <v>Regroupe des mots par familles .37</v>
      </c>
      <c r="AP56" s="76" t="str">
        <f t="shared" si="2"/>
        <v>Connaît l'ordre alphabétique .38</v>
      </c>
      <c r="AQ56" s="76" t="str">
        <f t="shared" si="2"/>
        <v>Classe des mots dans l'ordre alphabétiqu .39</v>
      </c>
      <c r="AR56" s="76" t="str">
        <f t="shared" si="2"/>
        <v>Se sert d'un dictionnaire adapté à son â .40</v>
      </c>
      <c r="AS56" s="76" t="str">
        <f t="shared" si="2"/>
        <v>Commence à utiliser l'ordre alphabétique .41</v>
      </c>
      <c r="AT56" s="76" t="str">
        <f t="shared" ref="AT56:BG56" si="3">AT28</f>
        <v>Identifie la phrase .42</v>
      </c>
      <c r="AU56" s="76" t="str">
        <f t="shared" si="3"/>
        <v>Identifie le verbe .43</v>
      </c>
      <c r="AV56" s="76" t="str">
        <f t="shared" si="3"/>
        <v>Identifie le nom .44</v>
      </c>
      <c r="AW56" s="76" t="str">
        <f t="shared" si="3"/>
        <v>Identifie l'article .45</v>
      </c>
      <c r="AX56" s="76" t="str">
        <f t="shared" si="3"/>
        <v>Identifie l'adjectif qualificatif .46</v>
      </c>
      <c r="AY56" s="76" t="str">
        <f t="shared" si="3"/>
        <v>Identifie le pronom personnel (sujet) .47</v>
      </c>
      <c r="AZ56" s="76" t="str">
        <f t="shared" si="3"/>
        <v>Identifie la phrase, le verbe, le nom, l .48</v>
      </c>
      <c r="BA56" s="76" t="str">
        <f t="shared" si="3"/>
        <v>Repère le verbe d'une phrase et son suje .49</v>
      </c>
      <c r="BB56" s="76" t="str">
        <f t="shared" si="3"/>
        <v>Trouve l'infinitif d'un verbe .50</v>
      </c>
      <c r="BC56" s="76" t="str">
        <f t="shared" si="3"/>
        <v>Conjugue les verbes du 1er groupe au pré .51</v>
      </c>
      <c r="BD56" s="76" t="str">
        <f t="shared" si="3"/>
        <v>Conjugue le verbe  avoir au présent .52</v>
      </c>
      <c r="BE56" s="76" t="str">
        <f t="shared" si="3"/>
        <v>Conjugue le verbe être  au présent .53</v>
      </c>
      <c r="BF56" s="76" t="str">
        <f t="shared" si="3"/>
        <v>Conjugue le verbe faire au présent de l' .54</v>
      </c>
      <c r="BG56" s="76" t="str">
        <f t="shared" si="3"/>
        <v>Conjugue le verbe aller au présent de l' .55</v>
      </c>
      <c r="BH56" s="76" t="str">
        <f>BH28</f>
        <v>Conjugue le verbe dire au présent de l'i .56</v>
      </c>
      <c r="BI56" s="77" t="str">
        <f ca="1">LEFT(Fran1!$AU1,8)&amp;" - 3.2     "&amp;Fran1!$AU2</f>
        <v>Français - 3.2     classe + prof</v>
      </c>
      <c r="BJ56" s="78" t="str">
        <f>Fran1!$A3&amp;"      "&amp;Fran1!$A4</f>
        <v>déc 2014      1er  trimestre</v>
      </c>
      <c r="BK56" s="76" t="str">
        <f t="shared" ref="BK56:BW56" si="4">BK28</f>
        <v>Conjugue le verbe venir au présent de l' .57</v>
      </c>
      <c r="BL56" s="76" t="str">
        <f t="shared" si="4"/>
        <v>Conjugue les verbes du 1er groupe au fut .58</v>
      </c>
      <c r="BM56" s="76" t="str">
        <f t="shared" si="4"/>
        <v>Conjugue le verbe  avoir au futur .59</v>
      </c>
      <c r="BN56" s="76" t="str">
        <f t="shared" si="4"/>
        <v>Conjugue le verbe être  au futur .60</v>
      </c>
      <c r="BO56" s="76" t="str">
        <f t="shared" si="4"/>
        <v>Conjugue les verbes du 1er groupe au pas .61</v>
      </c>
      <c r="BP56" s="76" t="str">
        <f t="shared" si="4"/>
        <v>Conjugue le verbe  avoir au passé-compos .62</v>
      </c>
      <c r="BQ56" s="76" t="str">
        <f t="shared" si="4"/>
        <v>Conjugue le verbe être  au passé-composé .63</v>
      </c>
      <c r="BR56" s="76" t="str">
        <f t="shared" si="4"/>
        <v>Conjugue les verbes du 1er groupe, être  .64</v>
      </c>
      <c r="BS56" s="76" t="str">
        <f t="shared" si="4"/>
        <v>Distingue le présent, du futur et du pas .65</v>
      </c>
      <c r="BT56" s="76" t="str">
        <f t="shared" si="4"/>
        <v>Ecrit en respectant les correspondances  .66</v>
      </c>
      <c r="BU56" s="76" t="str">
        <f t="shared" si="4"/>
        <v>Ecris sans erreur des mots mémorisés .67</v>
      </c>
      <c r="BV56" s="76" t="str">
        <f t="shared" si="4"/>
        <v>Accorde le verbe avec le sujet .68</v>
      </c>
      <c r="BW56" s="76" t="str">
        <f t="shared" si="4"/>
        <v>Accorde le nom avec le déterminant .69</v>
      </c>
      <c r="BX56" s="76" t="str">
        <f t="shared" ref="BX56:BY56" si="5">BX28</f>
        <v>Effectue les accords déterminant-nom-adj .70</v>
      </c>
      <c r="BY56" s="76" t="str">
        <f t="shared" si="5"/>
        <v>Orthographie correctement des formes con .71</v>
      </c>
    </row>
    <row r="57" spans="1:77" ht="20.100000000000001" customHeight="1">
      <c r="A57" s="456" t="str">
        <f>LEFT(Fran1!$A32,1)&amp;LEFT(Fran1!$B32,1)</f>
        <v/>
      </c>
      <c r="B57" s="457"/>
      <c r="C57" s="157" t="str">
        <f>IF(ISBLANK(Fran1!E32)," ",IF(Fran1!E32&gt;=75,Fran1!E32," "))</f>
        <v xml:space="preserve"> </v>
      </c>
      <c r="D57" s="157" t="str">
        <f>IF(ISBLANK(Fran1!I32)," ",IF(Fran1!I32&gt;=75,Fran1!I32," "))</f>
        <v xml:space="preserve"> </v>
      </c>
      <c r="E57" s="157" t="str">
        <f>IF(ISBLANK(Fran1!M32)," ",IF(Fran1!M32&gt;=75,Fran1!M32," "))</f>
        <v xml:space="preserve"> </v>
      </c>
      <c r="F57" s="157" t="str">
        <f>IF(ISBLANK(Fran1!Q32)," ",IF(Fran1!Q32&gt;=75,Fran1!Q32," "))</f>
        <v xml:space="preserve"> </v>
      </c>
      <c r="G57" s="157" t="str">
        <f>IF(ISBLANK(Fran1!U32)," ",IF(Fran1!U32&gt;=75,Fran1!U32," "))</f>
        <v xml:space="preserve"> </v>
      </c>
      <c r="H57" s="157" t="str">
        <f>IF(ISBLANK(Fran1!AB32)," ",IF(Fran1!AB32&gt;=75,Fran1!AB32," "))</f>
        <v xml:space="preserve"> </v>
      </c>
      <c r="I57" s="157" t="str">
        <f>IF(ISBLANK(Fran1!AF32)," ",IF(Fran1!AF32&gt;=75,Fran1!AF32," "))</f>
        <v xml:space="preserve"> </v>
      </c>
      <c r="J57" s="157" t="str">
        <f>IF(ISBLANK(Fran1!AJ32)," ",IF(Fran1!AJ32&gt;=75,Fran1!AJ32," "))</f>
        <v xml:space="preserve"> </v>
      </c>
      <c r="K57" s="157" t="str">
        <f>IF(ISBLANK(Fran1!AN32)," ",IF(Fran1!AN32&gt;=75,Fran1!AN32," "))</f>
        <v xml:space="preserve"> </v>
      </c>
      <c r="L57" s="157" t="str">
        <f>IF(ISBLANK(Fran1!AR32)," ",IF(Fran1!AR32&gt;=75,Fran1!AR32," "))</f>
        <v xml:space="preserve"> </v>
      </c>
      <c r="M57" s="157" t="str">
        <f>IF(ISBLANK(Fran1!AY32)," ",IF(Fran1!AY32&gt;=75,Fran1!AY32," "))</f>
        <v xml:space="preserve"> </v>
      </c>
      <c r="N57" s="157" t="str">
        <f>IF(ISBLANK(Fran1!BC32)," ",IF(Fran1!BC32&gt;=75,Fran1!BC32," "))</f>
        <v xml:space="preserve"> </v>
      </c>
      <c r="O57" s="157" t="str">
        <f>IF(ISBLANK(Fran1!BG32)," ",IF(Fran1!BG32&gt;=75,Fran1!BG32," "))</f>
        <v xml:space="preserve"> </v>
      </c>
      <c r="P57" s="157" t="str">
        <f>IF(ISBLANK(Fran1!BK32)," ",IF(Fran1!BK32&gt;=75,Fran1!BK32," "))</f>
        <v xml:space="preserve"> </v>
      </c>
      <c r="Q57" s="157" t="str">
        <f>IF(ISBLANK(Fran1!BO32)," ",IF(Fran1!BO32&gt;=75,Fran1!BO32," "))</f>
        <v xml:space="preserve"> </v>
      </c>
      <c r="R57" s="157" t="str">
        <f>IF(ISBLANK(Fran1!BV32)," ",IF(Fran1!BV32&gt;=75,Fran1!BV32," "))</f>
        <v xml:space="preserve"> </v>
      </c>
      <c r="S57" s="157" t="str">
        <f>IF(ISBLANK(Fran1!BZ32)," ",IF(Fran1!BZ32&gt;=75,Fran1!BZ32," "))</f>
        <v xml:space="preserve"> </v>
      </c>
      <c r="T57" s="157" t="str">
        <f>IF(ISBLANK(Fran1!CD32)," ",IF(Fran1!CD32&gt;=75,Fran1!CD32," "))</f>
        <v xml:space="preserve"> </v>
      </c>
      <c r="U57" s="157" t="str">
        <f>IF(ISBLANK(Fran1!CH32)," ",IF(Fran1!CH32&gt;=75,Fran1!CH32," "))</f>
        <v xml:space="preserve"> </v>
      </c>
      <c r="V57" s="157" t="str">
        <f>IF(ISBLANK(Fran1!CL32)," ",IF(Fran1!CL32&gt;=75,Fran1!CL32," "))</f>
        <v xml:space="preserve"> </v>
      </c>
      <c r="W57" s="157" t="str">
        <f>IF(ISBLANK(Fran1!CS32)," ",IF(Fran1!CS32&gt;=75,Fran1!CS32," "))</f>
        <v xml:space="preserve"> </v>
      </c>
      <c r="X57" s="157" t="str">
        <f>IF(ISBLANK(Fran1!CW32)," ",IF(Fran1!CW32&gt;=75,Fran1!CW32," "))</f>
        <v xml:space="preserve"> </v>
      </c>
      <c r="Y57" s="157" t="str">
        <f>IF(ISBLANK(Fran1!DA32)," ",IF(Fran1!DA32&gt;=75,Fran1!DA32," "))</f>
        <v xml:space="preserve"> </v>
      </c>
      <c r="Z57" s="157" t="str">
        <f>IF(ISBLANK(Fran1!DE32)," ",IF(Fran1!DE32&gt;=75,Fran1!DE32," "))</f>
        <v xml:space="preserve"> </v>
      </c>
      <c r="AA57" s="157" t="str">
        <f>IF(ISBLANK(Fran1!DI32)," ",IF(Fran1!DI32&gt;=75,Fran1!DI32," "))</f>
        <v xml:space="preserve"> </v>
      </c>
      <c r="AB57" s="157" t="str">
        <f>IF(ISBLANK(Fran1!DP32)," ",IF(Fran1!DP32&gt;=75,Fran1!DP32," "))</f>
        <v xml:space="preserve"> </v>
      </c>
      <c r="AC57" s="157" t="str">
        <f>IF(ISBLANK(Fran1!DT32)," ",IF(Fran1!DT32&gt;=75,Fran1!DT32," "))</f>
        <v xml:space="preserve"> </v>
      </c>
      <c r="AD57" s="157" t="str">
        <f>IF(ISBLANK(Fran1!DX32)," ",IF(Fran1!DX32&gt;=75,Fran1!DX32," "))</f>
        <v xml:space="preserve"> </v>
      </c>
      <c r="AE57" s="456" t="str">
        <f>LEFT(Fran1!$A32,1)&amp;LEFT(Fran1!$B32,1)</f>
        <v/>
      </c>
      <c r="AF57" s="457"/>
      <c r="AG57" s="157" t="str">
        <f>IF(ISBLANK(Fran1!EB32)," ",IF(Fran1!EB32&gt;=75,Fran1!EB32," "))</f>
        <v xml:space="preserve"> </v>
      </c>
      <c r="AH57" s="157" t="str">
        <f>IF(ISBLANK(Fran1!EF32)," ",IF(Fran1!EF32&gt;=75,Fran1!EF32," "))</f>
        <v xml:space="preserve"> </v>
      </c>
      <c r="AI57" s="157" t="str">
        <f>IF(ISBLANK(Fran1!EM32)," ",IF(Fran1!EM32&gt;=75,Fran1!EM32," "))</f>
        <v xml:space="preserve"> </v>
      </c>
      <c r="AJ57" s="157" t="str">
        <f>IF(ISBLANK(Fran1!EQ32)," ",IF(Fran1!EQ32&gt;=75,Fran1!EQ32," "))</f>
        <v xml:space="preserve"> </v>
      </c>
      <c r="AK57" s="157" t="str">
        <f>IF(ISBLANK(Fran1!EU32)," ",IF(Fran1!EU32&gt;=75,Fran1!EU32," "))</f>
        <v xml:space="preserve"> </v>
      </c>
      <c r="AL57" s="157" t="str">
        <f>IF(ISBLANK(Fran1!EY32)," ",IF(Fran1!EY32&gt;=75,Fran1!EY32," "))</f>
        <v xml:space="preserve"> </v>
      </c>
      <c r="AM57" s="157" t="str">
        <f>IF(ISBLANK(Fran1!FC32)," ",IF(Fran1!FC32&gt;=75,Fran1!FC32," "))</f>
        <v xml:space="preserve"> </v>
      </c>
      <c r="AN57" s="157" t="str">
        <f>IF(ISBLANK(Fran1!FJ32)," ",IF(Fran1!FJ32&gt;=75,Fran1!FJ32," "))</f>
        <v xml:space="preserve"> </v>
      </c>
      <c r="AO57" s="157" t="str">
        <f>IF(ISBLANK(Fran1!FN32)," ",IF(Fran1!FN32&gt;=75,Fran1!FN32," "))</f>
        <v xml:space="preserve"> </v>
      </c>
      <c r="AP57" s="157" t="str">
        <f>IF(ISBLANK(Fran1!FR32)," ",IF(Fran1!FR32&gt;=75,Fran1!FR32," "))</f>
        <v xml:space="preserve"> </v>
      </c>
      <c r="AQ57" s="157" t="str">
        <f>IF(ISBLANK(Fran1!FV32)," ",IF(Fran1!FV32&gt;=75,Fran1!FV32," "))</f>
        <v xml:space="preserve"> </v>
      </c>
      <c r="AR57" s="157" t="str">
        <f>IF(ISBLANK(Fran1!FZ32)," ",IF(Fran1!FZ32&gt;=75,Fran1!FZ32," "))</f>
        <v xml:space="preserve"> </v>
      </c>
      <c r="AS57" s="157" t="str">
        <f>IF(ISBLANK(Fran1!GG32)," ",IF(Fran1!GG32&gt;=75,Fran1!GG32," "))</f>
        <v xml:space="preserve"> </v>
      </c>
      <c r="AT57" s="157" t="str">
        <f>IF(ISBLANK(Fran1!GK32)," ",IF(Fran1!GK32&gt;=75,Fran1!GK32," "))</f>
        <v xml:space="preserve"> </v>
      </c>
      <c r="AU57" s="157" t="str">
        <f>IF(ISBLANK(Fran1!GO32)," ",IF(Fran1!GO32&gt;=75,Fran1!GO32," "))</f>
        <v xml:space="preserve"> </v>
      </c>
      <c r="AV57" s="157" t="str">
        <f>IF(ISBLANK(Fran1!GS32)," ",IF(Fran1!GS32&gt;=75,Fran1!GS32," "))</f>
        <v xml:space="preserve"> </v>
      </c>
      <c r="AW57" s="157" t="str">
        <f>IF(ISBLANK(Fran1!GW32)," ",IF(Fran1!GW32&gt;=75,Fran1!GW32," "))</f>
        <v xml:space="preserve"> </v>
      </c>
      <c r="AX57" s="157" t="str">
        <f>IF(ISBLANK(Fran1!HD32)," ",IF(Fran1!HD32&gt;=75,Fran1!HD32," "))</f>
        <v xml:space="preserve"> </v>
      </c>
      <c r="AY57" s="157" t="str">
        <f>IF(ISBLANK(Fran1!HH32)," ",IF(Fran1!HH32&gt;=75,Fran1!HH32," "))</f>
        <v xml:space="preserve"> </v>
      </c>
      <c r="AZ57" s="157" t="str">
        <f>IF(ISBLANK(Fran1!HL32)," ",IF(Fran1!HL32&gt;=75,Fran1!HL32," "))</f>
        <v xml:space="preserve"> </v>
      </c>
      <c r="BA57" s="157" t="str">
        <f>IF(ISBLANK(Fran1!HP32)," ",IF(Fran1!HP32&gt;=75,Fran1!HP32," "))</f>
        <v xml:space="preserve"> </v>
      </c>
      <c r="BB57" s="157" t="str">
        <f>IF(ISBLANK(Fran1!HT32)," ",IF(Fran1!HT32&gt;=75,Fran1!HT32," "))</f>
        <v xml:space="preserve"> </v>
      </c>
      <c r="BC57" s="157" t="str">
        <f>IF(ISBLANK(Fran1!IA32)," ",IF(Fran1!IA32&gt;=75,Fran1!IA32," "))</f>
        <v xml:space="preserve"> </v>
      </c>
      <c r="BD57" s="157" t="str">
        <f>IF(ISBLANK(Fran1!IE32)," ",IF(Fran1!IE32&gt;=75,Fran1!IE32," "))</f>
        <v xml:space="preserve"> </v>
      </c>
      <c r="BE57" s="157" t="str">
        <f>IF(ISBLANK(Fran1!II32)," ",IF(Fran1!II32&gt;=75,Fran1!II32," "))</f>
        <v xml:space="preserve"> </v>
      </c>
      <c r="BF57" s="157" t="str">
        <f>IF(ISBLANK(Fran1!IM32)," ",IF(Fran1!IM32&gt;=75,Fran1!IM32," "))</f>
        <v xml:space="preserve"> </v>
      </c>
      <c r="BG57" s="157" t="str">
        <f>IF(ISBLANK(Fran1!IQ32)," ",IF(Fran1!IQ32&gt;=75,Fran1!IQ32," "))</f>
        <v xml:space="preserve"> </v>
      </c>
      <c r="BH57" s="157" t="str">
        <f>IF(ISBLANK(Fran1!IX32)," ",IF(Fran1!IX32&gt;=75,Fran1!IX32," "))</f>
        <v xml:space="preserve"> </v>
      </c>
      <c r="BI57" s="456" t="str">
        <f>LEFT(Fran1!$A32,1)&amp;LEFT(Fran1!$B32,1)</f>
        <v/>
      </c>
      <c r="BJ57" s="457"/>
      <c r="BK57" s="157" t="str">
        <f>IF(ISBLANK(Fran1!JB32)," ",IF(Fran1!JB32&gt;=75,Fran1!JB32," "))</f>
        <v xml:space="preserve"> </v>
      </c>
      <c r="BL57" s="157" t="str">
        <f>IF(ISBLANK(Fran1!JF32)," ",IF(Fran1!JF32&gt;=75,Fran1!JF32," "))</f>
        <v xml:space="preserve"> </v>
      </c>
      <c r="BM57" s="157" t="str">
        <f>IF(ISBLANK(Fran1!JJ32)," ",IF(Fran1!JJ32&gt;=75,Fran1!JJ32," "))</f>
        <v xml:space="preserve"> </v>
      </c>
      <c r="BN57" s="157" t="str">
        <f>IF(ISBLANK(Fran1!JN32)," ",IF(Fran1!JN32&gt;=75,Fran1!JN32," "))</f>
        <v xml:space="preserve"> </v>
      </c>
      <c r="BO57" s="157" t="str">
        <f>IF(ISBLANK(Fran1!JU32)," ",IF(Fran1!JU32&gt;=75,Fran1!JU32," "))</f>
        <v xml:space="preserve"> </v>
      </c>
      <c r="BP57" s="157" t="str">
        <f>IF(ISBLANK(Fran1!JY32)," ",IF(Fran1!JY32&gt;=75,Fran1!JY32," "))</f>
        <v xml:space="preserve"> </v>
      </c>
      <c r="BQ57" s="157" t="str">
        <f>IF(ISBLANK(Fran1!KC32)," ",IF(Fran1!KC32&gt;=75,Fran1!KC32," "))</f>
        <v xml:space="preserve"> </v>
      </c>
      <c r="BR57" s="157" t="str">
        <f>IF(ISBLANK(Fran1!KG32)," ",IF(Fran1!KG32&gt;=75,Fran1!KG32," "))</f>
        <v xml:space="preserve"> </v>
      </c>
      <c r="BS57" s="157" t="str">
        <f>IF(ISBLANK(Fran1!KK32)," ",IF(Fran1!KK32&gt;=75,Fran1!KK32," "))</f>
        <v xml:space="preserve"> </v>
      </c>
      <c r="BT57" s="157" t="str">
        <f>IF(ISBLANK(Fran1!KR32)," ",IF(Fran1!KR32&gt;=75,Fran1!KR32," "))</f>
        <v xml:space="preserve"> </v>
      </c>
      <c r="BU57" s="157" t="str">
        <f>IF(ISBLANK(Fran1!KV32)," ",IF(Fran1!KV32&gt;=75,Fran1!KV32," "))</f>
        <v xml:space="preserve"> </v>
      </c>
      <c r="BV57" s="157" t="str">
        <f>IF(ISBLANK(Fran1!KZ32)," ",IF(Fran1!KZ32&gt;=75,Fran1!KZ32," "))</f>
        <v xml:space="preserve"> </v>
      </c>
      <c r="BW57" s="157" t="str">
        <f>IF(ISBLANK(Fran1!LD32)," ",IF(Fran1!LD32&gt;=75,Fran1!LD32," "))</f>
        <v xml:space="preserve"> </v>
      </c>
      <c r="BX57" s="157" t="str">
        <f>IF(ISBLANK(Fran1!LH32)," ",IF(Fran1!LH32&gt;=75,Fran1!LH32," "))</f>
        <v xml:space="preserve"> </v>
      </c>
      <c r="BY57" s="157" t="str">
        <f>IF(ISBLANK(Fran1!LO32)," ",IF(Fran1!LO32&gt;=75,Fran1!LO32," "))</f>
        <v xml:space="preserve"> </v>
      </c>
    </row>
    <row r="58" spans="1:77" ht="20.100000000000001" customHeight="1">
      <c r="A58" s="458"/>
      <c r="B58" s="459"/>
      <c r="C58" s="159" t="str">
        <f>IF(ISBLANK(Fran1!E32)," ",IF(Fran1!E32&gt;=50,IF(Fran1!E32&lt;75,Fran1!E32," ")," "))</f>
        <v xml:space="preserve"> </v>
      </c>
      <c r="D58" s="159" t="str">
        <f>IF(ISBLANK(Fran1!I32)," ",IF(Fran1!I32&gt;=50,IF(Fran1!I32&lt;75,Fran1!I32," ")," "))</f>
        <v xml:space="preserve"> </v>
      </c>
      <c r="E58" s="159" t="str">
        <f>IF(ISBLANK(Fran1!M32)," ",IF(Fran1!M32&gt;=50,IF(Fran1!M32&lt;75,Fran1!M32," ")," "))</f>
        <v xml:space="preserve"> </v>
      </c>
      <c r="F58" s="159" t="str">
        <f>IF(ISBLANK(Fran1!Q32)," ",IF(Fran1!Q32&gt;=50,IF(Fran1!Q32&lt;75,Fran1!Q32," ")," "))</f>
        <v xml:space="preserve"> </v>
      </c>
      <c r="G58" s="159" t="str">
        <f>IF(ISBLANK(Fran1!U32)," ",IF(Fran1!U32&gt;=50,IF(Fran1!U32&lt;75,Fran1!U32," ")," "))</f>
        <v xml:space="preserve"> </v>
      </c>
      <c r="H58" s="159" t="str">
        <f>IF(ISBLANK(Fran1!AB32)," ",IF(Fran1!AB32&gt;=50,IF(Fran1!AB32&lt;75,Fran1!AB32," ")," "))</f>
        <v xml:space="preserve"> </v>
      </c>
      <c r="I58" s="159" t="str">
        <f>IF(ISBLANK(Fran1!AF32)," ",IF(Fran1!AF32&gt;=50,IF(Fran1!AF32&lt;75,Fran1!AF32," ")," "))</f>
        <v xml:space="preserve"> </v>
      </c>
      <c r="J58" s="159" t="str">
        <f>IF(ISBLANK(Fran1!AJ32)," ",IF(Fran1!AJ32&gt;=50,IF(Fran1!AJ32&lt;75,Fran1!AJ32," ")," "))</f>
        <v xml:space="preserve"> </v>
      </c>
      <c r="K58" s="159" t="str">
        <f>IF(ISBLANK(Fran1!AN32)," ",IF(Fran1!AN32&gt;=50,IF(Fran1!AN32&lt;75,Fran1!AN32," ")," "))</f>
        <v xml:space="preserve"> </v>
      </c>
      <c r="L58" s="159" t="str">
        <f>IF(ISBLANK(Fran1!AR32)," ",IF(Fran1!AR32&gt;=50,IF(Fran1!AR32&lt;75,Fran1!AR32," ")," "))</f>
        <v xml:space="preserve"> </v>
      </c>
      <c r="M58" s="159" t="str">
        <f>IF(ISBLANK(Fran1!AY32)," ",IF(Fran1!AY32&gt;=50,IF(Fran1!AY32&lt;75,Fran1!AY32," ")," "))</f>
        <v xml:space="preserve"> </v>
      </c>
      <c r="N58" s="159" t="str">
        <f>IF(ISBLANK(Fran1!BC32)," ",IF(Fran1!BC32&gt;=50,IF(Fran1!BC32&lt;75,Fran1!BC32," ")," "))</f>
        <v xml:space="preserve"> </v>
      </c>
      <c r="O58" s="159" t="str">
        <f>IF(ISBLANK(Fran1!BG32)," ",IF(Fran1!BG32&gt;=50,IF(Fran1!BG32&lt;75,Fran1!BG32," ")," "))</f>
        <v xml:space="preserve"> </v>
      </c>
      <c r="P58" s="159" t="str">
        <f>IF(ISBLANK(Fran1!BK32)," ",IF(Fran1!BK32&gt;=50,IF(Fran1!BK32&lt;75,Fran1!BK32," ")," "))</f>
        <v xml:space="preserve"> </v>
      </c>
      <c r="Q58" s="159" t="str">
        <f>IF(ISBLANK(Fran1!BO32)," ",IF(Fran1!BO32&gt;=50,IF(Fran1!BO32&lt;75,Fran1!BO32," ")," "))</f>
        <v xml:space="preserve"> </v>
      </c>
      <c r="R58" s="159" t="str">
        <f>IF(ISBLANK(Fran1!BV32)," ",IF(Fran1!BV32&gt;=50,IF(Fran1!BV32&lt;75,Fran1!BV32," ")," "))</f>
        <v xml:space="preserve"> </v>
      </c>
      <c r="S58" s="159" t="str">
        <f>IF(ISBLANK(Fran1!BZ32)," ",IF(Fran1!BZ32&gt;=50,IF(Fran1!BZ32&lt;75,Fran1!BZ32," ")," "))</f>
        <v xml:space="preserve"> </v>
      </c>
      <c r="T58" s="159" t="str">
        <f>IF(ISBLANK(Fran1!CD32)," ",IF(Fran1!CD32&gt;=50,IF(Fran1!CD32&lt;75,Fran1!CD32," ")," "))</f>
        <v xml:space="preserve"> </v>
      </c>
      <c r="U58" s="159" t="str">
        <f>IF(ISBLANK(Fran1!CH32)," ",IF(Fran1!CH32&gt;=50,IF(Fran1!CH32&lt;75,Fran1!CH32," ")," "))</f>
        <v xml:space="preserve"> </v>
      </c>
      <c r="V58" s="159" t="str">
        <f>IF(ISBLANK(Fran1!CL32)," ",IF(Fran1!CL32&gt;=50,IF(Fran1!CL32&lt;75,Fran1!CL32," ")," "))</f>
        <v xml:space="preserve"> </v>
      </c>
      <c r="W58" s="159" t="str">
        <f>IF(ISBLANK(Fran1!CS32)," ",IF(Fran1!CS32&gt;=50,IF(Fran1!CS32&lt;75,Fran1!CS32," ")," "))</f>
        <v xml:space="preserve"> </v>
      </c>
      <c r="X58" s="159" t="str">
        <f>IF(ISBLANK(Fran1!CW32)," ",IF(Fran1!CW32&gt;=50,IF(Fran1!CW32&lt;75,Fran1!CW32," ")," "))</f>
        <v xml:space="preserve"> </v>
      </c>
      <c r="Y58" s="159" t="str">
        <f>IF(ISBLANK(Fran1!DA32)," ",IF(Fran1!DA32&gt;=50,IF(Fran1!DA32&lt;75,Fran1!DA32," ")," "))</f>
        <v xml:space="preserve"> </v>
      </c>
      <c r="Z58" s="159" t="str">
        <f>IF(ISBLANK(Fran1!DE32)," ",IF(Fran1!DE32&gt;=50,IF(Fran1!DE32&lt;75,Fran1!DE32," ")," "))</f>
        <v xml:space="preserve"> </v>
      </c>
      <c r="AA58" s="159" t="str">
        <f>IF(ISBLANK(Fran1!DI32)," ",IF(Fran1!DI32&gt;=50,IF(Fran1!DI32&lt;75,Fran1!DI32," ")," "))</f>
        <v xml:space="preserve"> </v>
      </c>
      <c r="AB58" s="159" t="str">
        <f>IF(ISBLANK(Fran1!DP32)," ",IF(Fran1!DP32&gt;=50,IF(Fran1!DP32&lt;75,Fran1!DP32," ")," "))</f>
        <v xml:space="preserve"> </v>
      </c>
      <c r="AC58" s="159" t="str">
        <f>IF(ISBLANK(Fran1!DT32)," ",IF(Fran1!DT32&gt;=50,IF(Fran1!DT32&lt;75,Fran1!DT32," ")," "))</f>
        <v xml:space="preserve"> </v>
      </c>
      <c r="AD58" s="159" t="str">
        <f>IF(ISBLANK(Fran1!DX32)," ",IF(Fran1!DX32&gt;=50,IF(Fran1!DX32&lt;75,Fran1!DX32," ")," "))</f>
        <v xml:space="preserve"> </v>
      </c>
      <c r="AE58" s="458"/>
      <c r="AF58" s="459"/>
      <c r="AG58" s="159" t="str">
        <f>IF(ISBLANK(Fran1!EB32)," ",IF(Fran1!EB32&gt;=50,IF(Fran1!EB32&lt;75,Fran1!EB32," ")," "))</f>
        <v xml:space="preserve"> </v>
      </c>
      <c r="AH58" s="159" t="str">
        <f>IF(ISBLANK(Fran1!EF32)," ",IF(Fran1!EF32&gt;=50,IF(Fran1!EF32&lt;75,Fran1!EF32," ")," "))</f>
        <v xml:space="preserve"> </v>
      </c>
      <c r="AI58" s="159" t="str">
        <f>IF(ISBLANK(Fran1!EM32)," ",IF(Fran1!EM32&gt;=50,IF(Fran1!EM32&lt;75,Fran1!EM32," ")," "))</f>
        <v xml:space="preserve"> </v>
      </c>
      <c r="AJ58" s="159" t="str">
        <f>IF(ISBLANK(Fran1!EQ32)," ",IF(Fran1!EQ32&gt;=50,IF(Fran1!EQ32&lt;75,Fran1!EQ32," ")," "))</f>
        <v xml:space="preserve"> </v>
      </c>
      <c r="AK58" s="159" t="str">
        <f>IF(ISBLANK(Fran1!EU32)," ",IF(Fran1!EU32&gt;=50,IF(Fran1!EU32&lt;75,Fran1!EU32," ")," "))</f>
        <v xml:space="preserve"> </v>
      </c>
      <c r="AL58" s="159" t="str">
        <f>IF(ISBLANK(Fran1!EY32)," ",IF(Fran1!EY32&gt;=50,IF(Fran1!EY32&lt;75,Fran1!EY32," ")," "))</f>
        <v xml:space="preserve"> </v>
      </c>
      <c r="AM58" s="159" t="str">
        <f>IF(ISBLANK(Fran1!FC32)," ",IF(Fran1!FC32&gt;=50,IF(Fran1!FC32&lt;75,Fran1!FC32," ")," "))</f>
        <v xml:space="preserve"> </v>
      </c>
      <c r="AN58" s="159" t="str">
        <f>IF(ISBLANK(Fran1!FJ32)," ",IF(Fran1!FJ32&gt;=50,IF(Fran1!FJ32&lt;75,Fran1!FJ32," ")," "))</f>
        <v xml:space="preserve"> </v>
      </c>
      <c r="AO58" s="159" t="str">
        <f>IF(ISBLANK(Fran1!FN32)," ",IF(Fran1!FN32&gt;=50,IF(Fran1!FN32&lt;75,Fran1!FN32," ")," "))</f>
        <v xml:space="preserve"> </v>
      </c>
      <c r="AP58" s="159" t="str">
        <f>IF(ISBLANK(Fran1!FR32)," ",IF(Fran1!FR32&gt;=50,IF(Fran1!FR32&lt;75,Fran1!FR32," ")," "))</f>
        <v xml:space="preserve"> </v>
      </c>
      <c r="AQ58" s="159" t="str">
        <f>IF(ISBLANK(Fran1!FV32)," ",IF(Fran1!FV32&gt;=50,IF(Fran1!FV32&lt;75,Fran1!FV32," ")," "))</f>
        <v xml:space="preserve"> </v>
      </c>
      <c r="AR58" s="159" t="str">
        <f>IF(ISBLANK(Fran1!FZ32)," ",IF(Fran1!FZ32&gt;=50,IF(Fran1!FZ32&lt;75,Fran1!FZ32," ")," "))</f>
        <v xml:space="preserve"> </v>
      </c>
      <c r="AS58" s="159" t="str">
        <f>IF(ISBLANK(Fran1!GG32)," ",IF(Fran1!GG32&gt;=50,IF(Fran1!GG32&lt;75,Fran1!GG32," ")," "))</f>
        <v xml:space="preserve"> </v>
      </c>
      <c r="AT58" s="159" t="str">
        <f>IF(ISBLANK(Fran1!GK32)," ",IF(Fran1!GK32&gt;=50,IF(Fran1!GK32&lt;75,Fran1!GK32," ")," "))</f>
        <v xml:space="preserve"> </v>
      </c>
      <c r="AU58" s="159" t="str">
        <f>IF(ISBLANK(Fran1!GO32)," ",IF(Fran1!GO32&gt;=50,IF(Fran1!GO32&lt;75,Fran1!GO32," ")," "))</f>
        <v xml:space="preserve"> </v>
      </c>
      <c r="AV58" s="159" t="str">
        <f>IF(ISBLANK(Fran1!GS32)," ",IF(Fran1!GS32&gt;=50,IF(Fran1!GS32&lt;75,Fran1!GS32," ")," "))</f>
        <v xml:space="preserve"> </v>
      </c>
      <c r="AW58" s="159" t="str">
        <f>IF(ISBLANK(Fran1!GW32)," ",IF(Fran1!GW32&gt;=50,IF(Fran1!GW32&lt;75,Fran1!GW32," ")," "))</f>
        <v xml:space="preserve"> </v>
      </c>
      <c r="AX58" s="159" t="str">
        <f>IF(ISBLANK(Fran1!HD32)," ",IF(Fran1!HD32&gt;=50,IF(Fran1!HD32&lt;75,Fran1!HD32," ")," "))</f>
        <v xml:space="preserve"> </v>
      </c>
      <c r="AY58" s="159" t="str">
        <f>IF(ISBLANK(Fran1!HH32)," ",IF(Fran1!HH32&gt;=50,IF(Fran1!HH32&lt;75,Fran1!HH32," ")," "))</f>
        <v xml:space="preserve"> </v>
      </c>
      <c r="AZ58" s="159" t="str">
        <f>IF(ISBLANK(Fran1!HL32)," ",IF(Fran1!HL32&gt;=50,IF(Fran1!HL32&lt;75,Fran1!HL32," ")," "))</f>
        <v xml:space="preserve"> </v>
      </c>
      <c r="BA58" s="159" t="str">
        <f>IF(ISBLANK(Fran1!HP32)," ",IF(Fran1!HP32&gt;=50,IF(Fran1!HP32&lt;75,Fran1!HP32," ")," "))</f>
        <v xml:space="preserve"> </v>
      </c>
      <c r="BB58" s="159" t="str">
        <f>IF(ISBLANK(Fran1!HT32)," ",IF(Fran1!HT32&gt;=50,IF(Fran1!HT32&lt;75,Fran1!HT32," ")," "))</f>
        <v xml:space="preserve"> </v>
      </c>
      <c r="BC58" s="159" t="str">
        <f>IF(ISBLANK(Fran1!IA32)," ",IF(Fran1!IA32&gt;=50,IF(Fran1!IA32&lt;75,Fran1!IA32," ")," "))</f>
        <v xml:space="preserve"> </v>
      </c>
      <c r="BD58" s="159" t="str">
        <f>IF(ISBLANK(Fran1!IE32)," ",IF(Fran1!IE32&gt;=50,IF(Fran1!IE32&lt;75,Fran1!IE32," ")," "))</f>
        <v xml:space="preserve"> </v>
      </c>
      <c r="BE58" s="159" t="str">
        <f>IF(ISBLANK(Fran1!II32)," ",IF(Fran1!II32&gt;=50,IF(Fran1!II32&lt;75,Fran1!II32," ")," "))</f>
        <v xml:space="preserve"> </v>
      </c>
      <c r="BF58" s="159" t="str">
        <f>IF(ISBLANK(Fran1!IM32)," ",IF(Fran1!IM32&gt;=50,IF(Fran1!IM32&lt;75,Fran1!IM32," ")," "))</f>
        <v xml:space="preserve"> </v>
      </c>
      <c r="BG58" s="159" t="str">
        <f>IF(ISBLANK(Fran1!IQ32)," ",IF(Fran1!IQ32&gt;=50,IF(Fran1!IQ32&lt;75,Fran1!IQ32," ")," "))</f>
        <v xml:space="preserve"> </v>
      </c>
      <c r="BH58" s="159" t="str">
        <f>IF(ISBLANK(Fran1!IX32)," ",IF(Fran1!IX32&gt;=50,IF(Fran1!IX32&lt;75,Fran1!IX32," ")," "))</f>
        <v xml:space="preserve"> </v>
      </c>
      <c r="BI58" s="458"/>
      <c r="BJ58" s="459"/>
      <c r="BK58" s="159" t="str">
        <f>IF(ISBLANK(Fran1!JB32)," ",IF(Fran1!JB32&gt;=50,IF(Fran1!JB32&lt;75,Fran1!JB32," ")," "))</f>
        <v xml:space="preserve"> </v>
      </c>
      <c r="BL58" s="159" t="str">
        <f>IF(ISBLANK(Fran1!JF32)," ",IF(Fran1!JF32&gt;=50,IF(Fran1!JF32&lt;75,Fran1!JF32," ")," "))</f>
        <v xml:space="preserve"> </v>
      </c>
      <c r="BM58" s="159" t="str">
        <f>IF(ISBLANK(Fran1!JJ32)," ",IF(Fran1!JJ32&gt;=50,IF(Fran1!JJ32&lt;75,Fran1!JJ32," ")," "))</f>
        <v xml:space="preserve"> </v>
      </c>
      <c r="BN58" s="159" t="str">
        <f>IF(ISBLANK(Fran1!JN32)," ",IF(Fran1!JN32&gt;=50,IF(Fran1!JN32&lt;75,Fran1!JN32," ")," "))</f>
        <v xml:space="preserve"> </v>
      </c>
      <c r="BO58" s="159" t="str">
        <f>IF(ISBLANK(Fran1!JU32)," ",IF(Fran1!JU32&gt;=50,IF(Fran1!JU32&lt;75,Fran1!JU32," ")," "))</f>
        <v xml:space="preserve"> </v>
      </c>
      <c r="BP58" s="159" t="str">
        <f>IF(ISBLANK(Fran1!JY32)," ",IF(Fran1!JY32&gt;=50,IF(Fran1!JY32&lt;75,Fran1!JY32," ")," "))</f>
        <v xml:space="preserve"> </v>
      </c>
      <c r="BQ58" s="159" t="str">
        <f>IF(ISBLANK(Fran1!KC32)," ",IF(Fran1!KC32&gt;=50,IF(Fran1!KC32&lt;75,Fran1!KC32," ")," "))</f>
        <v xml:space="preserve"> </v>
      </c>
      <c r="BR58" s="159" t="str">
        <f>IF(ISBLANK(Fran1!KG32)," ",IF(Fran1!KG32&gt;=50,IF(Fran1!KG32&lt;75,Fran1!KG32," ")," "))</f>
        <v xml:space="preserve"> </v>
      </c>
      <c r="BS58" s="159" t="str">
        <f>IF(ISBLANK(Fran1!KK32)," ",IF(Fran1!KK32&gt;=50,IF(Fran1!KK32&lt;75,Fran1!KK32," ")," "))</f>
        <v xml:space="preserve"> </v>
      </c>
      <c r="BT58" s="159" t="str">
        <f>IF(ISBLANK(Fran1!KR32)," ",IF(Fran1!KR32&gt;=50,IF(Fran1!KR32&lt;75,Fran1!KR32," ")," "))</f>
        <v xml:space="preserve"> </v>
      </c>
      <c r="BU58" s="159" t="str">
        <f>IF(ISBLANK(Fran1!KV32)," ",IF(Fran1!KV32&gt;=50,IF(Fran1!KV32&lt;75,Fran1!KV32," ")," "))</f>
        <v xml:space="preserve"> </v>
      </c>
      <c r="BV58" s="159" t="str">
        <f>IF(ISBLANK(Fran1!KZ32)," ",IF(Fran1!KZ32&gt;=50,IF(Fran1!KZ32&lt;75,Fran1!KZ32," ")," "))</f>
        <v xml:space="preserve"> </v>
      </c>
      <c r="BW58" s="159" t="str">
        <f>IF(ISBLANK(Fran1!LD32)," ",IF(Fran1!LD32&gt;=50,IF(Fran1!LD32&lt;75,Fran1!LD32," ")," "))</f>
        <v xml:space="preserve"> </v>
      </c>
      <c r="BX58" s="159" t="str">
        <f>IF(ISBLANK(Fran1!LH32)," ",IF(Fran1!LH32&gt;=50,IF(Fran1!LH32&lt;75,Fran1!LH32," ")," "))</f>
        <v xml:space="preserve"> </v>
      </c>
      <c r="BY58" s="159" t="str">
        <f>IF(ISBLANK(Fran1!LO32)," ",IF(Fran1!LO32&gt;=50,IF(Fran1!LO32&lt;75,Fran1!LO32," ")," "))</f>
        <v xml:space="preserve"> </v>
      </c>
    </row>
    <row r="59" spans="1:77" ht="20.100000000000001" customHeight="1" thickBot="1">
      <c r="A59" s="460"/>
      <c r="B59" s="461"/>
      <c r="C59" s="161" t="str">
        <f>IF(ISBLANK(Fran1!E32)," ",IF(Fran1!E32&lt;50,Fran1!E32," "))</f>
        <v xml:space="preserve"> </v>
      </c>
      <c r="D59" s="161" t="str">
        <f>IF(ISBLANK(Fran1!I32)," ",IF(Fran1!I32&lt;50,Fran1!I32," "))</f>
        <v xml:space="preserve"> </v>
      </c>
      <c r="E59" s="161" t="str">
        <f>IF(ISBLANK(Fran1!M32)," ",IF(Fran1!M32&lt;50,Fran1!M32," "))</f>
        <v xml:space="preserve"> </v>
      </c>
      <c r="F59" s="161" t="str">
        <f>IF(ISBLANK(Fran1!Q32)," ",IF(Fran1!Q32&lt;50,Fran1!Q32," "))</f>
        <v xml:space="preserve"> </v>
      </c>
      <c r="G59" s="161" t="str">
        <f>IF(ISBLANK(Fran1!U32)," ",IF(Fran1!U32&lt;50,Fran1!U32," "))</f>
        <v xml:space="preserve"> </v>
      </c>
      <c r="H59" s="161" t="str">
        <f>IF(ISBLANK(Fran1!AB32)," ",IF(Fran1!AB32&lt;50,Fran1!AB32," "))</f>
        <v xml:space="preserve"> </v>
      </c>
      <c r="I59" s="161" t="str">
        <f>IF(ISBLANK(Fran1!AF32)," ",IF(Fran1!AF32&lt;50,Fran1!AF32," "))</f>
        <v xml:space="preserve"> </v>
      </c>
      <c r="J59" s="161" t="str">
        <f>IF(ISBLANK(Fran1!AJ32)," ",IF(Fran1!AJ32&lt;50,Fran1!AJ32," "))</f>
        <v xml:space="preserve"> </v>
      </c>
      <c r="K59" s="161" t="str">
        <f>IF(ISBLANK(Fran1!AN32)," ",IF(Fran1!AN32&lt;50,Fran1!AN32," "))</f>
        <v xml:space="preserve"> </v>
      </c>
      <c r="L59" s="161" t="str">
        <f>IF(ISBLANK(Fran1!AR32)," ",IF(Fran1!AR32&lt;50,Fran1!AR32," "))</f>
        <v xml:space="preserve"> </v>
      </c>
      <c r="M59" s="161" t="str">
        <f>IF(ISBLANK(Fran1!AY32)," ",IF(Fran1!AY32&lt;50,Fran1!AY32," "))</f>
        <v xml:space="preserve"> </v>
      </c>
      <c r="N59" s="161" t="str">
        <f>IF(ISBLANK(Fran1!BC32)," ",IF(Fran1!BC32&lt;50,Fran1!BC32," "))</f>
        <v xml:space="preserve"> </v>
      </c>
      <c r="O59" s="161" t="str">
        <f>IF(ISBLANK(Fran1!BG32)," ",IF(Fran1!BG32&lt;50,Fran1!BG32," "))</f>
        <v xml:space="preserve"> </v>
      </c>
      <c r="P59" s="161" t="str">
        <f>IF(ISBLANK(Fran1!BK32)," ",IF(Fran1!BK32&lt;50,Fran1!BK32," "))</f>
        <v xml:space="preserve"> </v>
      </c>
      <c r="Q59" s="161" t="str">
        <f>IF(ISBLANK(Fran1!BO32)," ",IF(Fran1!BO32&lt;50,Fran1!BO32," "))</f>
        <v xml:space="preserve"> </v>
      </c>
      <c r="R59" s="161" t="str">
        <f>IF(ISBLANK(Fran1!BV32)," ",IF(Fran1!BV32&lt;50,Fran1!BV32," "))</f>
        <v xml:space="preserve"> </v>
      </c>
      <c r="S59" s="161" t="str">
        <f>IF(ISBLANK(Fran1!BZ32)," ",IF(Fran1!BZ32&lt;50,Fran1!BZ32," "))</f>
        <v xml:space="preserve"> </v>
      </c>
      <c r="T59" s="161" t="str">
        <f>IF(ISBLANK(Fran1!CD32)," ",IF(Fran1!CD32&lt;50,Fran1!CD32," "))</f>
        <v xml:space="preserve"> </v>
      </c>
      <c r="U59" s="161" t="str">
        <f>IF(ISBLANK(Fran1!CH32)," ",IF(Fran1!CH32&lt;50,Fran1!CH32," "))</f>
        <v xml:space="preserve"> </v>
      </c>
      <c r="V59" s="161" t="str">
        <f>IF(ISBLANK(Fran1!CL32)," ",IF(Fran1!CL32&lt;50,Fran1!CL32," "))</f>
        <v xml:space="preserve"> </v>
      </c>
      <c r="W59" s="161" t="str">
        <f>IF(ISBLANK(Fran1!CS32)," ",IF(Fran1!CS32&lt;50,Fran1!CS32," "))</f>
        <v xml:space="preserve"> </v>
      </c>
      <c r="X59" s="161" t="str">
        <f>IF(ISBLANK(Fran1!CW32)," ",IF(Fran1!CW32&lt;50,Fran1!CW32," "))</f>
        <v xml:space="preserve"> </v>
      </c>
      <c r="Y59" s="161" t="str">
        <f>IF(ISBLANK(Fran1!DA32)," ",IF(Fran1!DA32&lt;50,Fran1!DA32," "))</f>
        <v xml:space="preserve"> </v>
      </c>
      <c r="Z59" s="161" t="str">
        <f>IF(ISBLANK(Fran1!DE32)," ",IF(Fran1!DE32&lt;50,Fran1!DE32," "))</f>
        <v xml:space="preserve"> </v>
      </c>
      <c r="AA59" s="161" t="str">
        <f>IF(ISBLANK(Fran1!DI32)," ",IF(Fran1!DI32&lt;50,Fran1!DI32," "))</f>
        <v xml:space="preserve"> </v>
      </c>
      <c r="AB59" s="161" t="str">
        <f>IF(ISBLANK(Fran1!DP32)," ",IF(Fran1!DP32&lt;50,Fran1!DP32," "))</f>
        <v xml:space="preserve"> </v>
      </c>
      <c r="AC59" s="161" t="str">
        <f>IF(ISBLANK(Fran1!DT32)," ",IF(Fran1!DT32&lt;50,Fran1!DT32," "))</f>
        <v xml:space="preserve"> </v>
      </c>
      <c r="AD59" s="161" t="str">
        <f>IF(ISBLANK(Fran1!DX32)," ",IF(Fran1!DX32&lt;50,Fran1!DX32," "))</f>
        <v xml:space="preserve"> </v>
      </c>
      <c r="AE59" s="460"/>
      <c r="AF59" s="461"/>
      <c r="AG59" s="161" t="str">
        <f>IF(ISBLANK(Fran1!EB32)," ",IF(Fran1!EB32&lt;50,Fran1!EB32," "))</f>
        <v xml:space="preserve"> </v>
      </c>
      <c r="AH59" s="161" t="str">
        <f>IF(ISBLANK(Fran1!EF32)," ",IF(Fran1!EF32&lt;50,Fran1!EF32," "))</f>
        <v xml:space="preserve"> </v>
      </c>
      <c r="AI59" s="161" t="str">
        <f>IF(ISBLANK(Fran1!EM32)," ",IF(Fran1!EM32&lt;50,Fran1!EM32," "))</f>
        <v xml:space="preserve"> </v>
      </c>
      <c r="AJ59" s="161" t="str">
        <f>IF(ISBLANK(Fran1!EQ32)," ",IF(Fran1!EQ32&lt;50,Fran1!EQ32," "))</f>
        <v xml:space="preserve"> </v>
      </c>
      <c r="AK59" s="161" t="str">
        <f>IF(ISBLANK(Fran1!EU32)," ",IF(Fran1!EU32&lt;50,Fran1!EU32," "))</f>
        <v xml:space="preserve"> </v>
      </c>
      <c r="AL59" s="161" t="str">
        <f>IF(ISBLANK(Fran1!EY32)," ",IF(Fran1!EY32&lt;50,Fran1!EY32," "))</f>
        <v xml:space="preserve"> </v>
      </c>
      <c r="AM59" s="161" t="str">
        <f>IF(ISBLANK(Fran1!FC32)," ",IF(Fran1!FC32&lt;50,Fran1!FC32," "))</f>
        <v xml:space="preserve"> </v>
      </c>
      <c r="AN59" s="161" t="str">
        <f>IF(ISBLANK(Fran1!FJ32)," ",IF(Fran1!FJ32&lt;50,Fran1!FJ32," "))</f>
        <v xml:space="preserve"> </v>
      </c>
      <c r="AO59" s="161" t="str">
        <f>IF(ISBLANK(Fran1!FN32)," ",IF(Fran1!FN32&lt;50,Fran1!FN32," "))</f>
        <v xml:space="preserve"> </v>
      </c>
      <c r="AP59" s="161" t="str">
        <f>IF(ISBLANK(Fran1!FR32)," ",IF(Fran1!FR32&lt;50,Fran1!FR32," "))</f>
        <v xml:space="preserve"> </v>
      </c>
      <c r="AQ59" s="161" t="str">
        <f>IF(ISBLANK(Fran1!FV32)," ",IF(Fran1!FV32&lt;50,Fran1!FV32," "))</f>
        <v xml:space="preserve"> </v>
      </c>
      <c r="AR59" s="161" t="str">
        <f>IF(ISBLANK(Fran1!FZ32)," ",IF(Fran1!FZ32&lt;50,Fran1!FZ32," "))</f>
        <v xml:space="preserve"> </v>
      </c>
      <c r="AS59" s="161" t="str">
        <f>IF(ISBLANK(Fran1!GG32)," ",IF(Fran1!GG32&lt;50,Fran1!GG32," "))</f>
        <v xml:space="preserve"> </v>
      </c>
      <c r="AT59" s="161" t="str">
        <f>IF(ISBLANK(Fran1!GK32)," ",IF(Fran1!GK32&lt;50,Fran1!GK32," "))</f>
        <v xml:space="preserve"> </v>
      </c>
      <c r="AU59" s="161" t="str">
        <f>IF(ISBLANK(Fran1!GO32)," ",IF(Fran1!GO32&lt;50,Fran1!GO32," "))</f>
        <v xml:space="preserve"> </v>
      </c>
      <c r="AV59" s="161" t="str">
        <f>IF(ISBLANK(Fran1!GS32)," ",IF(Fran1!GS32&lt;50,Fran1!GS32," "))</f>
        <v xml:space="preserve"> </v>
      </c>
      <c r="AW59" s="161" t="str">
        <f>IF(ISBLANK(Fran1!GW32)," ",IF(Fran1!GW32&lt;50,Fran1!GW32," "))</f>
        <v xml:space="preserve"> </v>
      </c>
      <c r="AX59" s="161" t="str">
        <f>IF(ISBLANK(Fran1!HD32)," ",IF(Fran1!HD32&lt;50,Fran1!HD32," "))</f>
        <v xml:space="preserve"> </v>
      </c>
      <c r="AY59" s="161" t="str">
        <f>IF(ISBLANK(Fran1!HH32)," ",IF(Fran1!HH32&lt;50,Fran1!HH32," "))</f>
        <v xml:space="preserve"> </v>
      </c>
      <c r="AZ59" s="161" t="str">
        <f>IF(ISBLANK(Fran1!HL32)," ",IF(Fran1!HL32&lt;50,Fran1!HL32," "))</f>
        <v xml:space="preserve"> </v>
      </c>
      <c r="BA59" s="161" t="str">
        <f>IF(ISBLANK(Fran1!HP32)," ",IF(Fran1!HP32&lt;50,Fran1!HP32," "))</f>
        <v xml:space="preserve"> </v>
      </c>
      <c r="BB59" s="161" t="str">
        <f>IF(ISBLANK(Fran1!HT32)," ",IF(Fran1!HT32&lt;50,Fran1!HT32," "))</f>
        <v xml:space="preserve"> </v>
      </c>
      <c r="BC59" s="161" t="str">
        <f>IF(ISBLANK(Fran1!IA32)," ",IF(Fran1!IA32&lt;50,Fran1!IA32," "))</f>
        <v xml:space="preserve"> </v>
      </c>
      <c r="BD59" s="161" t="str">
        <f>IF(ISBLANK(Fran1!IE32)," ",IF(Fran1!IE32&lt;50,Fran1!IE32," "))</f>
        <v xml:space="preserve"> </v>
      </c>
      <c r="BE59" s="161" t="str">
        <f>IF(ISBLANK(Fran1!II32)," ",IF(Fran1!II32&lt;50,Fran1!II32," "))</f>
        <v xml:space="preserve"> </v>
      </c>
      <c r="BF59" s="161" t="str">
        <f>IF(ISBLANK(Fran1!IM32)," ",IF(Fran1!IM32&lt;50,Fran1!IM32," "))</f>
        <v xml:space="preserve"> </v>
      </c>
      <c r="BG59" s="161" t="str">
        <f>IF(ISBLANK(Fran1!IQ32)," ",IF(Fran1!IQ32&lt;50,Fran1!IQ32," "))</f>
        <v xml:space="preserve"> </v>
      </c>
      <c r="BH59" s="161" t="str">
        <f>IF(ISBLANK(Fran1!IX32)," ",IF(Fran1!IX32&lt;50,Fran1!IX32," "))</f>
        <v xml:space="preserve"> </v>
      </c>
      <c r="BI59" s="460"/>
      <c r="BJ59" s="461"/>
      <c r="BK59" s="161" t="str">
        <f>IF(ISBLANK(Fran1!JB32)," ",IF(Fran1!JB32&lt;50,Fran1!JB32," "))</f>
        <v xml:space="preserve"> </v>
      </c>
      <c r="BL59" s="161" t="str">
        <f>IF(ISBLANK(Fran1!JF32)," ",IF(Fran1!JF32&lt;50,Fran1!JF32," "))</f>
        <v xml:space="preserve"> </v>
      </c>
      <c r="BM59" s="161" t="str">
        <f>IF(ISBLANK(Fran1!JJ32)," ",IF(Fran1!JJ32&lt;50,Fran1!JJ32," "))</f>
        <v xml:space="preserve"> </v>
      </c>
      <c r="BN59" s="161" t="str">
        <f>IF(ISBLANK(Fran1!JN32)," ",IF(Fran1!JN32&lt;50,Fran1!JN32," "))</f>
        <v xml:space="preserve"> </v>
      </c>
      <c r="BO59" s="161" t="str">
        <f>IF(ISBLANK(Fran1!JU32)," ",IF(Fran1!JU32&lt;50,Fran1!JU32," "))</f>
        <v xml:space="preserve"> </v>
      </c>
      <c r="BP59" s="161" t="str">
        <f>IF(ISBLANK(Fran1!JY32)," ",IF(Fran1!JY32&lt;50,Fran1!JY32," "))</f>
        <v xml:space="preserve"> </v>
      </c>
      <c r="BQ59" s="161" t="str">
        <f>IF(ISBLANK(Fran1!KC32)," ",IF(Fran1!KC32&lt;50,Fran1!KC32," "))</f>
        <v xml:space="preserve"> </v>
      </c>
      <c r="BR59" s="161" t="str">
        <f>IF(ISBLANK(Fran1!KG32)," ",IF(Fran1!KG32&lt;50,Fran1!KG32," "))</f>
        <v xml:space="preserve"> </v>
      </c>
      <c r="BS59" s="161" t="str">
        <f>IF(ISBLANK(Fran1!KK32)," ",IF(Fran1!KK32&lt;50,Fran1!KK32," "))</f>
        <v xml:space="preserve"> </v>
      </c>
      <c r="BT59" s="161" t="str">
        <f>IF(ISBLANK(Fran1!KR32)," ",IF(Fran1!KR32&lt;50,Fran1!KR32," "))</f>
        <v xml:space="preserve"> </v>
      </c>
      <c r="BU59" s="161" t="str">
        <f>IF(ISBLANK(Fran1!KV32)," ",IF(Fran1!KV32&lt;50,Fran1!KV32," "))</f>
        <v xml:space="preserve"> </v>
      </c>
      <c r="BV59" s="161" t="str">
        <f>IF(ISBLANK(Fran1!KZ32)," ",IF(Fran1!KZ32&lt;50,Fran1!KZ32," "))</f>
        <v xml:space="preserve"> </v>
      </c>
      <c r="BW59" s="161" t="str">
        <f>IF(ISBLANK(Fran1!LD32)," ",IF(Fran1!LD32&lt;50,Fran1!LD32," "))</f>
        <v xml:space="preserve"> </v>
      </c>
      <c r="BX59" s="161" t="str">
        <f>IF(ISBLANK(Fran1!LH32)," ",IF(Fran1!LH32&lt;50,Fran1!LH32," "))</f>
        <v xml:space="preserve"> </v>
      </c>
      <c r="BY59" s="161" t="str">
        <f>IF(ISBLANK(Fran1!LO32)," ",IF(Fran1!LO32&lt;50,Fran1!LO32," "))</f>
        <v xml:space="preserve"> </v>
      </c>
    </row>
    <row r="60" spans="1:77" ht="20.100000000000001" customHeight="1">
      <c r="A60" s="456" t="str">
        <f>LEFT(Fran1!$A31,1)&amp;LEFT(Fran1!$B31,1)</f>
        <v/>
      </c>
      <c r="B60" s="457"/>
      <c r="C60" s="157" t="str">
        <f>IF(ISBLANK(Fran1!E31)," ",IF(Fran1!E31&gt;=75,Fran1!E31," "))</f>
        <v xml:space="preserve"> </v>
      </c>
      <c r="D60" s="157" t="str">
        <f>IF(ISBLANK(Fran1!I31)," ",IF(Fran1!I31&gt;=75,Fran1!I31," "))</f>
        <v xml:space="preserve"> </v>
      </c>
      <c r="E60" s="157" t="str">
        <f>IF(ISBLANK(Fran1!M31)," ",IF(Fran1!M31&gt;=75,Fran1!M31," "))</f>
        <v xml:space="preserve"> </v>
      </c>
      <c r="F60" s="157" t="str">
        <f>IF(ISBLANK(Fran1!Q31)," ",IF(Fran1!Q31&gt;=75,Fran1!Q31," "))</f>
        <v xml:space="preserve"> </v>
      </c>
      <c r="G60" s="157" t="str">
        <f>IF(ISBLANK(Fran1!U31)," ",IF(Fran1!U31&gt;=75,Fran1!U31," "))</f>
        <v xml:space="preserve"> </v>
      </c>
      <c r="H60" s="157" t="str">
        <f>IF(ISBLANK(Fran1!AB31)," ",IF(Fran1!AB31&gt;=75,Fran1!AB31," "))</f>
        <v xml:space="preserve"> </v>
      </c>
      <c r="I60" s="157" t="str">
        <f>IF(ISBLANK(Fran1!AF31)," ",IF(Fran1!AF31&gt;=75,Fran1!AF31," "))</f>
        <v xml:space="preserve"> </v>
      </c>
      <c r="J60" s="157" t="str">
        <f>IF(ISBLANK(Fran1!AJ31)," ",IF(Fran1!AJ31&gt;=75,Fran1!AJ31," "))</f>
        <v xml:space="preserve"> </v>
      </c>
      <c r="K60" s="157" t="str">
        <f>IF(ISBLANK(Fran1!AN31)," ",IF(Fran1!AN31&gt;=75,Fran1!AN31," "))</f>
        <v xml:space="preserve"> </v>
      </c>
      <c r="L60" s="157" t="str">
        <f>IF(ISBLANK(Fran1!AR31)," ",IF(Fran1!AR31&gt;=75,Fran1!AR31," "))</f>
        <v xml:space="preserve"> </v>
      </c>
      <c r="M60" s="157" t="str">
        <f>IF(ISBLANK(Fran1!AY31)," ",IF(Fran1!AY31&gt;=75,Fran1!AY31," "))</f>
        <v xml:space="preserve"> </v>
      </c>
      <c r="N60" s="157" t="str">
        <f>IF(ISBLANK(Fran1!BC31)," ",IF(Fran1!BC31&gt;=75,Fran1!BC31," "))</f>
        <v xml:space="preserve"> </v>
      </c>
      <c r="O60" s="157" t="str">
        <f>IF(ISBLANK(Fran1!BG31)," ",IF(Fran1!BG31&gt;=75,Fran1!BG31," "))</f>
        <v xml:space="preserve"> </v>
      </c>
      <c r="P60" s="157" t="str">
        <f>IF(ISBLANK(Fran1!BK31)," ",IF(Fran1!BK31&gt;=75,Fran1!BK31," "))</f>
        <v xml:space="preserve"> </v>
      </c>
      <c r="Q60" s="157" t="str">
        <f>IF(ISBLANK(Fran1!BO31)," ",IF(Fran1!BO31&gt;=75,Fran1!BO31," "))</f>
        <v xml:space="preserve"> </v>
      </c>
      <c r="R60" s="157" t="str">
        <f>IF(ISBLANK(Fran1!BV31)," ",IF(Fran1!BV31&gt;=75,Fran1!BV31," "))</f>
        <v xml:space="preserve"> </v>
      </c>
      <c r="S60" s="157" t="str">
        <f>IF(ISBLANK(Fran1!BZ31)," ",IF(Fran1!BZ31&gt;=75,Fran1!BZ31," "))</f>
        <v xml:space="preserve"> </v>
      </c>
      <c r="T60" s="157" t="str">
        <f>IF(ISBLANK(Fran1!CD31)," ",IF(Fran1!CD31&gt;=75,Fran1!CD31," "))</f>
        <v xml:space="preserve"> </v>
      </c>
      <c r="U60" s="157" t="str">
        <f>IF(ISBLANK(Fran1!CH31)," ",IF(Fran1!CH31&gt;=75,Fran1!CH31," "))</f>
        <v xml:space="preserve"> </v>
      </c>
      <c r="V60" s="157" t="str">
        <f>IF(ISBLANK(Fran1!CL31)," ",IF(Fran1!CL31&gt;=75,Fran1!CL31," "))</f>
        <v xml:space="preserve"> </v>
      </c>
      <c r="W60" s="157" t="str">
        <f>IF(ISBLANK(Fran1!CS31)," ",IF(Fran1!CS31&gt;=75,Fran1!CS31," "))</f>
        <v xml:space="preserve"> </v>
      </c>
      <c r="X60" s="157" t="str">
        <f>IF(ISBLANK(Fran1!CW31)," ",IF(Fran1!CW31&gt;=75,Fran1!CW31," "))</f>
        <v xml:space="preserve"> </v>
      </c>
      <c r="Y60" s="157" t="str">
        <f>IF(ISBLANK(Fran1!DA31)," ",IF(Fran1!DA31&gt;=75,Fran1!DA31," "))</f>
        <v xml:space="preserve"> </v>
      </c>
      <c r="Z60" s="157" t="str">
        <f>IF(ISBLANK(Fran1!DE31)," ",IF(Fran1!DE31&gt;=75,Fran1!DE31," "))</f>
        <v xml:space="preserve"> </v>
      </c>
      <c r="AA60" s="157" t="str">
        <f>IF(ISBLANK(Fran1!DI31)," ",IF(Fran1!DI31&gt;=75,Fran1!DI31," "))</f>
        <v xml:space="preserve"> </v>
      </c>
      <c r="AB60" s="157" t="str">
        <f>IF(ISBLANK(Fran1!DP31)," ",IF(Fran1!DP31&gt;=75,Fran1!DP31," "))</f>
        <v xml:space="preserve"> </v>
      </c>
      <c r="AC60" s="157" t="str">
        <f>IF(ISBLANK(Fran1!DT31)," ",IF(Fran1!DT31&gt;=75,Fran1!DT31," "))</f>
        <v xml:space="preserve"> </v>
      </c>
      <c r="AD60" s="157" t="str">
        <f>IF(ISBLANK(Fran1!DX31)," ",IF(Fran1!DX31&gt;=75,Fran1!DX31," "))</f>
        <v xml:space="preserve"> </v>
      </c>
      <c r="AE60" s="456" t="str">
        <f>LEFT(Fran1!$A31,1)&amp;LEFT(Fran1!$B31,1)</f>
        <v/>
      </c>
      <c r="AF60" s="457"/>
      <c r="AG60" s="157" t="str">
        <f>IF(ISBLANK(Fran1!EB31)," ",IF(Fran1!EB31&gt;=75,Fran1!EB31," "))</f>
        <v xml:space="preserve"> </v>
      </c>
      <c r="AH60" s="157" t="str">
        <f>IF(ISBLANK(Fran1!EF31)," ",IF(Fran1!EF31&gt;=75,Fran1!EF31," "))</f>
        <v xml:space="preserve"> </v>
      </c>
      <c r="AI60" s="157" t="str">
        <f>IF(ISBLANK(Fran1!EM31)," ",IF(Fran1!EM31&gt;=75,Fran1!EM31," "))</f>
        <v xml:space="preserve"> </v>
      </c>
      <c r="AJ60" s="157" t="str">
        <f>IF(ISBLANK(Fran1!EQ31)," ",IF(Fran1!EQ31&gt;=75,Fran1!EQ31," "))</f>
        <v xml:space="preserve"> </v>
      </c>
      <c r="AK60" s="157" t="str">
        <f>IF(ISBLANK(Fran1!EU31)," ",IF(Fran1!EU31&gt;=75,Fran1!EU31," "))</f>
        <v xml:space="preserve"> </v>
      </c>
      <c r="AL60" s="157" t="str">
        <f>IF(ISBLANK(Fran1!EY31)," ",IF(Fran1!EY31&gt;=75,Fran1!EY31," "))</f>
        <v xml:space="preserve"> </v>
      </c>
      <c r="AM60" s="157" t="str">
        <f>IF(ISBLANK(Fran1!FC31)," ",IF(Fran1!FC31&gt;=75,Fran1!FC31," "))</f>
        <v xml:space="preserve"> </v>
      </c>
      <c r="AN60" s="157" t="str">
        <f>IF(ISBLANK(Fran1!FJ31)," ",IF(Fran1!FJ31&gt;=75,Fran1!FJ31," "))</f>
        <v xml:space="preserve"> </v>
      </c>
      <c r="AO60" s="157" t="str">
        <f>IF(ISBLANK(Fran1!FN31)," ",IF(Fran1!FN31&gt;=75,Fran1!FN31," "))</f>
        <v xml:space="preserve"> </v>
      </c>
      <c r="AP60" s="157" t="str">
        <f>IF(ISBLANK(Fran1!FR31)," ",IF(Fran1!FR31&gt;=75,Fran1!FR31," "))</f>
        <v xml:space="preserve"> </v>
      </c>
      <c r="AQ60" s="157" t="str">
        <f>IF(ISBLANK(Fran1!FV31)," ",IF(Fran1!FV31&gt;=75,Fran1!FV31," "))</f>
        <v xml:space="preserve"> </v>
      </c>
      <c r="AR60" s="157" t="str">
        <f>IF(ISBLANK(Fran1!FZ31)," ",IF(Fran1!FZ31&gt;=75,Fran1!FZ31," "))</f>
        <v xml:space="preserve"> </v>
      </c>
      <c r="AS60" s="157" t="str">
        <f>IF(ISBLANK(Fran1!GG31)," ",IF(Fran1!GG31&gt;=75,Fran1!GG31," "))</f>
        <v xml:space="preserve"> </v>
      </c>
      <c r="AT60" s="157" t="str">
        <f>IF(ISBLANK(Fran1!GK31)," ",IF(Fran1!GK31&gt;=75,Fran1!GK31," "))</f>
        <v xml:space="preserve"> </v>
      </c>
      <c r="AU60" s="157" t="str">
        <f>IF(ISBLANK(Fran1!GO31)," ",IF(Fran1!GO31&gt;=75,Fran1!GO31," "))</f>
        <v xml:space="preserve"> </v>
      </c>
      <c r="AV60" s="157" t="str">
        <f>IF(ISBLANK(Fran1!GS31)," ",IF(Fran1!GS31&gt;=75,Fran1!GS31," "))</f>
        <v xml:space="preserve"> </v>
      </c>
      <c r="AW60" s="157" t="str">
        <f>IF(ISBLANK(Fran1!GW31)," ",IF(Fran1!GW31&gt;=75,Fran1!GW31," "))</f>
        <v xml:space="preserve"> </v>
      </c>
      <c r="AX60" s="157" t="str">
        <f>IF(ISBLANK(Fran1!HD31)," ",IF(Fran1!HD31&gt;=75,Fran1!HD31," "))</f>
        <v xml:space="preserve"> </v>
      </c>
      <c r="AY60" s="157" t="str">
        <f>IF(ISBLANK(Fran1!HH31)," ",IF(Fran1!HH31&gt;=75,Fran1!HH31," "))</f>
        <v xml:space="preserve"> </v>
      </c>
      <c r="AZ60" s="157" t="str">
        <f>IF(ISBLANK(Fran1!HL31)," ",IF(Fran1!HL31&gt;=75,Fran1!HL31," "))</f>
        <v xml:space="preserve"> </v>
      </c>
      <c r="BA60" s="157" t="str">
        <f>IF(ISBLANK(Fran1!HP31)," ",IF(Fran1!HP31&gt;=75,Fran1!HP31," "))</f>
        <v xml:space="preserve"> </v>
      </c>
      <c r="BB60" s="157" t="str">
        <f>IF(ISBLANK(Fran1!HT31)," ",IF(Fran1!HT31&gt;=75,Fran1!HT31," "))</f>
        <v xml:space="preserve"> </v>
      </c>
      <c r="BC60" s="157" t="str">
        <f>IF(ISBLANK(Fran1!IA31)," ",IF(Fran1!IA31&gt;=75,Fran1!IA31," "))</f>
        <v xml:space="preserve"> </v>
      </c>
      <c r="BD60" s="157" t="str">
        <f>IF(ISBLANK(Fran1!IE31)," ",IF(Fran1!IE31&gt;=75,Fran1!IE31," "))</f>
        <v xml:space="preserve"> </v>
      </c>
      <c r="BE60" s="157" t="str">
        <f>IF(ISBLANK(Fran1!II31)," ",IF(Fran1!II31&gt;=75,Fran1!II31," "))</f>
        <v xml:space="preserve"> </v>
      </c>
      <c r="BF60" s="157" t="str">
        <f>IF(ISBLANK(Fran1!IM31)," ",IF(Fran1!IM31&gt;=75,Fran1!IM31," "))</f>
        <v xml:space="preserve"> </v>
      </c>
      <c r="BG60" s="157" t="str">
        <f>IF(ISBLANK(Fran1!IQ31)," ",IF(Fran1!IQ31&gt;=75,Fran1!IQ31," "))</f>
        <v xml:space="preserve"> </v>
      </c>
      <c r="BH60" s="157" t="str">
        <f>IF(ISBLANK(Fran1!IX31)," ",IF(Fran1!IX31&gt;=75,Fran1!IX31," "))</f>
        <v xml:space="preserve"> </v>
      </c>
      <c r="BI60" s="456" t="str">
        <f>LEFT(Fran1!$A31,1)&amp;LEFT(Fran1!$B31,1)</f>
        <v/>
      </c>
      <c r="BJ60" s="457"/>
      <c r="BK60" s="157" t="str">
        <f>IF(ISBLANK(Fran1!JB31)," ",IF(Fran1!JB31&gt;=75,Fran1!JB31," "))</f>
        <v xml:space="preserve"> </v>
      </c>
      <c r="BL60" s="157" t="str">
        <f>IF(ISBLANK(Fran1!JF31)," ",IF(Fran1!JF31&gt;=75,Fran1!JF31," "))</f>
        <v xml:space="preserve"> </v>
      </c>
      <c r="BM60" s="157" t="str">
        <f>IF(ISBLANK(Fran1!JJ31)," ",IF(Fran1!JJ31&gt;=75,Fran1!JJ31," "))</f>
        <v xml:space="preserve"> </v>
      </c>
      <c r="BN60" s="157" t="str">
        <f>IF(ISBLANK(Fran1!JN31)," ",IF(Fran1!JN31&gt;=75,Fran1!JN31," "))</f>
        <v xml:space="preserve"> </v>
      </c>
      <c r="BO60" s="157" t="str">
        <f>IF(ISBLANK(Fran1!JU31)," ",IF(Fran1!JU31&gt;=75,Fran1!JU31," "))</f>
        <v xml:space="preserve"> </v>
      </c>
      <c r="BP60" s="157" t="str">
        <f>IF(ISBLANK(Fran1!JY31)," ",IF(Fran1!JY31&gt;=75,Fran1!JY31," "))</f>
        <v xml:space="preserve"> </v>
      </c>
      <c r="BQ60" s="157" t="str">
        <f>IF(ISBLANK(Fran1!KC31)," ",IF(Fran1!KC31&gt;=75,Fran1!KC31," "))</f>
        <v xml:space="preserve"> </v>
      </c>
      <c r="BR60" s="157" t="str">
        <f>IF(ISBLANK(Fran1!KG31)," ",IF(Fran1!KG31&gt;=75,Fran1!KG31," "))</f>
        <v xml:space="preserve"> </v>
      </c>
      <c r="BS60" s="157" t="str">
        <f>IF(ISBLANK(Fran1!KK31)," ",IF(Fran1!KK31&gt;=75,Fran1!KK31," "))</f>
        <v xml:space="preserve"> </v>
      </c>
      <c r="BT60" s="157" t="str">
        <f>IF(ISBLANK(Fran1!KR31)," ",IF(Fran1!KR31&gt;=75,Fran1!KR31," "))</f>
        <v xml:space="preserve"> </v>
      </c>
      <c r="BU60" s="157" t="str">
        <f>IF(ISBLANK(Fran1!KV31)," ",IF(Fran1!KV31&gt;=75,Fran1!KV31," "))</f>
        <v xml:space="preserve"> </v>
      </c>
      <c r="BV60" s="157" t="str">
        <f>IF(ISBLANK(Fran1!KZ31)," ",IF(Fran1!KZ31&gt;=75,Fran1!KZ31," "))</f>
        <v xml:space="preserve"> </v>
      </c>
      <c r="BW60" s="157" t="str">
        <f>IF(ISBLANK(Fran1!LD31)," ",IF(Fran1!LD31&gt;=75,Fran1!LD31," "))</f>
        <v xml:space="preserve"> </v>
      </c>
      <c r="BX60" s="157" t="str">
        <f>IF(ISBLANK(Fran1!LH31)," ",IF(Fran1!LH31&gt;=75,Fran1!LH31," "))</f>
        <v xml:space="preserve"> </v>
      </c>
      <c r="BY60" s="157" t="str">
        <f>IF(ISBLANK(Fran1!LO31)," ",IF(Fran1!LO31&gt;=75,Fran1!LO31," "))</f>
        <v xml:space="preserve"> </v>
      </c>
    </row>
    <row r="61" spans="1:77" ht="20.100000000000001" customHeight="1">
      <c r="A61" s="458"/>
      <c r="B61" s="459"/>
      <c r="C61" s="159" t="str">
        <f>IF(ISBLANK(Fran1!E31)," ",IF(Fran1!E31&gt;=50,IF(Fran1!E31&lt;75,Fran1!E31," ")," "))</f>
        <v xml:space="preserve"> </v>
      </c>
      <c r="D61" s="159" t="str">
        <f>IF(ISBLANK(Fran1!I31)," ",IF(Fran1!I31&gt;=50,IF(Fran1!I31&lt;75,Fran1!I31," ")," "))</f>
        <v xml:space="preserve"> </v>
      </c>
      <c r="E61" s="159" t="str">
        <f>IF(ISBLANK(Fran1!M31)," ",IF(Fran1!M31&gt;=50,IF(Fran1!M31&lt;75,Fran1!M31," ")," "))</f>
        <v xml:space="preserve"> </v>
      </c>
      <c r="F61" s="159" t="str">
        <f>IF(ISBLANK(Fran1!Q31)," ",IF(Fran1!Q31&gt;=50,IF(Fran1!Q31&lt;75,Fran1!Q31," ")," "))</f>
        <v xml:space="preserve"> </v>
      </c>
      <c r="G61" s="159" t="str">
        <f>IF(ISBLANK(Fran1!U31)," ",IF(Fran1!U31&gt;=50,IF(Fran1!U31&lt;75,Fran1!U31," ")," "))</f>
        <v xml:space="preserve"> </v>
      </c>
      <c r="H61" s="159" t="str">
        <f>IF(ISBLANK(Fran1!AB31)," ",IF(Fran1!AB31&gt;=50,IF(Fran1!AB31&lt;75,Fran1!AB31," ")," "))</f>
        <v xml:space="preserve"> </v>
      </c>
      <c r="I61" s="159" t="str">
        <f>IF(ISBLANK(Fran1!AF31)," ",IF(Fran1!AF31&gt;=50,IF(Fran1!AF31&lt;75,Fran1!AF31," ")," "))</f>
        <v xml:space="preserve"> </v>
      </c>
      <c r="J61" s="159" t="str">
        <f>IF(ISBLANK(Fran1!AJ31)," ",IF(Fran1!AJ31&gt;=50,IF(Fran1!AJ31&lt;75,Fran1!AJ31," ")," "))</f>
        <v xml:space="preserve"> </v>
      </c>
      <c r="K61" s="159" t="str">
        <f>IF(ISBLANK(Fran1!AN31)," ",IF(Fran1!AN31&gt;=50,IF(Fran1!AN31&lt;75,Fran1!AN31," ")," "))</f>
        <v xml:space="preserve"> </v>
      </c>
      <c r="L61" s="159" t="str">
        <f>IF(ISBLANK(Fran1!AR31)," ",IF(Fran1!AR31&gt;=50,IF(Fran1!AR31&lt;75,Fran1!AR31," ")," "))</f>
        <v xml:space="preserve"> </v>
      </c>
      <c r="M61" s="159" t="str">
        <f>IF(ISBLANK(Fran1!AY31)," ",IF(Fran1!AY31&gt;=50,IF(Fran1!AY31&lt;75,Fran1!AY31," ")," "))</f>
        <v xml:space="preserve"> </v>
      </c>
      <c r="N61" s="159" t="str">
        <f>IF(ISBLANK(Fran1!BC31)," ",IF(Fran1!BC31&gt;=50,IF(Fran1!BC31&lt;75,Fran1!BC31," ")," "))</f>
        <v xml:space="preserve"> </v>
      </c>
      <c r="O61" s="159" t="str">
        <f>IF(ISBLANK(Fran1!BG31)," ",IF(Fran1!BG31&gt;=50,IF(Fran1!BG31&lt;75,Fran1!BG31," ")," "))</f>
        <v xml:space="preserve"> </v>
      </c>
      <c r="P61" s="159" t="str">
        <f>IF(ISBLANK(Fran1!BK31)," ",IF(Fran1!BK31&gt;=50,IF(Fran1!BK31&lt;75,Fran1!BK31," ")," "))</f>
        <v xml:space="preserve"> </v>
      </c>
      <c r="Q61" s="159" t="str">
        <f>IF(ISBLANK(Fran1!BO31)," ",IF(Fran1!BO31&gt;=50,IF(Fran1!BO31&lt;75,Fran1!BO31," ")," "))</f>
        <v xml:space="preserve"> </v>
      </c>
      <c r="R61" s="159" t="str">
        <f>IF(ISBLANK(Fran1!BV31)," ",IF(Fran1!BV31&gt;=50,IF(Fran1!BV31&lt;75,Fran1!BV31," ")," "))</f>
        <v xml:space="preserve"> </v>
      </c>
      <c r="S61" s="159" t="str">
        <f>IF(ISBLANK(Fran1!BZ31)," ",IF(Fran1!BZ31&gt;=50,IF(Fran1!BZ31&lt;75,Fran1!BZ31," ")," "))</f>
        <v xml:space="preserve"> </v>
      </c>
      <c r="T61" s="159" t="str">
        <f>IF(ISBLANK(Fran1!CD31)," ",IF(Fran1!CD31&gt;=50,IF(Fran1!CD31&lt;75,Fran1!CD31," ")," "))</f>
        <v xml:space="preserve"> </v>
      </c>
      <c r="U61" s="159" t="str">
        <f>IF(ISBLANK(Fran1!CH31)," ",IF(Fran1!CH31&gt;=50,IF(Fran1!CH31&lt;75,Fran1!CH31," ")," "))</f>
        <v xml:space="preserve"> </v>
      </c>
      <c r="V61" s="159" t="str">
        <f>IF(ISBLANK(Fran1!CL31)," ",IF(Fran1!CL31&gt;=50,IF(Fran1!CL31&lt;75,Fran1!CL31," ")," "))</f>
        <v xml:space="preserve"> </v>
      </c>
      <c r="W61" s="159" t="str">
        <f>IF(ISBLANK(Fran1!CS31)," ",IF(Fran1!CS31&gt;=50,IF(Fran1!CS31&lt;75,Fran1!CS31," ")," "))</f>
        <v xml:space="preserve"> </v>
      </c>
      <c r="X61" s="159" t="str">
        <f>IF(ISBLANK(Fran1!CW31)," ",IF(Fran1!CW31&gt;=50,IF(Fran1!CW31&lt;75,Fran1!CW31," ")," "))</f>
        <v xml:space="preserve"> </v>
      </c>
      <c r="Y61" s="159" t="str">
        <f>IF(ISBLANK(Fran1!DA31)," ",IF(Fran1!DA31&gt;=50,IF(Fran1!DA31&lt;75,Fran1!DA31," ")," "))</f>
        <v xml:space="preserve"> </v>
      </c>
      <c r="Z61" s="159" t="str">
        <f>IF(ISBLANK(Fran1!DE31)," ",IF(Fran1!DE31&gt;=50,IF(Fran1!DE31&lt;75,Fran1!DE31," ")," "))</f>
        <v xml:space="preserve"> </v>
      </c>
      <c r="AA61" s="159" t="str">
        <f>IF(ISBLANK(Fran1!DI31)," ",IF(Fran1!DI31&gt;=50,IF(Fran1!DI31&lt;75,Fran1!DI31," ")," "))</f>
        <v xml:space="preserve"> </v>
      </c>
      <c r="AB61" s="159" t="str">
        <f>IF(ISBLANK(Fran1!DP31)," ",IF(Fran1!DP31&gt;=50,IF(Fran1!DP31&lt;75,Fran1!DP31," ")," "))</f>
        <v xml:space="preserve"> </v>
      </c>
      <c r="AC61" s="159" t="str">
        <f>IF(ISBLANK(Fran1!DT31)," ",IF(Fran1!DT31&gt;=50,IF(Fran1!DT31&lt;75,Fran1!DT31," ")," "))</f>
        <v xml:space="preserve"> </v>
      </c>
      <c r="AD61" s="159" t="str">
        <f>IF(ISBLANK(Fran1!DX31)," ",IF(Fran1!DX31&gt;=50,IF(Fran1!DX31&lt;75,Fran1!DX31," ")," "))</f>
        <v xml:space="preserve"> </v>
      </c>
      <c r="AE61" s="458"/>
      <c r="AF61" s="459"/>
      <c r="AG61" s="159" t="str">
        <f>IF(ISBLANK(Fran1!EB31)," ",IF(Fran1!EB31&gt;=50,IF(Fran1!EB31&lt;75,Fran1!EB31," ")," "))</f>
        <v xml:space="preserve"> </v>
      </c>
      <c r="AH61" s="159" t="str">
        <f>IF(ISBLANK(Fran1!EF31)," ",IF(Fran1!EF31&gt;=50,IF(Fran1!EF31&lt;75,Fran1!EF31," ")," "))</f>
        <v xml:space="preserve"> </v>
      </c>
      <c r="AI61" s="159" t="str">
        <f>IF(ISBLANK(Fran1!EM31)," ",IF(Fran1!EM31&gt;=50,IF(Fran1!EM31&lt;75,Fran1!EM31," ")," "))</f>
        <v xml:space="preserve"> </v>
      </c>
      <c r="AJ61" s="159" t="str">
        <f>IF(ISBLANK(Fran1!EQ31)," ",IF(Fran1!EQ31&gt;=50,IF(Fran1!EQ31&lt;75,Fran1!EQ31," ")," "))</f>
        <v xml:space="preserve"> </v>
      </c>
      <c r="AK61" s="159" t="str">
        <f>IF(ISBLANK(Fran1!EU31)," ",IF(Fran1!EU31&gt;=50,IF(Fran1!EU31&lt;75,Fran1!EU31," ")," "))</f>
        <v xml:space="preserve"> </v>
      </c>
      <c r="AL61" s="159" t="str">
        <f>IF(ISBLANK(Fran1!EY31)," ",IF(Fran1!EY31&gt;=50,IF(Fran1!EY31&lt;75,Fran1!EY31," ")," "))</f>
        <v xml:space="preserve"> </v>
      </c>
      <c r="AM61" s="159" t="str">
        <f>IF(ISBLANK(Fran1!FC31)," ",IF(Fran1!FC31&gt;=50,IF(Fran1!FC31&lt;75,Fran1!FC31," ")," "))</f>
        <v xml:space="preserve"> </v>
      </c>
      <c r="AN61" s="159" t="str">
        <f>IF(ISBLANK(Fran1!FJ31)," ",IF(Fran1!FJ31&gt;=50,IF(Fran1!FJ31&lt;75,Fran1!FJ31," ")," "))</f>
        <v xml:space="preserve"> </v>
      </c>
      <c r="AO61" s="159" t="str">
        <f>IF(ISBLANK(Fran1!FN31)," ",IF(Fran1!FN31&gt;=50,IF(Fran1!FN31&lt;75,Fran1!FN31," ")," "))</f>
        <v xml:space="preserve"> </v>
      </c>
      <c r="AP61" s="159" t="str">
        <f>IF(ISBLANK(Fran1!FR31)," ",IF(Fran1!FR31&gt;=50,IF(Fran1!FR31&lt;75,Fran1!FR31," ")," "))</f>
        <v xml:space="preserve"> </v>
      </c>
      <c r="AQ61" s="159" t="str">
        <f>IF(ISBLANK(Fran1!FV31)," ",IF(Fran1!FV31&gt;=50,IF(Fran1!FV31&lt;75,Fran1!FV31," ")," "))</f>
        <v xml:space="preserve"> </v>
      </c>
      <c r="AR61" s="159" t="str">
        <f>IF(ISBLANK(Fran1!FZ31)," ",IF(Fran1!FZ31&gt;=50,IF(Fran1!FZ31&lt;75,Fran1!FZ31," ")," "))</f>
        <v xml:space="preserve"> </v>
      </c>
      <c r="AS61" s="159" t="str">
        <f>IF(ISBLANK(Fran1!GG31)," ",IF(Fran1!GG31&gt;=50,IF(Fran1!GG31&lt;75,Fran1!GG31," ")," "))</f>
        <v xml:space="preserve"> </v>
      </c>
      <c r="AT61" s="159" t="str">
        <f>IF(ISBLANK(Fran1!GK31)," ",IF(Fran1!GK31&gt;=50,IF(Fran1!GK31&lt;75,Fran1!GK31," ")," "))</f>
        <v xml:space="preserve"> </v>
      </c>
      <c r="AU61" s="159" t="str">
        <f>IF(ISBLANK(Fran1!GO31)," ",IF(Fran1!GO31&gt;=50,IF(Fran1!GO31&lt;75,Fran1!GO31," ")," "))</f>
        <v xml:space="preserve"> </v>
      </c>
      <c r="AV61" s="159" t="str">
        <f>IF(ISBLANK(Fran1!GS31)," ",IF(Fran1!GS31&gt;=50,IF(Fran1!GS31&lt;75,Fran1!GS31," ")," "))</f>
        <v xml:space="preserve"> </v>
      </c>
      <c r="AW61" s="159" t="str">
        <f>IF(ISBLANK(Fran1!GW31)," ",IF(Fran1!GW31&gt;=50,IF(Fran1!GW31&lt;75,Fran1!GW31," ")," "))</f>
        <v xml:space="preserve"> </v>
      </c>
      <c r="AX61" s="159" t="str">
        <f>IF(ISBLANK(Fran1!HD31)," ",IF(Fran1!HD31&gt;=50,IF(Fran1!HD31&lt;75,Fran1!HD31," ")," "))</f>
        <v xml:space="preserve"> </v>
      </c>
      <c r="AY61" s="159" t="str">
        <f>IF(ISBLANK(Fran1!HH31)," ",IF(Fran1!HH31&gt;=50,IF(Fran1!HH31&lt;75,Fran1!HH31," ")," "))</f>
        <v xml:space="preserve"> </v>
      </c>
      <c r="AZ61" s="159" t="str">
        <f>IF(ISBLANK(Fran1!HL31)," ",IF(Fran1!HL31&gt;=50,IF(Fran1!HL31&lt;75,Fran1!HL31," ")," "))</f>
        <v xml:space="preserve"> </v>
      </c>
      <c r="BA61" s="159" t="str">
        <f>IF(ISBLANK(Fran1!HP31)," ",IF(Fran1!HP31&gt;=50,IF(Fran1!HP31&lt;75,Fran1!HP31," ")," "))</f>
        <v xml:space="preserve"> </v>
      </c>
      <c r="BB61" s="159" t="str">
        <f>IF(ISBLANK(Fran1!HT31)," ",IF(Fran1!HT31&gt;=50,IF(Fran1!HT31&lt;75,Fran1!HT31," ")," "))</f>
        <v xml:space="preserve"> </v>
      </c>
      <c r="BC61" s="159" t="str">
        <f>IF(ISBLANK(Fran1!IA31)," ",IF(Fran1!IA31&gt;=50,IF(Fran1!IA31&lt;75,Fran1!IA31," ")," "))</f>
        <v xml:space="preserve"> </v>
      </c>
      <c r="BD61" s="159" t="str">
        <f>IF(ISBLANK(Fran1!IE31)," ",IF(Fran1!IE31&gt;=50,IF(Fran1!IE31&lt;75,Fran1!IE31," ")," "))</f>
        <v xml:space="preserve"> </v>
      </c>
      <c r="BE61" s="159" t="str">
        <f>IF(ISBLANK(Fran1!II31)," ",IF(Fran1!II31&gt;=50,IF(Fran1!II31&lt;75,Fran1!II31," ")," "))</f>
        <v xml:space="preserve"> </v>
      </c>
      <c r="BF61" s="159" t="str">
        <f>IF(ISBLANK(Fran1!IM31)," ",IF(Fran1!IM31&gt;=50,IF(Fran1!IM31&lt;75,Fran1!IM31," ")," "))</f>
        <v xml:space="preserve"> </v>
      </c>
      <c r="BG61" s="159" t="str">
        <f>IF(ISBLANK(Fran1!IQ31)," ",IF(Fran1!IQ31&gt;=50,IF(Fran1!IQ31&lt;75,Fran1!IQ31," ")," "))</f>
        <v xml:space="preserve"> </v>
      </c>
      <c r="BH61" s="159" t="str">
        <f>IF(ISBLANK(Fran1!IX31)," ",IF(Fran1!IX31&gt;=50,IF(Fran1!IX31&lt;75,Fran1!IX31," ")," "))</f>
        <v xml:space="preserve"> </v>
      </c>
      <c r="BI61" s="458"/>
      <c r="BJ61" s="459"/>
      <c r="BK61" s="159" t="str">
        <f>IF(ISBLANK(Fran1!JB31)," ",IF(Fran1!JB31&gt;=50,IF(Fran1!JB31&lt;75,Fran1!JB31," ")," "))</f>
        <v xml:space="preserve"> </v>
      </c>
      <c r="BL61" s="159" t="str">
        <f>IF(ISBLANK(Fran1!JF31)," ",IF(Fran1!JF31&gt;=50,IF(Fran1!JF31&lt;75,Fran1!JF31," ")," "))</f>
        <v xml:space="preserve"> </v>
      </c>
      <c r="BM61" s="159" t="str">
        <f>IF(ISBLANK(Fran1!JJ31)," ",IF(Fran1!JJ31&gt;=50,IF(Fran1!JJ31&lt;75,Fran1!JJ31," ")," "))</f>
        <v xml:space="preserve"> </v>
      </c>
      <c r="BN61" s="159" t="str">
        <f>IF(ISBLANK(Fran1!JN31)," ",IF(Fran1!JN31&gt;=50,IF(Fran1!JN31&lt;75,Fran1!JN31," ")," "))</f>
        <v xml:space="preserve"> </v>
      </c>
      <c r="BO61" s="159" t="str">
        <f>IF(ISBLANK(Fran1!JU31)," ",IF(Fran1!JU31&gt;=50,IF(Fran1!JU31&lt;75,Fran1!JU31," ")," "))</f>
        <v xml:space="preserve"> </v>
      </c>
      <c r="BP61" s="159" t="str">
        <f>IF(ISBLANK(Fran1!JY31)," ",IF(Fran1!JY31&gt;=50,IF(Fran1!JY31&lt;75,Fran1!JY31," ")," "))</f>
        <v xml:space="preserve"> </v>
      </c>
      <c r="BQ61" s="159" t="str">
        <f>IF(ISBLANK(Fran1!KC31)," ",IF(Fran1!KC31&gt;=50,IF(Fran1!KC31&lt;75,Fran1!KC31," ")," "))</f>
        <v xml:space="preserve"> </v>
      </c>
      <c r="BR61" s="159" t="str">
        <f>IF(ISBLANK(Fran1!KG31)," ",IF(Fran1!KG31&gt;=50,IF(Fran1!KG31&lt;75,Fran1!KG31," ")," "))</f>
        <v xml:space="preserve"> </v>
      </c>
      <c r="BS61" s="159" t="str">
        <f>IF(ISBLANK(Fran1!KK31)," ",IF(Fran1!KK31&gt;=50,IF(Fran1!KK31&lt;75,Fran1!KK31," ")," "))</f>
        <v xml:space="preserve"> </v>
      </c>
      <c r="BT61" s="159" t="str">
        <f>IF(ISBLANK(Fran1!KR31)," ",IF(Fran1!KR31&gt;=50,IF(Fran1!KR31&lt;75,Fran1!KR31," ")," "))</f>
        <v xml:space="preserve"> </v>
      </c>
      <c r="BU61" s="159" t="str">
        <f>IF(ISBLANK(Fran1!KV31)," ",IF(Fran1!KV31&gt;=50,IF(Fran1!KV31&lt;75,Fran1!KV31," ")," "))</f>
        <v xml:space="preserve"> </v>
      </c>
      <c r="BV61" s="159" t="str">
        <f>IF(ISBLANK(Fran1!KZ31)," ",IF(Fran1!KZ31&gt;=50,IF(Fran1!KZ31&lt;75,Fran1!KZ31," ")," "))</f>
        <v xml:space="preserve"> </v>
      </c>
      <c r="BW61" s="159" t="str">
        <f>IF(ISBLANK(Fran1!LD31)," ",IF(Fran1!LD31&gt;=50,IF(Fran1!LD31&lt;75,Fran1!LD31," ")," "))</f>
        <v xml:space="preserve"> </v>
      </c>
      <c r="BX61" s="159" t="str">
        <f>IF(ISBLANK(Fran1!LH31)," ",IF(Fran1!LH31&gt;=50,IF(Fran1!LH31&lt;75,Fran1!LH31," ")," "))</f>
        <v xml:space="preserve"> </v>
      </c>
      <c r="BY61" s="159" t="str">
        <f>IF(ISBLANK(Fran1!LO31)," ",IF(Fran1!LO31&gt;=50,IF(Fran1!LO31&lt;75,Fran1!LO31," ")," "))</f>
        <v xml:space="preserve"> </v>
      </c>
    </row>
    <row r="62" spans="1:77" ht="20.100000000000001" customHeight="1" thickBot="1">
      <c r="A62" s="460"/>
      <c r="B62" s="461"/>
      <c r="C62" s="161" t="str">
        <f>IF(ISBLANK(Fran1!E31)," ",IF(Fran1!E31&lt;50,Fran1!E31," "))</f>
        <v xml:space="preserve"> </v>
      </c>
      <c r="D62" s="161" t="str">
        <f>IF(ISBLANK(Fran1!I31)," ",IF(Fran1!I31&lt;50,Fran1!I31," "))</f>
        <v xml:space="preserve"> </v>
      </c>
      <c r="E62" s="161" t="str">
        <f>IF(ISBLANK(Fran1!M31)," ",IF(Fran1!M31&lt;50,Fran1!M31," "))</f>
        <v xml:space="preserve"> </v>
      </c>
      <c r="F62" s="161" t="str">
        <f>IF(ISBLANK(Fran1!Q31)," ",IF(Fran1!Q31&lt;50,Fran1!Q31," "))</f>
        <v xml:space="preserve"> </v>
      </c>
      <c r="G62" s="161" t="str">
        <f>IF(ISBLANK(Fran1!U31)," ",IF(Fran1!U31&lt;50,Fran1!U31," "))</f>
        <v xml:space="preserve"> </v>
      </c>
      <c r="H62" s="161" t="str">
        <f>IF(ISBLANK(Fran1!AB31)," ",IF(Fran1!AB31&lt;50,Fran1!AB31," "))</f>
        <v xml:space="preserve"> </v>
      </c>
      <c r="I62" s="161" t="str">
        <f>IF(ISBLANK(Fran1!AF31)," ",IF(Fran1!AF31&lt;50,Fran1!AF31," "))</f>
        <v xml:space="preserve"> </v>
      </c>
      <c r="J62" s="161" t="str">
        <f>IF(ISBLANK(Fran1!AJ31)," ",IF(Fran1!AJ31&lt;50,Fran1!AJ31," "))</f>
        <v xml:space="preserve"> </v>
      </c>
      <c r="K62" s="161" t="str">
        <f>IF(ISBLANK(Fran1!AN31)," ",IF(Fran1!AN31&lt;50,Fran1!AN31," "))</f>
        <v xml:space="preserve"> </v>
      </c>
      <c r="L62" s="161" t="str">
        <f>IF(ISBLANK(Fran1!AR31)," ",IF(Fran1!AR31&lt;50,Fran1!AR31," "))</f>
        <v xml:space="preserve"> </v>
      </c>
      <c r="M62" s="161" t="str">
        <f>IF(ISBLANK(Fran1!AY31)," ",IF(Fran1!AY31&lt;50,Fran1!AY31," "))</f>
        <v xml:space="preserve"> </v>
      </c>
      <c r="N62" s="161" t="str">
        <f>IF(ISBLANK(Fran1!BC31)," ",IF(Fran1!BC31&lt;50,Fran1!BC31," "))</f>
        <v xml:space="preserve"> </v>
      </c>
      <c r="O62" s="161" t="str">
        <f>IF(ISBLANK(Fran1!BG31)," ",IF(Fran1!BG31&lt;50,Fran1!BG31," "))</f>
        <v xml:space="preserve"> </v>
      </c>
      <c r="P62" s="161" t="str">
        <f>IF(ISBLANK(Fran1!BK31)," ",IF(Fran1!BK31&lt;50,Fran1!BK31," "))</f>
        <v xml:space="preserve"> </v>
      </c>
      <c r="Q62" s="161" t="str">
        <f>IF(ISBLANK(Fran1!BO31)," ",IF(Fran1!BO31&lt;50,Fran1!BO31," "))</f>
        <v xml:space="preserve"> </v>
      </c>
      <c r="R62" s="161" t="str">
        <f>IF(ISBLANK(Fran1!BV31)," ",IF(Fran1!BV31&lt;50,Fran1!BV31," "))</f>
        <v xml:space="preserve"> </v>
      </c>
      <c r="S62" s="161" t="str">
        <f>IF(ISBLANK(Fran1!BZ31)," ",IF(Fran1!BZ31&lt;50,Fran1!BZ31," "))</f>
        <v xml:space="preserve"> </v>
      </c>
      <c r="T62" s="161" t="str">
        <f>IF(ISBLANK(Fran1!CD31)," ",IF(Fran1!CD31&lt;50,Fran1!CD31," "))</f>
        <v xml:space="preserve"> </v>
      </c>
      <c r="U62" s="161" t="str">
        <f>IF(ISBLANK(Fran1!CH31)," ",IF(Fran1!CH31&lt;50,Fran1!CH31," "))</f>
        <v xml:space="preserve"> </v>
      </c>
      <c r="V62" s="161" t="str">
        <f>IF(ISBLANK(Fran1!CL31)," ",IF(Fran1!CL31&lt;50,Fran1!CL31," "))</f>
        <v xml:space="preserve"> </v>
      </c>
      <c r="W62" s="161" t="str">
        <f>IF(ISBLANK(Fran1!CS31)," ",IF(Fran1!CS31&lt;50,Fran1!CS31," "))</f>
        <v xml:space="preserve"> </v>
      </c>
      <c r="X62" s="161" t="str">
        <f>IF(ISBLANK(Fran1!CW31)," ",IF(Fran1!CW31&lt;50,Fran1!CW31," "))</f>
        <v xml:space="preserve"> </v>
      </c>
      <c r="Y62" s="161" t="str">
        <f>IF(ISBLANK(Fran1!DA31)," ",IF(Fran1!DA31&lt;50,Fran1!DA31," "))</f>
        <v xml:space="preserve"> </v>
      </c>
      <c r="Z62" s="161" t="str">
        <f>IF(ISBLANK(Fran1!DE31)," ",IF(Fran1!DE31&lt;50,Fran1!DE31," "))</f>
        <v xml:space="preserve"> </v>
      </c>
      <c r="AA62" s="161" t="str">
        <f>IF(ISBLANK(Fran1!DI31)," ",IF(Fran1!DI31&lt;50,Fran1!DI31," "))</f>
        <v xml:space="preserve"> </v>
      </c>
      <c r="AB62" s="161" t="str">
        <f>IF(ISBLANK(Fran1!DP31)," ",IF(Fran1!DP31&lt;50,Fran1!DP31," "))</f>
        <v xml:space="preserve"> </v>
      </c>
      <c r="AC62" s="161" t="str">
        <f>IF(ISBLANK(Fran1!DT31)," ",IF(Fran1!DT31&lt;50,Fran1!DT31," "))</f>
        <v xml:space="preserve"> </v>
      </c>
      <c r="AD62" s="161" t="str">
        <f>IF(ISBLANK(Fran1!DX31)," ",IF(Fran1!DX31&lt;50,Fran1!DX31," "))</f>
        <v xml:space="preserve"> </v>
      </c>
      <c r="AE62" s="460"/>
      <c r="AF62" s="461"/>
      <c r="AG62" s="161" t="str">
        <f>IF(ISBLANK(Fran1!EB31)," ",IF(Fran1!EB31&lt;50,Fran1!EB31," "))</f>
        <v xml:space="preserve"> </v>
      </c>
      <c r="AH62" s="161" t="str">
        <f>IF(ISBLANK(Fran1!EF31)," ",IF(Fran1!EF31&lt;50,Fran1!EF31," "))</f>
        <v xml:space="preserve"> </v>
      </c>
      <c r="AI62" s="161" t="str">
        <f>IF(ISBLANK(Fran1!EM31)," ",IF(Fran1!EM31&lt;50,Fran1!EM31," "))</f>
        <v xml:space="preserve"> </v>
      </c>
      <c r="AJ62" s="161" t="str">
        <f>IF(ISBLANK(Fran1!EQ31)," ",IF(Fran1!EQ31&lt;50,Fran1!EQ31," "))</f>
        <v xml:space="preserve"> </v>
      </c>
      <c r="AK62" s="161" t="str">
        <f>IF(ISBLANK(Fran1!EU31)," ",IF(Fran1!EU31&lt;50,Fran1!EU31," "))</f>
        <v xml:space="preserve"> </v>
      </c>
      <c r="AL62" s="161" t="str">
        <f>IF(ISBLANK(Fran1!EY31)," ",IF(Fran1!EY31&lt;50,Fran1!EY31," "))</f>
        <v xml:space="preserve"> </v>
      </c>
      <c r="AM62" s="161" t="str">
        <f>IF(ISBLANK(Fran1!FC31)," ",IF(Fran1!FC31&lt;50,Fran1!FC31," "))</f>
        <v xml:space="preserve"> </v>
      </c>
      <c r="AN62" s="161" t="str">
        <f>IF(ISBLANK(Fran1!FJ31)," ",IF(Fran1!FJ31&lt;50,Fran1!FJ31," "))</f>
        <v xml:space="preserve"> </v>
      </c>
      <c r="AO62" s="161" t="str">
        <f>IF(ISBLANK(Fran1!FN31)," ",IF(Fran1!FN31&lt;50,Fran1!FN31," "))</f>
        <v xml:space="preserve"> </v>
      </c>
      <c r="AP62" s="161" t="str">
        <f>IF(ISBLANK(Fran1!FR31)," ",IF(Fran1!FR31&lt;50,Fran1!FR31," "))</f>
        <v xml:space="preserve"> </v>
      </c>
      <c r="AQ62" s="161" t="str">
        <f>IF(ISBLANK(Fran1!FV31)," ",IF(Fran1!FV31&lt;50,Fran1!FV31," "))</f>
        <v xml:space="preserve"> </v>
      </c>
      <c r="AR62" s="161" t="str">
        <f>IF(ISBLANK(Fran1!FZ31)," ",IF(Fran1!FZ31&lt;50,Fran1!FZ31," "))</f>
        <v xml:space="preserve"> </v>
      </c>
      <c r="AS62" s="161" t="str">
        <f>IF(ISBLANK(Fran1!GG31)," ",IF(Fran1!GG31&lt;50,Fran1!GG31," "))</f>
        <v xml:space="preserve"> </v>
      </c>
      <c r="AT62" s="161" t="str">
        <f>IF(ISBLANK(Fran1!GK31)," ",IF(Fran1!GK31&lt;50,Fran1!GK31," "))</f>
        <v xml:space="preserve"> </v>
      </c>
      <c r="AU62" s="161" t="str">
        <f>IF(ISBLANK(Fran1!GO31)," ",IF(Fran1!GO31&lt;50,Fran1!GO31," "))</f>
        <v xml:space="preserve"> </v>
      </c>
      <c r="AV62" s="161" t="str">
        <f>IF(ISBLANK(Fran1!GS31)," ",IF(Fran1!GS31&lt;50,Fran1!GS31," "))</f>
        <v xml:space="preserve"> </v>
      </c>
      <c r="AW62" s="161" t="str">
        <f>IF(ISBLANK(Fran1!GW31)," ",IF(Fran1!GW31&lt;50,Fran1!GW31," "))</f>
        <v xml:space="preserve"> </v>
      </c>
      <c r="AX62" s="161" t="str">
        <f>IF(ISBLANK(Fran1!HD31)," ",IF(Fran1!HD31&lt;50,Fran1!HD31," "))</f>
        <v xml:space="preserve"> </v>
      </c>
      <c r="AY62" s="161" t="str">
        <f>IF(ISBLANK(Fran1!HH31)," ",IF(Fran1!HH31&lt;50,Fran1!HH31," "))</f>
        <v xml:space="preserve"> </v>
      </c>
      <c r="AZ62" s="161" t="str">
        <f>IF(ISBLANK(Fran1!HL31)," ",IF(Fran1!HL31&lt;50,Fran1!HL31," "))</f>
        <v xml:space="preserve"> </v>
      </c>
      <c r="BA62" s="161" t="str">
        <f>IF(ISBLANK(Fran1!HP31)," ",IF(Fran1!HP31&lt;50,Fran1!HP31," "))</f>
        <v xml:space="preserve"> </v>
      </c>
      <c r="BB62" s="161" t="str">
        <f>IF(ISBLANK(Fran1!HT31)," ",IF(Fran1!HT31&lt;50,Fran1!HT31," "))</f>
        <v xml:space="preserve"> </v>
      </c>
      <c r="BC62" s="161" t="str">
        <f>IF(ISBLANK(Fran1!IA31)," ",IF(Fran1!IA31&lt;50,Fran1!IA31," "))</f>
        <v xml:space="preserve"> </v>
      </c>
      <c r="BD62" s="161" t="str">
        <f>IF(ISBLANK(Fran1!IE31)," ",IF(Fran1!IE31&lt;50,Fran1!IE31," "))</f>
        <v xml:space="preserve"> </v>
      </c>
      <c r="BE62" s="161" t="str">
        <f>IF(ISBLANK(Fran1!II31)," ",IF(Fran1!II31&lt;50,Fran1!II31," "))</f>
        <v xml:space="preserve"> </v>
      </c>
      <c r="BF62" s="161" t="str">
        <f>IF(ISBLANK(Fran1!IM31)," ",IF(Fran1!IM31&lt;50,Fran1!IM31," "))</f>
        <v xml:space="preserve"> </v>
      </c>
      <c r="BG62" s="161" t="str">
        <f>IF(ISBLANK(Fran1!IQ31)," ",IF(Fran1!IQ31&lt;50,Fran1!IQ31," "))</f>
        <v xml:space="preserve"> </v>
      </c>
      <c r="BH62" s="161" t="str">
        <f>IF(ISBLANK(Fran1!IX31)," ",IF(Fran1!IX31&lt;50,Fran1!IX31," "))</f>
        <v xml:space="preserve"> </v>
      </c>
      <c r="BI62" s="460"/>
      <c r="BJ62" s="461"/>
      <c r="BK62" s="161" t="str">
        <f>IF(ISBLANK(Fran1!JB31)," ",IF(Fran1!JB31&lt;50,Fran1!JB31," "))</f>
        <v xml:space="preserve"> </v>
      </c>
      <c r="BL62" s="161" t="str">
        <f>IF(ISBLANK(Fran1!JF31)," ",IF(Fran1!JF31&lt;50,Fran1!JF31," "))</f>
        <v xml:space="preserve"> </v>
      </c>
      <c r="BM62" s="161" t="str">
        <f>IF(ISBLANK(Fran1!JJ31)," ",IF(Fran1!JJ31&lt;50,Fran1!JJ31," "))</f>
        <v xml:space="preserve"> </v>
      </c>
      <c r="BN62" s="161" t="str">
        <f>IF(ISBLANK(Fran1!JN31)," ",IF(Fran1!JN31&lt;50,Fran1!JN31," "))</f>
        <v xml:space="preserve"> </v>
      </c>
      <c r="BO62" s="161" t="str">
        <f>IF(ISBLANK(Fran1!JU31)," ",IF(Fran1!JU31&lt;50,Fran1!JU31," "))</f>
        <v xml:space="preserve"> </v>
      </c>
      <c r="BP62" s="161" t="str">
        <f>IF(ISBLANK(Fran1!JY31)," ",IF(Fran1!JY31&lt;50,Fran1!JY31," "))</f>
        <v xml:space="preserve"> </v>
      </c>
      <c r="BQ62" s="161" t="str">
        <f>IF(ISBLANK(Fran1!KC31)," ",IF(Fran1!KC31&lt;50,Fran1!KC31," "))</f>
        <v xml:space="preserve"> </v>
      </c>
      <c r="BR62" s="161" t="str">
        <f>IF(ISBLANK(Fran1!KG31)," ",IF(Fran1!KG31&lt;50,Fran1!KG31," "))</f>
        <v xml:space="preserve"> </v>
      </c>
      <c r="BS62" s="161" t="str">
        <f>IF(ISBLANK(Fran1!KK31)," ",IF(Fran1!KK31&lt;50,Fran1!KK31," "))</f>
        <v xml:space="preserve"> </v>
      </c>
      <c r="BT62" s="161" t="str">
        <f>IF(ISBLANK(Fran1!KR31)," ",IF(Fran1!KR31&lt;50,Fran1!KR31," "))</f>
        <v xml:space="preserve"> </v>
      </c>
      <c r="BU62" s="161" t="str">
        <f>IF(ISBLANK(Fran1!KV31)," ",IF(Fran1!KV31&lt;50,Fran1!KV31," "))</f>
        <v xml:space="preserve"> </v>
      </c>
      <c r="BV62" s="161" t="str">
        <f>IF(ISBLANK(Fran1!KZ31)," ",IF(Fran1!KZ31&lt;50,Fran1!KZ31," "))</f>
        <v xml:space="preserve"> </v>
      </c>
      <c r="BW62" s="161" t="str">
        <f>IF(ISBLANK(Fran1!LD31)," ",IF(Fran1!LD31&lt;50,Fran1!LD31," "))</f>
        <v xml:space="preserve"> </v>
      </c>
      <c r="BX62" s="161" t="str">
        <f>IF(ISBLANK(Fran1!LH31)," ",IF(Fran1!LH31&lt;50,Fran1!LH31," "))</f>
        <v xml:space="preserve"> </v>
      </c>
      <c r="BY62" s="161" t="str">
        <f>IF(ISBLANK(Fran1!LO31)," ",IF(Fran1!LO31&lt;50,Fran1!LO31," "))</f>
        <v xml:space="preserve"> </v>
      </c>
    </row>
    <row r="63" spans="1:77" ht="20.100000000000001" customHeight="1">
      <c r="A63" s="456" t="str">
        <f>LEFT(Fran1!$A30,1)&amp;LEFT(Fran1!$B30,1)</f>
        <v/>
      </c>
      <c r="B63" s="457"/>
      <c r="C63" s="157" t="str">
        <f>IF(ISBLANK(Fran1!E30)," ",IF(Fran1!E30&gt;=75,Fran1!E30," "))</f>
        <v xml:space="preserve"> </v>
      </c>
      <c r="D63" s="157" t="str">
        <f>IF(ISBLANK(Fran1!I30)," ",IF(Fran1!I30&gt;=75,Fran1!I30," "))</f>
        <v xml:space="preserve"> </v>
      </c>
      <c r="E63" s="157" t="str">
        <f>IF(ISBLANK(Fran1!M30)," ",IF(Fran1!M30&gt;=75,Fran1!M30," "))</f>
        <v xml:space="preserve"> </v>
      </c>
      <c r="F63" s="157" t="str">
        <f>IF(ISBLANK(Fran1!Q30)," ",IF(Fran1!Q30&gt;=75,Fran1!Q30," "))</f>
        <v xml:space="preserve"> </v>
      </c>
      <c r="G63" s="157" t="str">
        <f>IF(ISBLANK(Fran1!U30)," ",IF(Fran1!U30&gt;=75,Fran1!U30," "))</f>
        <v xml:space="preserve"> </v>
      </c>
      <c r="H63" s="157" t="str">
        <f>IF(ISBLANK(Fran1!AB30)," ",IF(Fran1!AB30&gt;=75,Fran1!AB30," "))</f>
        <v xml:space="preserve"> </v>
      </c>
      <c r="I63" s="157" t="str">
        <f>IF(ISBLANK(Fran1!AF30)," ",IF(Fran1!AF30&gt;=75,Fran1!AF30," "))</f>
        <v xml:space="preserve"> </v>
      </c>
      <c r="J63" s="157" t="str">
        <f>IF(ISBLANK(Fran1!AJ30)," ",IF(Fran1!AJ30&gt;=75,Fran1!AJ30," "))</f>
        <v xml:space="preserve"> </v>
      </c>
      <c r="K63" s="157" t="str">
        <f>IF(ISBLANK(Fran1!AN30)," ",IF(Fran1!AN30&gt;=75,Fran1!AN30," "))</f>
        <v xml:space="preserve"> </v>
      </c>
      <c r="L63" s="157" t="str">
        <f>IF(ISBLANK(Fran1!AR30)," ",IF(Fran1!AR30&gt;=75,Fran1!AR30," "))</f>
        <v xml:space="preserve"> </v>
      </c>
      <c r="M63" s="157" t="str">
        <f>IF(ISBLANK(Fran1!AY30)," ",IF(Fran1!AY30&gt;=75,Fran1!AY30," "))</f>
        <v xml:space="preserve"> </v>
      </c>
      <c r="N63" s="157" t="str">
        <f>IF(ISBLANK(Fran1!BC30)," ",IF(Fran1!BC30&gt;=75,Fran1!BC30," "))</f>
        <v xml:space="preserve"> </v>
      </c>
      <c r="O63" s="157" t="str">
        <f>IF(ISBLANK(Fran1!BG30)," ",IF(Fran1!BG30&gt;=75,Fran1!BG30," "))</f>
        <v xml:space="preserve"> </v>
      </c>
      <c r="P63" s="157" t="str">
        <f>IF(ISBLANK(Fran1!BK30)," ",IF(Fran1!BK30&gt;=75,Fran1!BK30," "))</f>
        <v xml:space="preserve"> </v>
      </c>
      <c r="Q63" s="157" t="str">
        <f>IF(ISBLANK(Fran1!BO30)," ",IF(Fran1!BO30&gt;=75,Fran1!BO30," "))</f>
        <v xml:space="preserve"> </v>
      </c>
      <c r="R63" s="157" t="str">
        <f>IF(ISBLANK(Fran1!BV30)," ",IF(Fran1!BV30&gt;=75,Fran1!BV30," "))</f>
        <v xml:space="preserve"> </v>
      </c>
      <c r="S63" s="157" t="str">
        <f>IF(ISBLANK(Fran1!BZ30)," ",IF(Fran1!BZ30&gt;=75,Fran1!BZ30," "))</f>
        <v xml:space="preserve"> </v>
      </c>
      <c r="T63" s="157" t="str">
        <f>IF(ISBLANK(Fran1!CD30)," ",IF(Fran1!CD30&gt;=75,Fran1!CD30," "))</f>
        <v xml:space="preserve"> </v>
      </c>
      <c r="U63" s="157" t="str">
        <f>IF(ISBLANK(Fran1!CH30)," ",IF(Fran1!CH30&gt;=75,Fran1!CH30," "))</f>
        <v xml:space="preserve"> </v>
      </c>
      <c r="V63" s="157" t="str">
        <f>IF(ISBLANK(Fran1!CL30)," ",IF(Fran1!CL30&gt;=75,Fran1!CL30," "))</f>
        <v xml:space="preserve"> </v>
      </c>
      <c r="W63" s="157" t="str">
        <f>IF(ISBLANK(Fran1!CS30)," ",IF(Fran1!CS30&gt;=75,Fran1!CS30," "))</f>
        <v xml:space="preserve"> </v>
      </c>
      <c r="X63" s="157" t="str">
        <f>IF(ISBLANK(Fran1!CW30)," ",IF(Fran1!CW30&gt;=75,Fran1!CW30," "))</f>
        <v xml:space="preserve"> </v>
      </c>
      <c r="Y63" s="157" t="str">
        <f>IF(ISBLANK(Fran1!DA30)," ",IF(Fran1!DA30&gt;=75,Fran1!DA30," "))</f>
        <v xml:space="preserve"> </v>
      </c>
      <c r="Z63" s="157" t="str">
        <f>IF(ISBLANK(Fran1!DE30)," ",IF(Fran1!DE30&gt;=75,Fran1!DE30," "))</f>
        <v xml:space="preserve"> </v>
      </c>
      <c r="AA63" s="157" t="str">
        <f>IF(ISBLANK(Fran1!DI30)," ",IF(Fran1!DI30&gt;=75,Fran1!DI30," "))</f>
        <v xml:space="preserve"> </v>
      </c>
      <c r="AB63" s="157" t="str">
        <f>IF(ISBLANK(Fran1!DP30)," ",IF(Fran1!DP30&gt;=75,Fran1!DP30," "))</f>
        <v xml:space="preserve"> </v>
      </c>
      <c r="AC63" s="157" t="str">
        <f>IF(ISBLANK(Fran1!DT30)," ",IF(Fran1!DT30&gt;=75,Fran1!DT30," "))</f>
        <v xml:space="preserve"> </v>
      </c>
      <c r="AD63" s="157" t="str">
        <f>IF(ISBLANK(Fran1!DX30)," ",IF(Fran1!DX30&gt;=75,Fran1!DX30," "))</f>
        <v xml:space="preserve"> </v>
      </c>
      <c r="AE63" s="456" t="str">
        <f>LEFT(Fran1!$A30,1)&amp;LEFT(Fran1!$B30,1)</f>
        <v/>
      </c>
      <c r="AF63" s="457"/>
      <c r="AG63" s="157" t="str">
        <f>IF(ISBLANK(Fran1!EB30)," ",IF(Fran1!EB30&gt;=75,Fran1!EB30," "))</f>
        <v xml:space="preserve"> </v>
      </c>
      <c r="AH63" s="157" t="str">
        <f>IF(ISBLANK(Fran1!EF30)," ",IF(Fran1!EF30&gt;=75,Fran1!EF30," "))</f>
        <v xml:space="preserve"> </v>
      </c>
      <c r="AI63" s="157" t="str">
        <f>IF(ISBLANK(Fran1!EM30)," ",IF(Fran1!EM30&gt;=75,Fran1!EM30," "))</f>
        <v xml:space="preserve"> </v>
      </c>
      <c r="AJ63" s="157" t="str">
        <f>IF(ISBLANK(Fran1!EQ30)," ",IF(Fran1!EQ30&gt;=75,Fran1!EQ30," "))</f>
        <v xml:space="preserve"> </v>
      </c>
      <c r="AK63" s="157" t="str">
        <f>IF(ISBLANK(Fran1!EU30)," ",IF(Fran1!EU30&gt;=75,Fran1!EU30," "))</f>
        <v xml:space="preserve"> </v>
      </c>
      <c r="AL63" s="157" t="str">
        <f>IF(ISBLANK(Fran1!EY30)," ",IF(Fran1!EY30&gt;=75,Fran1!EY30," "))</f>
        <v xml:space="preserve"> </v>
      </c>
      <c r="AM63" s="157" t="str">
        <f>IF(ISBLANK(Fran1!FC30)," ",IF(Fran1!FC30&gt;=75,Fran1!FC30," "))</f>
        <v xml:space="preserve"> </v>
      </c>
      <c r="AN63" s="157" t="str">
        <f>IF(ISBLANK(Fran1!FJ30)," ",IF(Fran1!FJ30&gt;=75,Fran1!FJ30," "))</f>
        <v xml:space="preserve"> </v>
      </c>
      <c r="AO63" s="157" t="str">
        <f>IF(ISBLANK(Fran1!FN30)," ",IF(Fran1!FN30&gt;=75,Fran1!FN30," "))</f>
        <v xml:space="preserve"> </v>
      </c>
      <c r="AP63" s="157" t="str">
        <f>IF(ISBLANK(Fran1!FR30)," ",IF(Fran1!FR30&gt;=75,Fran1!FR30," "))</f>
        <v xml:space="preserve"> </v>
      </c>
      <c r="AQ63" s="157" t="str">
        <f>IF(ISBLANK(Fran1!FV30)," ",IF(Fran1!FV30&gt;=75,Fran1!FV30," "))</f>
        <v xml:space="preserve"> </v>
      </c>
      <c r="AR63" s="157" t="str">
        <f>IF(ISBLANK(Fran1!FZ30)," ",IF(Fran1!FZ30&gt;=75,Fran1!FZ30," "))</f>
        <v xml:space="preserve"> </v>
      </c>
      <c r="AS63" s="157" t="str">
        <f>IF(ISBLANK(Fran1!GG30)," ",IF(Fran1!GG30&gt;=75,Fran1!GG30," "))</f>
        <v xml:space="preserve"> </v>
      </c>
      <c r="AT63" s="157" t="str">
        <f>IF(ISBLANK(Fran1!GK30)," ",IF(Fran1!GK30&gt;=75,Fran1!GK30," "))</f>
        <v xml:space="preserve"> </v>
      </c>
      <c r="AU63" s="157" t="str">
        <f>IF(ISBLANK(Fran1!GO30)," ",IF(Fran1!GO30&gt;=75,Fran1!GO30," "))</f>
        <v xml:space="preserve"> </v>
      </c>
      <c r="AV63" s="157" t="str">
        <f>IF(ISBLANK(Fran1!GS30)," ",IF(Fran1!GS30&gt;=75,Fran1!GS30," "))</f>
        <v xml:space="preserve"> </v>
      </c>
      <c r="AW63" s="157" t="str">
        <f>IF(ISBLANK(Fran1!GW30)," ",IF(Fran1!GW30&gt;=75,Fran1!GW30," "))</f>
        <v xml:space="preserve"> </v>
      </c>
      <c r="AX63" s="157" t="str">
        <f>IF(ISBLANK(Fran1!HD30)," ",IF(Fran1!HD30&gt;=75,Fran1!HD30," "))</f>
        <v xml:space="preserve"> </v>
      </c>
      <c r="AY63" s="157" t="str">
        <f>IF(ISBLANK(Fran1!HH30)," ",IF(Fran1!HH30&gt;=75,Fran1!HH30," "))</f>
        <v xml:space="preserve"> </v>
      </c>
      <c r="AZ63" s="157" t="str">
        <f>IF(ISBLANK(Fran1!HL30)," ",IF(Fran1!HL30&gt;=75,Fran1!HL30," "))</f>
        <v xml:space="preserve"> </v>
      </c>
      <c r="BA63" s="157" t="str">
        <f>IF(ISBLANK(Fran1!HP30)," ",IF(Fran1!HP30&gt;=75,Fran1!HP30," "))</f>
        <v xml:space="preserve"> </v>
      </c>
      <c r="BB63" s="157" t="str">
        <f>IF(ISBLANK(Fran1!HT30)," ",IF(Fran1!HT30&gt;=75,Fran1!HT30," "))</f>
        <v xml:space="preserve"> </v>
      </c>
      <c r="BC63" s="157" t="str">
        <f>IF(ISBLANK(Fran1!IA30)," ",IF(Fran1!IA30&gt;=75,Fran1!IA30," "))</f>
        <v xml:space="preserve"> </v>
      </c>
      <c r="BD63" s="157" t="str">
        <f>IF(ISBLANK(Fran1!IE30)," ",IF(Fran1!IE30&gt;=75,Fran1!IE30," "))</f>
        <v xml:space="preserve"> </v>
      </c>
      <c r="BE63" s="157" t="str">
        <f>IF(ISBLANK(Fran1!II30)," ",IF(Fran1!II30&gt;=75,Fran1!II30," "))</f>
        <v xml:space="preserve"> </v>
      </c>
      <c r="BF63" s="157" t="str">
        <f>IF(ISBLANK(Fran1!IM30)," ",IF(Fran1!IM30&gt;=75,Fran1!IM30," "))</f>
        <v xml:space="preserve"> </v>
      </c>
      <c r="BG63" s="157" t="str">
        <f>IF(ISBLANK(Fran1!IQ30)," ",IF(Fran1!IQ30&gt;=75,Fran1!IQ30," "))</f>
        <v xml:space="preserve"> </v>
      </c>
      <c r="BH63" s="157" t="str">
        <f>IF(ISBLANK(Fran1!IX30)," ",IF(Fran1!IX30&gt;=75,Fran1!IX30," "))</f>
        <v xml:space="preserve"> </v>
      </c>
      <c r="BI63" s="456" t="str">
        <f>LEFT(Fran1!$A30,1)&amp;LEFT(Fran1!$B30,1)</f>
        <v/>
      </c>
      <c r="BJ63" s="457"/>
      <c r="BK63" s="157" t="str">
        <f>IF(ISBLANK(Fran1!JB30)," ",IF(Fran1!JB30&gt;=75,Fran1!JB30," "))</f>
        <v xml:space="preserve"> </v>
      </c>
      <c r="BL63" s="157" t="str">
        <f>IF(ISBLANK(Fran1!JF30)," ",IF(Fran1!JF30&gt;=75,Fran1!JF30," "))</f>
        <v xml:space="preserve"> </v>
      </c>
      <c r="BM63" s="157" t="str">
        <f>IF(ISBLANK(Fran1!JJ30)," ",IF(Fran1!JJ30&gt;=75,Fran1!JJ30," "))</f>
        <v xml:space="preserve"> </v>
      </c>
      <c r="BN63" s="157" t="str">
        <f>IF(ISBLANK(Fran1!JN30)," ",IF(Fran1!JN30&gt;=75,Fran1!JN30," "))</f>
        <v xml:space="preserve"> </v>
      </c>
      <c r="BO63" s="157" t="str">
        <f>IF(ISBLANK(Fran1!JU30)," ",IF(Fran1!JU30&gt;=75,Fran1!JU30," "))</f>
        <v xml:space="preserve"> </v>
      </c>
      <c r="BP63" s="157" t="str">
        <f>IF(ISBLANK(Fran1!JY30)," ",IF(Fran1!JY30&gt;=75,Fran1!JY30," "))</f>
        <v xml:space="preserve"> </v>
      </c>
      <c r="BQ63" s="157" t="str">
        <f>IF(ISBLANK(Fran1!KC30)," ",IF(Fran1!KC30&gt;=75,Fran1!KC30," "))</f>
        <v xml:space="preserve"> </v>
      </c>
      <c r="BR63" s="157" t="str">
        <f>IF(ISBLANK(Fran1!KG30)," ",IF(Fran1!KG30&gt;=75,Fran1!KG30," "))</f>
        <v xml:space="preserve"> </v>
      </c>
      <c r="BS63" s="157" t="str">
        <f>IF(ISBLANK(Fran1!KK30)," ",IF(Fran1!KK30&gt;=75,Fran1!KK30," "))</f>
        <v xml:space="preserve"> </v>
      </c>
      <c r="BT63" s="157" t="str">
        <f>IF(ISBLANK(Fran1!KR30)," ",IF(Fran1!KR30&gt;=75,Fran1!KR30," "))</f>
        <v xml:space="preserve"> </v>
      </c>
      <c r="BU63" s="157" t="str">
        <f>IF(ISBLANK(Fran1!KV30)," ",IF(Fran1!KV30&gt;=75,Fran1!KV30," "))</f>
        <v xml:space="preserve"> </v>
      </c>
      <c r="BV63" s="157" t="str">
        <f>IF(ISBLANK(Fran1!KZ30)," ",IF(Fran1!KZ30&gt;=75,Fran1!KZ30," "))</f>
        <v xml:space="preserve"> </v>
      </c>
      <c r="BW63" s="157" t="str">
        <f>IF(ISBLANK(Fran1!LD30)," ",IF(Fran1!LD30&gt;=75,Fran1!LD30," "))</f>
        <v xml:space="preserve"> </v>
      </c>
      <c r="BX63" s="157" t="str">
        <f>IF(ISBLANK(Fran1!LH30)," ",IF(Fran1!LH30&gt;=75,Fran1!LH30," "))</f>
        <v xml:space="preserve"> </v>
      </c>
      <c r="BY63" s="157" t="str">
        <f>IF(ISBLANK(Fran1!LO30)," ",IF(Fran1!LO30&gt;=75,Fran1!LO30," "))</f>
        <v xml:space="preserve"> </v>
      </c>
    </row>
    <row r="64" spans="1:77" ht="20.100000000000001" customHeight="1">
      <c r="A64" s="458"/>
      <c r="B64" s="459"/>
      <c r="C64" s="159" t="str">
        <f>IF(ISBLANK(Fran1!E30)," ",IF(Fran1!E30&gt;=50,IF(Fran1!E30&lt;75,Fran1!E30," ")," "))</f>
        <v xml:space="preserve"> </v>
      </c>
      <c r="D64" s="159" t="str">
        <f>IF(ISBLANK(Fran1!I30)," ",IF(Fran1!I30&gt;=50,IF(Fran1!I30&lt;75,Fran1!I30," ")," "))</f>
        <v xml:space="preserve"> </v>
      </c>
      <c r="E64" s="159" t="str">
        <f>IF(ISBLANK(Fran1!M30)," ",IF(Fran1!M30&gt;=50,IF(Fran1!M30&lt;75,Fran1!M30," ")," "))</f>
        <v xml:space="preserve"> </v>
      </c>
      <c r="F64" s="159" t="str">
        <f>IF(ISBLANK(Fran1!Q30)," ",IF(Fran1!Q30&gt;=50,IF(Fran1!Q30&lt;75,Fran1!Q30," ")," "))</f>
        <v xml:space="preserve"> </v>
      </c>
      <c r="G64" s="159" t="str">
        <f>IF(ISBLANK(Fran1!U30)," ",IF(Fran1!U30&gt;=50,IF(Fran1!U30&lt;75,Fran1!U30," ")," "))</f>
        <v xml:space="preserve"> </v>
      </c>
      <c r="H64" s="159" t="str">
        <f>IF(ISBLANK(Fran1!AB30)," ",IF(Fran1!AB30&gt;=50,IF(Fran1!AB30&lt;75,Fran1!AB30," ")," "))</f>
        <v xml:space="preserve"> </v>
      </c>
      <c r="I64" s="159" t="str">
        <f>IF(ISBLANK(Fran1!AF30)," ",IF(Fran1!AF30&gt;=50,IF(Fran1!AF30&lt;75,Fran1!AF30," ")," "))</f>
        <v xml:space="preserve"> </v>
      </c>
      <c r="J64" s="159" t="str">
        <f>IF(ISBLANK(Fran1!AJ30)," ",IF(Fran1!AJ30&gt;=50,IF(Fran1!AJ30&lt;75,Fran1!AJ30," ")," "))</f>
        <v xml:space="preserve"> </v>
      </c>
      <c r="K64" s="159" t="str">
        <f>IF(ISBLANK(Fran1!AN30)," ",IF(Fran1!AN30&gt;=50,IF(Fran1!AN30&lt;75,Fran1!AN30," ")," "))</f>
        <v xml:space="preserve"> </v>
      </c>
      <c r="L64" s="159" t="str">
        <f>IF(ISBLANK(Fran1!AR30)," ",IF(Fran1!AR30&gt;=50,IF(Fran1!AR30&lt;75,Fran1!AR30," ")," "))</f>
        <v xml:space="preserve"> </v>
      </c>
      <c r="M64" s="159" t="str">
        <f>IF(ISBLANK(Fran1!AY30)," ",IF(Fran1!AY30&gt;=50,IF(Fran1!AY30&lt;75,Fran1!AY30," ")," "))</f>
        <v xml:space="preserve"> </v>
      </c>
      <c r="N64" s="159" t="str">
        <f>IF(ISBLANK(Fran1!BC30)," ",IF(Fran1!BC30&gt;=50,IF(Fran1!BC30&lt;75,Fran1!BC30," ")," "))</f>
        <v xml:space="preserve"> </v>
      </c>
      <c r="O64" s="159" t="str">
        <f>IF(ISBLANK(Fran1!BG30)," ",IF(Fran1!BG30&gt;=50,IF(Fran1!BG30&lt;75,Fran1!BG30," ")," "))</f>
        <v xml:space="preserve"> </v>
      </c>
      <c r="P64" s="159" t="str">
        <f>IF(ISBLANK(Fran1!BK30)," ",IF(Fran1!BK30&gt;=50,IF(Fran1!BK30&lt;75,Fran1!BK30," ")," "))</f>
        <v xml:space="preserve"> </v>
      </c>
      <c r="Q64" s="159" t="str">
        <f>IF(ISBLANK(Fran1!BO30)," ",IF(Fran1!BO30&gt;=50,IF(Fran1!BO30&lt;75,Fran1!BO30," ")," "))</f>
        <v xml:space="preserve"> </v>
      </c>
      <c r="R64" s="159" t="str">
        <f>IF(ISBLANK(Fran1!BV30)," ",IF(Fran1!BV30&gt;=50,IF(Fran1!BV30&lt;75,Fran1!BV30," ")," "))</f>
        <v xml:space="preserve"> </v>
      </c>
      <c r="S64" s="159" t="str">
        <f>IF(ISBLANK(Fran1!BZ30)," ",IF(Fran1!BZ30&gt;=50,IF(Fran1!BZ30&lt;75,Fran1!BZ30," ")," "))</f>
        <v xml:space="preserve"> </v>
      </c>
      <c r="T64" s="159" t="str">
        <f>IF(ISBLANK(Fran1!CD30)," ",IF(Fran1!CD30&gt;=50,IF(Fran1!CD30&lt;75,Fran1!CD30," ")," "))</f>
        <v xml:space="preserve"> </v>
      </c>
      <c r="U64" s="159" t="str">
        <f>IF(ISBLANK(Fran1!CH30)," ",IF(Fran1!CH30&gt;=50,IF(Fran1!CH30&lt;75,Fran1!CH30," ")," "))</f>
        <v xml:space="preserve"> </v>
      </c>
      <c r="V64" s="159" t="str">
        <f>IF(ISBLANK(Fran1!CL30)," ",IF(Fran1!CL30&gt;=50,IF(Fran1!CL30&lt;75,Fran1!CL30," ")," "))</f>
        <v xml:space="preserve"> </v>
      </c>
      <c r="W64" s="159" t="str">
        <f>IF(ISBLANK(Fran1!CS30)," ",IF(Fran1!CS30&gt;=50,IF(Fran1!CS30&lt;75,Fran1!CS30," ")," "))</f>
        <v xml:space="preserve"> </v>
      </c>
      <c r="X64" s="159" t="str">
        <f>IF(ISBLANK(Fran1!CW30)," ",IF(Fran1!CW30&gt;=50,IF(Fran1!CW30&lt;75,Fran1!CW30," ")," "))</f>
        <v xml:space="preserve"> </v>
      </c>
      <c r="Y64" s="159" t="str">
        <f>IF(ISBLANK(Fran1!DA30)," ",IF(Fran1!DA30&gt;=50,IF(Fran1!DA30&lt;75,Fran1!DA30," ")," "))</f>
        <v xml:space="preserve"> </v>
      </c>
      <c r="Z64" s="159" t="str">
        <f>IF(ISBLANK(Fran1!DE30)," ",IF(Fran1!DE30&gt;=50,IF(Fran1!DE30&lt;75,Fran1!DE30," ")," "))</f>
        <v xml:space="preserve"> </v>
      </c>
      <c r="AA64" s="159" t="str">
        <f>IF(ISBLANK(Fran1!DI30)," ",IF(Fran1!DI30&gt;=50,IF(Fran1!DI30&lt;75,Fran1!DI30," ")," "))</f>
        <v xml:space="preserve"> </v>
      </c>
      <c r="AB64" s="159" t="str">
        <f>IF(ISBLANK(Fran1!DP30)," ",IF(Fran1!DP30&gt;=50,IF(Fran1!DP30&lt;75,Fran1!DP30," ")," "))</f>
        <v xml:space="preserve"> </v>
      </c>
      <c r="AC64" s="159" t="str">
        <f>IF(ISBLANK(Fran1!DT30)," ",IF(Fran1!DT30&gt;=50,IF(Fran1!DT30&lt;75,Fran1!DT30," ")," "))</f>
        <v xml:space="preserve"> </v>
      </c>
      <c r="AD64" s="159" t="str">
        <f>IF(ISBLANK(Fran1!DX30)," ",IF(Fran1!DX30&gt;=50,IF(Fran1!DX30&lt;75,Fran1!DX30," ")," "))</f>
        <v xml:space="preserve"> </v>
      </c>
      <c r="AE64" s="458"/>
      <c r="AF64" s="459"/>
      <c r="AG64" s="159" t="str">
        <f>IF(ISBLANK(Fran1!EB30)," ",IF(Fran1!EB30&gt;=50,IF(Fran1!EB30&lt;75,Fran1!EB30," ")," "))</f>
        <v xml:space="preserve"> </v>
      </c>
      <c r="AH64" s="159" t="str">
        <f>IF(ISBLANK(Fran1!EF30)," ",IF(Fran1!EF30&gt;=50,IF(Fran1!EF30&lt;75,Fran1!EF30," ")," "))</f>
        <v xml:space="preserve"> </v>
      </c>
      <c r="AI64" s="159" t="str">
        <f>IF(ISBLANK(Fran1!EM30)," ",IF(Fran1!EM30&gt;=50,IF(Fran1!EM30&lt;75,Fran1!EM30," ")," "))</f>
        <v xml:space="preserve"> </v>
      </c>
      <c r="AJ64" s="159" t="str">
        <f>IF(ISBLANK(Fran1!EQ30)," ",IF(Fran1!EQ30&gt;=50,IF(Fran1!EQ30&lt;75,Fran1!EQ30," ")," "))</f>
        <v xml:space="preserve"> </v>
      </c>
      <c r="AK64" s="159" t="str">
        <f>IF(ISBLANK(Fran1!EU30)," ",IF(Fran1!EU30&gt;=50,IF(Fran1!EU30&lt;75,Fran1!EU30," ")," "))</f>
        <v xml:space="preserve"> </v>
      </c>
      <c r="AL64" s="159" t="str">
        <f>IF(ISBLANK(Fran1!EY30)," ",IF(Fran1!EY30&gt;=50,IF(Fran1!EY30&lt;75,Fran1!EY30," ")," "))</f>
        <v xml:space="preserve"> </v>
      </c>
      <c r="AM64" s="159" t="str">
        <f>IF(ISBLANK(Fran1!FC30)," ",IF(Fran1!FC30&gt;=50,IF(Fran1!FC30&lt;75,Fran1!FC30," ")," "))</f>
        <v xml:space="preserve"> </v>
      </c>
      <c r="AN64" s="159" t="str">
        <f>IF(ISBLANK(Fran1!FJ30)," ",IF(Fran1!FJ30&gt;=50,IF(Fran1!FJ30&lt;75,Fran1!FJ30," ")," "))</f>
        <v xml:space="preserve"> </v>
      </c>
      <c r="AO64" s="159" t="str">
        <f>IF(ISBLANK(Fran1!FN30)," ",IF(Fran1!FN30&gt;=50,IF(Fran1!FN30&lt;75,Fran1!FN30," ")," "))</f>
        <v xml:space="preserve"> </v>
      </c>
      <c r="AP64" s="159" t="str">
        <f>IF(ISBLANK(Fran1!FR30)," ",IF(Fran1!FR30&gt;=50,IF(Fran1!FR30&lt;75,Fran1!FR30," ")," "))</f>
        <v xml:space="preserve"> </v>
      </c>
      <c r="AQ64" s="159" t="str">
        <f>IF(ISBLANK(Fran1!FV30)," ",IF(Fran1!FV30&gt;=50,IF(Fran1!FV30&lt;75,Fran1!FV30," ")," "))</f>
        <v xml:space="preserve"> </v>
      </c>
      <c r="AR64" s="159" t="str">
        <f>IF(ISBLANK(Fran1!FZ30)," ",IF(Fran1!FZ30&gt;=50,IF(Fran1!FZ30&lt;75,Fran1!FZ30," ")," "))</f>
        <v xml:space="preserve"> </v>
      </c>
      <c r="AS64" s="159" t="str">
        <f>IF(ISBLANK(Fran1!GG30)," ",IF(Fran1!GG30&gt;=50,IF(Fran1!GG30&lt;75,Fran1!GG30," ")," "))</f>
        <v xml:space="preserve"> </v>
      </c>
      <c r="AT64" s="159" t="str">
        <f>IF(ISBLANK(Fran1!GK30)," ",IF(Fran1!GK30&gt;=50,IF(Fran1!GK30&lt;75,Fran1!GK30," ")," "))</f>
        <v xml:space="preserve"> </v>
      </c>
      <c r="AU64" s="159" t="str">
        <f>IF(ISBLANK(Fran1!GO30)," ",IF(Fran1!GO30&gt;=50,IF(Fran1!GO30&lt;75,Fran1!GO30," ")," "))</f>
        <v xml:space="preserve"> </v>
      </c>
      <c r="AV64" s="159" t="str">
        <f>IF(ISBLANK(Fran1!GS30)," ",IF(Fran1!GS30&gt;=50,IF(Fran1!GS30&lt;75,Fran1!GS30," ")," "))</f>
        <v xml:space="preserve"> </v>
      </c>
      <c r="AW64" s="159" t="str">
        <f>IF(ISBLANK(Fran1!GW30)," ",IF(Fran1!GW30&gt;=50,IF(Fran1!GW30&lt;75,Fran1!GW30," ")," "))</f>
        <v xml:space="preserve"> </v>
      </c>
      <c r="AX64" s="159" t="str">
        <f>IF(ISBLANK(Fran1!HD30)," ",IF(Fran1!HD30&gt;=50,IF(Fran1!HD30&lt;75,Fran1!HD30," ")," "))</f>
        <v xml:space="preserve"> </v>
      </c>
      <c r="AY64" s="159" t="str">
        <f>IF(ISBLANK(Fran1!HH30)," ",IF(Fran1!HH30&gt;=50,IF(Fran1!HH30&lt;75,Fran1!HH30," ")," "))</f>
        <v xml:space="preserve"> </v>
      </c>
      <c r="AZ64" s="159" t="str">
        <f>IF(ISBLANK(Fran1!HL30)," ",IF(Fran1!HL30&gt;=50,IF(Fran1!HL30&lt;75,Fran1!HL30," ")," "))</f>
        <v xml:space="preserve"> </v>
      </c>
      <c r="BA64" s="159" t="str">
        <f>IF(ISBLANK(Fran1!HP30)," ",IF(Fran1!HP30&gt;=50,IF(Fran1!HP30&lt;75,Fran1!HP30," ")," "))</f>
        <v xml:space="preserve"> </v>
      </c>
      <c r="BB64" s="159" t="str">
        <f>IF(ISBLANK(Fran1!HT30)," ",IF(Fran1!HT30&gt;=50,IF(Fran1!HT30&lt;75,Fran1!HT30," ")," "))</f>
        <v xml:space="preserve"> </v>
      </c>
      <c r="BC64" s="159" t="str">
        <f>IF(ISBLANK(Fran1!IA30)," ",IF(Fran1!IA30&gt;=50,IF(Fran1!IA30&lt;75,Fran1!IA30," ")," "))</f>
        <v xml:space="preserve"> </v>
      </c>
      <c r="BD64" s="159" t="str">
        <f>IF(ISBLANK(Fran1!IE30)," ",IF(Fran1!IE30&gt;=50,IF(Fran1!IE30&lt;75,Fran1!IE30," ")," "))</f>
        <v xml:space="preserve"> </v>
      </c>
      <c r="BE64" s="159" t="str">
        <f>IF(ISBLANK(Fran1!II30)," ",IF(Fran1!II30&gt;=50,IF(Fran1!II30&lt;75,Fran1!II30," ")," "))</f>
        <v xml:space="preserve"> </v>
      </c>
      <c r="BF64" s="159" t="str">
        <f>IF(ISBLANK(Fran1!IM30)," ",IF(Fran1!IM30&gt;=50,IF(Fran1!IM30&lt;75,Fran1!IM30," ")," "))</f>
        <v xml:space="preserve"> </v>
      </c>
      <c r="BG64" s="159" t="str">
        <f>IF(ISBLANK(Fran1!IQ30)," ",IF(Fran1!IQ30&gt;=50,IF(Fran1!IQ30&lt;75,Fran1!IQ30," ")," "))</f>
        <v xml:space="preserve"> </v>
      </c>
      <c r="BH64" s="159" t="str">
        <f>IF(ISBLANK(Fran1!IX30)," ",IF(Fran1!IX30&gt;=50,IF(Fran1!IX30&lt;75,Fran1!IX30," ")," "))</f>
        <v xml:space="preserve"> </v>
      </c>
      <c r="BI64" s="458"/>
      <c r="BJ64" s="459"/>
      <c r="BK64" s="159" t="str">
        <f>IF(ISBLANK(Fran1!JB30)," ",IF(Fran1!JB30&gt;=50,IF(Fran1!JB30&lt;75,Fran1!JB30," ")," "))</f>
        <v xml:space="preserve"> </v>
      </c>
      <c r="BL64" s="159" t="str">
        <f>IF(ISBLANK(Fran1!JF30)," ",IF(Fran1!JF30&gt;=50,IF(Fran1!JF30&lt;75,Fran1!JF30," ")," "))</f>
        <v xml:space="preserve"> </v>
      </c>
      <c r="BM64" s="159" t="str">
        <f>IF(ISBLANK(Fran1!JJ30)," ",IF(Fran1!JJ30&gt;=50,IF(Fran1!JJ30&lt;75,Fran1!JJ30," ")," "))</f>
        <v xml:space="preserve"> </v>
      </c>
      <c r="BN64" s="159" t="str">
        <f>IF(ISBLANK(Fran1!JN30)," ",IF(Fran1!JN30&gt;=50,IF(Fran1!JN30&lt;75,Fran1!JN30," ")," "))</f>
        <v xml:space="preserve"> </v>
      </c>
      <c r="BO64" s="159" t="str">
        <f>IF(ISBLANK(Fran1!JU30)," ",IF(Fran1!JU30&gt;=50,IF(Fran1!JU30&lt;75,Fran1!JU30," ")," "))</f>
        <v xml:space="preserve"> </v>
      </c>
      <c r="BP64" s="159" t="str">
        <f>IF(ISBLANK(Fran1!JY30)," ",IF(Fran1!JY30&gt;=50,IF(Fran1!JY30&lt;75,Fran1!JY30," ")," "))</f>
        <v xml:space="preserve"> </v>
      </c>
      <c r="BQ64" s="159" t="str">
        <f>IF(ISBLANK(Fran1!KC30)," ",IF(Fran1!KC30&gt;=50,IF(Fran1!KC30&lt;75,Fran1!KC30," ")," "))</f>
        <v xml:space="preserve"> </v>
      </c>
      <c r="BR64" s="159" t="str">
        <f>IF(ISBLANK(Fran1!KG30)," ",IF(Fran1!KG30&gt;=50,IF(Fran1!KG30&lt;75,Fran1!KG30," ")," "))</f>
        <v xml:space="preserve"> </v>
      </c>
      <c r="BS64" s="159" t="str">
        <f>IF(ISBLANK(Fran1!KK30)," ",IF(Fran1!KK30&gt;=50,IF(Fran1!KK30&lt;75,Fran1!KK30," ")," "))</f>
        <v xml:space="preserve"> </v>
      </c>
      <c r="BT64" s="159" t="str">
        <f>IF(ISBLANK(Fran1!KR30)," ",IF(Fran1!KR30&gt;=50,IF(Fran1!KR30&lt;75,Fran1!KR30," ")," "))</f>
        <v xml:space="preserve"> </v>
      </c>
      <c r="BU64" s="159" t="str">
        <f>IF(ISBLANK(Fran1!KV30)," ",IF(Fran1!KV30&gt;=50,IF(Fran1!KV30&lt;75,Fran1!KV30," ")," "))</f>
        <v xml:space="preserve"> </v>
      </c>
      <c r="BV64" s="159" t="str">
        <f>IF(ISBLANK(Fran1!KZ30)," ",IF(Fran1!KZ30&gt;=50,IF(Fran1!KZ30&lt;75,Fran1!KZ30," ")," "))</f>
        <v xml:space="preserve"> </v>
      </c>
      <c r="BW64" s="159" t="str">
        <f>IF(ISBLANK(Fran1!LD30)," ",IF(Fran1!LD30&gt;=50,IF(Fran1!LD30&lt;75,Fran1!LD30," ")," "))</f>
        <v xml:space="preserve"> </v>
      </c>
      <c r="BX64" s="159" t="str">
        <f>IF(ISBLANK(Fran1!LH30)," ",IF(Fran1!LH30&gt;=50,IF(Fran1!LH30&lt;75,Fran1!LH30," ")," "))</f>
        <v xml:space="preserve"> </v>
      </c>
      <c r="BY64" s="159" t="str">
        <f>IF(ISBLANK(Fran1!LO30)," ",IF(Fran1!LO30&gt;=50,IF(Fran1!LO30&lt;75,Fran1!LO30," ")," "))</f>
        <v xml:space="preserve"> </v>
      </c>
    </row>
    <row r="65" spans="1:77" ht="20.100000000000001" customHeight="1" thickBot="1">
      <c r="A65" s="460"/>
      <c r="B65" s="461"/>
      <c r="C65" s="161" t="str">
        <f>IF(ISBLANK(Fran1!E30)," ",IF(Fran1!E30&lt;50,Fran1!E30," "))</f>
        <v xml:space="preserve"> </v>
      </c>
      <c r="D65" s="161" t="str">
        <f>IF(ISBLANK(Fran1!I30)," ",IF(Fran1!I30&lt;50,Fran1!I30," "))</f>
        <v xml:space="preserve"> </v>
      </c>
      <c r="E65" s="161" t="str">
        <f>IF(ISBLANK(Fran1!M30)," ",IF(Fran1!M30&lt;50,Fran1!M30," "))</f>
        <v xml:space="preserve"> </v>
      </c>
      <c r="F65" s="161" t="str">
        <f>IF(ISBLANK(Fran1!Q30)," ",IF(Fran1!Q30&lt;50,Fran1!Q30," "))</f>
        <v xml:space="preserve"> </v>
      </c>
      <c r="G65" s="161" t="str">
        <f>IF(ISBLANK(Fran1!U30)," ",IF(Fran1!U30&lt;50,Fran1!U30," "))</f>
        <v xml:space="preserve"> </v>
      </c>
      <c r="H65" s="161" t="str">
        <f>IF(ISBLANK(Fran1!AB30)," ",IF(Fran1!AB30&lt;50,Fran1!AB30," "))</f>
        <v xml:space="preserve"> </v>
      </c>
      <c r="I65" s="161" t="str">
        <f>IF(ISBLANK(Fran1!AF30)," ",IF(Fran1!AF30&lt;50,Fran1!AF30," "))</f>
        <v xml:space="preserve"> </v>
      </c>
      <c r="J65" s="161" t="str">
        <f>IF(ISBLANK(Fran1!AJ30)," ",IF(Fran1!AJ30&lt;50,Fran1!AJ30," "))</f>
        <v xml:space="preserve"> </v>
      </c>
      <c r="K65" s="161" t="str">
        <f>IF(ISBLANK(Fran1!AN30)," ",IF(Fran1!AN30&lt;50,Fran1!AN30," "))</f>
        <v xml:space="preserve"> </v>
      </c>
      <c r="L65" s="161" t="str">
        <f>IF(ISBLANK(Fran1!AR30)," ",IF(Fran1!AR30&lt;50,Fran1!AR30," "))</f>
        <v xml:space="preserve"> </v>
      </c>
      <c r="M65" s="161" t="str">
        <f>IF(ISBLANK(Fran1!AY30)," ",IF(Fran1!AY30&lt;50,Fran1!AY30," "))</f>
        <v xml:space="preserve"> </v>
      </c>
      <c r="N65" s="161" t="str">
        <f>IF(ISBLANK(Fran1!BC30)," ",IF(Fran1!BC30&lt;50,Fran1!BC30," "))</f>
        <v xml:space="preserve"> </v>
      </c>
      <c r="O65" s="161" t="str">
        <f>IF(ISBLANK(Fran1!BG30)," ",IF(Fran1!BG30&lt;50,Fran1!BG30," "))</f>
        <v xml:space="preserve"> </v>
      </c>
      <c r="P65" s="161" t="str">
        <f>IF(ISBLANK(Fran1!BK30)," ",IF(Fran1!BK30&lt;50,Fran1!BK30," "))</f>
        <v xml:space="preserve"> </v>
      </c>
      <c r="Q65" s="161" t="str">
        <f>IF(ISBLANK(Fran1!BO30)," ",IF(Fran1!BO30&lt;50,Fran1!BO30," "))</f>
        <v xml:space="preserve"> </v>
      </c>
      <c r="R65" s="161" t="str">
        <f>IF(ISBLANK(Fran1!BV30)," ",IF(Fran1!BV30&lt;50,Fran1!BV30," "))</f>
        <v xml:space="preserve"> </v>
      </c>
      <c r="S65" s="161" t="str">
        <f>IF(ISBLANK(Fran1!BZ30)," ",IF(Fran1!BZ30&lt;50,Fran1!BZ30," "))</f>
        <v xml:space="preserve"> </v>
      </c>
      <c r="T65" s="161" t="str">
        <f>IF(ISBLANK(Fran1!CD30)," ",IF(Fran1!CD30&lt;50,Fran1!CD30," "))</f>
        <v xml:space="preserve"> </v>
      </c>
      <c r="U65" s="161" t="str">
        <f>IF(ISBLANK(Fran1!CH30)," ",IF(Fran1!CH30&lt;50,Fran1!CH30," "))</f>
        <v xml:space="preserve"> </v>
      </c>
      <c r="V65" s="161" t="str">
        <f>IF(ISBLANK(Fran1!CL30)," ",IF(Fran1!CL30&lt;50,Fran1!CL30," "))</f>
        <v xml:space="preserve"> </v>
      </c>
      <c r="W65" s="161" t="str">
        <f>IF(ISBLANK(Fran1!CS30)," ",IF(Fran1!CS30&lt;50,Fran1!CS30," "))</f>
        <v xml:space="preserve"> </v>
      </c>
      <c r="X65" s="161" t="str">
        <f>IF(ISBLANK(Fran1!CW30)," ",IF(Fran1!CW30&lt;50,Fran1!CW30," "))</f>
        <v xml:space="preserve"> </v>
      </c>
      <c r="Y65" s="161" t="str">
        <f>IF(ISBLANK(Fran1!DA30)," ",IF(Fran1!DA30&lt;50,Fran1!DA30," "))</f>
        <v xml:space="preserve"> </v>
      </c>
      <c r="Z65" s="161" t="str">
        <f>IF(ISBLANK(Fran1!DE30)," ",IF(Fran1!DE30&lt;50,Fran1!DE30," "))</f>
        <v xml:space="preserve"> </v>
      </c>
      <c r="AA65" s="161" t="str">
        <f>IF(ISBLANK(Fran1!DI30)," ",IF(Fran1!DI30&lt;50,Fran1!DI30," "))</f>
        <v xml:space="preserve"> </v>
      </c>
      <c r="AB65" s="161" t="str">
        <f>IF(ISBLANK(Fran1!DP30)," ",IF(Fran1!DP30&lt;50,Fran1!DP30," "))</f>
        <v xml:space="preserve"> </v>
      </c>
      <c r="AC65" s="161" t="str">
        <f>IF(ISBLANK(Fran1!DT30)," ",IF(Fran1!DT30&lt;50,Fran1!DT30," "))</f>
        <v xml:space="preserve"> </v>
      </c>
      <c r="AD65" s="161" t="str">
        <f>IF(ISBLANK(Fran1!DX30)," ",IF(Fran1!DX30&lt;50,Fran1!DX30," "))</f>
        <v xml:space="preserve"> </v>
      </c>
      <c r="AE65" s="460"/>
      <c r="AF65" s="461"/>
      <c r="AG65" s="161" t="str">
        <f>IF(ISBLANK(Fran1!EB30)," ",IF(Fran1!EB30&lt;50,Fran1!EB30," "))</f>
        <v xml:space="preserve"> </v>
      </c>
      <c r="AH65" s="161" t="str">
        <f>IF(ISBLANK(Fran1!EF30)," ",IF(Fran1!EF30&lt;50,Fran1!EF30," "))</f>
        <v xml:space="preserve"> </v>
      </c>
      <c r="AI65" s="161" t="str">
        <f>IF(ISBLANK(Fran1!EM30)," ",IF(Fran1!EM30&lt;50,Fran1!EM30," "))</f>
        <v xml:space="preserve"> </v>
      </c>
      <c r="AJ65" s="161" t="str">
        <f>IF(ISBLANK(Fran1!EQ30)," ",IF(Fran1!EQ30&lt;50,Fran1!EQ30," "))</f>
        <v xml:space="preserve"> </v>
      </c>
      <c r="AK65" s="161" t="str">
        <f>IF(ISBLANK(Fran1!EU30)," ",IF(Fran1!EU30&lt;50,Fran1!EU30," "))</f>
        <v xml:space="preserve"> </v>
      </c>
      <c r="AL65" s="161" t="str">
        <f>IF(ISBLANK(Fran1!EY30)," ",IF(Fran1!EY30&lt;50,Fran1!EY30," "))</f>
        <v xml:space="preserve"> </v>
      </c>
      <c r="AM65" s="161" t="str">
        <f>IF(ISBLANK(Fran1!FC30)," ",IF(Fran1!FC30&lt;50,Fran1!FC30," "))</f>
        <v xml:space="preserve"> </v>
      </c>
      <c r="AN65" s="161" t="str">
        <f>IF(ISBLANK(Fran1!FJ30)," ",IF(Fran1!FJ30&lt;50,Fran1!FJ30," "))</f>
        <v xml:space="preserve"> </v>
      </c>
      <c r="AO65" s="161" t="str">
        <f>IF(ISBLANK(Fran1!FN30)," ",IF(Fran1!FN30&lt;50,Fran1!FN30," "))</f>
        <v xml:space="preserve"> </v>
      </c>
      <c r="AP65" s="161" t="str">
        <f>IF(ISBLANK(Fran1!FR30)," ",IF(Fran1!FR30&lt;50,Fran1!FR30," "))</f>
        <v xml:space="preserve"> </v>
      </c>
      <c r="AQ65" s="161" t="str">
        <f>IF(ISBLANK(Fran1!FV30)," ",IF(Fran1!FV30&lt;50,Fran1!FV30," "))</f>
        <v xml:space="preserve"> </v>
      </c>
      <c r="AR65" s="161" t="str">
        <f>IF(ISBLANK(Fran1!FZ30)," ",IF(Fran1!FZ30&lt;50,Fran1!FZ30," "))</f>
        <v xml:space="preserve"> </v>
      </c>
      <c r="AS65" s="161" t="str">
        <f>IF(ISBLANK(Fran1!GG30)," ",IF(Fran1!GG30&lt;50,Fran1!GG30," "))</f>
        <v xml:space="preserve"> </v>
      </c>
      <c r="AT65" s="161" t="str">
        <f>IF(ISBLANK(Fran1!GK30)," ",IF(Fran1!GK30&lt;50,Fran1!GK30," "))</f>
        <v xml:space="preserve"> </v>
      </c>
      <c r="AU65" s="161" t="str">
        <f>IF(ISBLANK(Fran1!GO30)," ",IF(Fran1!GO30&lt;50,Fran1!GO30," "))</f>
        <v xml:space="preserve"> </v>
      </c>
      <c r="AV65" s="161" t="str">
        <f>IF(ISBLANK(Fran1!GS30)," ",IF(Fran1!GS30&lt;50,Fran1!GS30," "))</f>
        <v xml:space="preserve"> </v>
      </c>
      <c r="AW65" s="161" t="str">
        <f>IF(ISBLANK(Fran1!GW30)," ",IF(Fran1!GW30&lt;50,Fran1!GW30," "))</f>
        <v xml:space="preserve"> </v>
      </c>
      <c r="AX65" s="161" t="str">
        <f>IF(ISBLANK(Fran1!HD30)," ",IF(Fran1!HD30&lt;50,Fran1!HD30," "))</f>
        <v xml:space="preserve"> </v>
      </c>
      <c r="AY65" s="161" t="str">
        <f>IF(ISBLANK(Fran1!HH30)," ",IF(Fran1!HH30&lt;50,Fran1!HH30," "))</f>
        <v xml:space="preserve"> </v>
      </c>
      <c r="AZ65" s="161" t="str">
        <f>IF(ISBLANK(Fran1!HL30)," ",IF(Fran1!HL30&lt;50,Fran1!HL30," "))</f>
        <v xml:space="preserve"> </v>
      </c>
      <c r="BA65" s="161" t="str">
        <f>IF(ISBLANK(Fran1!HP30)," ",IF(Fran1!HP30&lt;50,Fran1!HP30," "))</f>
        <v xml:space="preserve"> </v>
      </c>
      <c r="BB65" s="161" t="str">
        <f>IF(ISBLANK(Fran1!HT30)," ",IF(Fran1!HT30&lt;50,Fran1!HT30," "))</f>
        <v xml:space="preserve"> </v>
      </c>
      <c r="BC65" s="161" t="str">
        <f>IF(ISBLANK(Fran1!IA30)," ",IF(Fran1!IA30&lt;50,Fran1!IA30," "))</f>
        <v xml:space="preserve"> </v>
      </c>
      <c r="BD65" s="161" t="str">
        <f>IF(ISBLANK(Fran1!IE30)," ",IF(Fran1!IE30&lt;50,Fran1!IE30," "))</f>
        <v xml:space="preserve"> </v>
      </c>
      <c r="BE65" s="161" t="str">
        <f>IF(ISBLANK(Fran1!II30)," ",IF(Fran1!II30&lt;50,Fran1!II30," "))</f>
        <v xml:space="preserve"> </v>
      </c>
      <c r="BF65" s="161" t="str">
        <f>IF(ISBLANK(Fran1!IM30)," ",IF(Fran1!IM30&lt;50,Fran1!IM30," "))</f>
        <v xml:space="preserve"> </v>
      </c>
      <c r="BG65" s="161" t="str">
        <f>IF(ISBLANK(Fran1!IQ30)," ",IF(Fran1!IQ30&lt;50,Fran1!IQ30," "))</f>
        <v xml:space="preserve"> </v>
      </c>
      <c r="BH65" s="161" t="str">
        <f>IF(ISBLANK(Fran1!IX30)," ",IF(Fran1!IX30&lt;50,Fran1!IX30," "))</f>
        <v xml:space="preserve"> </v>
      </c>
      <c r="BI65" s="460"/>
      <c r="BJ65" s="461"/>
      <c r="BK65" s="161" t="str">
        <f>IF(ISBLANK(Fran1!JB30)," ",IF(Fran1!JB30&lt;50,Fran1!JB30," "))</f>
        <v xml:space="preserve"> </v>
      </c>
      <c r="BL65" s="161" t="str">
        <f>IF(ISBLANK(Fran1!JF30)," ",IF(Fran1!JF30&lt;50,Fran1!JF30," "))</f>
        <v xml:space="preserve"> </v>
      </c>
      <c r="BM65" s="161" t="str">
        <f>IF(ISBLANK(Fran1!JJ30)," ",IF(Fran1!JJ30&lt;50,Fran1!JJ30," "))</f>
        <v xml:space="preserve"> </v>
      </c>
      <c r="BN65" s="161" t="str">
        <f>IF(ISBLANK(Fran1!JN30)," ",IF(Fran1!JN30&lt;50,Fran1!JN30," "))</f>
        <v xml:space="preserve"> </v>
      </c>
      <c r="BO65" s="161" t="str">
        <f>IF(ISBLANK(Fran1!JU30)," ",IF(Fran1!JU30&lt;50,Fran1!JU30," "))</f>
        <v xml:space="preserve"> </v>
      </c>
      <c r="BP65" s="161" t="str">
        <f>IF(ISBLANK(Fran1!JY30)," ",IF(Fran1!JY30&lt;50,Fran1!JY30," "))</f>
        <v xml:space="preserve"> </v>
      </c>
      <c r="BQ65" s="161" t="str">
        <f>IF(ISBLANK(Fran1!KC30)," ",IF(Fran1!KC30&lt;50,Fran1!KC30," "))</f>
        <v xml:space="preserve"> </v>
      </c>
      <c r="BR65" s="161" t="str">
        <f>IF(ISBLANK(Fran1!KG30)," ",IF(Fran1!KG30&lt;50,Fran1!KG30," "))</f>
        <v xml:space="preserve"> </v>
      </c>
      <c r="BS65" s="161" t="str">
        <f>IF(ISBLANK(Fran1!KK30)," ",IF(Fran1!KK30&lt;50,Fran1!KK30," "))</f>
        <v xml:space="preserve"> </v>
      </c>
      <c r="BT65" s="161" t="str">
        <f>IF(ISBLANK(Fran1!KR30)," ",IF(Fran1!KR30&lt;50,Fran1!KR30," "))</f>
        <v xml:space="preserve"> </v>
      </c>
      <c r="BU65" s="161" t="str">
        <f>IF(ISBLANK(Fran1!KV30)," ",IF(Fran1!KV30&lt;50,Fran1!KV30," "))</f>
        <v xml:space="preserve"> </v>
      </c>
      <c r="BV65" s="161" t="str">
        <f>IF(ISBLANK(Fran1!KZ30)," ",IF(Fran1!KZ30&lt;50,Fran1!KZ30," "))</f>
        <v xml:space="preserve"> </v>
      </c>
      <c r="BW65" s="161" t="str">
        <f>IF(ISBLANK(Fran1!LD30)," ",IF(Fran1!LD30&lt;50,Fran1!LD30," "))</f>
        <v xml:space="preserve"> </v>
      </c>
      <c r="BX65" s="161" t="str">
        <f>IF(ISBLANK(Fran1!LH30)," ",IF(Fran1!LH30&lt;50,Fran1!LH30," "))</f>
        <v xml:space="preserve"> </v>
      </c>
      <c r="BY65" s="161" t="str">
        <f>IF(ISBLANK(Fran1!LO30)," ",IF(Fran1!LO30&lt;50,Fran1!LO30," "))</f>
        <v xml:space="preserve"> </v>
      </c>
    </row>
    <row r="66" spans="1:77" ht="20.100000000000001" customHeight="1">
      <c r="A66" s="456" t="str">
        <f>LEFT(Fran1!$A29,1)&amp;LEFT(Fran1!$B29,1)</f>
        <v/>
      </c>
      <c r="B66" s="457"/>
      <c r="C66" s="157" t="str">
        <f>IF(ISBLANK(Fran1!E29)," ",IF(Fran1!E29&gt;=75,Fran1!E29," "))</f>
        <v xml:space="preserve"> </v>
      </c>
      <c r="D66" s="157" t="str">
        <f>IF(ISBLANK(Fran1!I29)," ",IF(Fran1!I29&gt;=75,Fran1!I29," "))</f>
        <v xml:space="preserve"> </v>
      </c>
      <c r="E66" s="157" t="str">
        <f>IF(ISBLANK(Fran1!M29)," ",IF(Fran1!M29&gt;=75,Fran1!M29," "))</f>
        <v xml:space="preserve"> </v>
      </c>
      <c r="F66" s="157" t="str">
        <f>IF(ISBLANK(Fran1!Q29)," ",IF(Fran1!Q29&gt;=75,Fran1!Q29," "))</f>
        <v xml:space="preserve"> </v>
      </c>
      <c r="G66" s="157" t="str">
        <f>IF(ISBLANK(Fran1!U29)," ",IF(Fran1!U29&gt;=75,Fran1!U29," "))</f>
        <v xml:space="preserve"> </v>
      </c>
      <c r="H66" s="157" t="str">
        <f>IF(ISBLANK(Fran1!AB29)," ",IF(Fran1!AB29&gt;=75,Fran1!AB29," "))</f>
        <v xml:space="preserve"> </v>
      </c>
      <c r="I66" s="157" t="str">
        <f>IF(ISBLANK(Fran1!AF29)," ",IF(Fran1!AF29&gt;=75,Fran1!AF29," "))</f>
        <v xml:space="preserve"> </v>
      </c>
      <c r="J66" s="157" t="str">
        <f>IF(ISBLANK(Fran1!AJ29)," ",IF(Fran1!AJ29&gt;=75,Fran1!AJ29," "))</f>
        <v xml:space="preserve"> </v>
      </c>
      <c r="K66" s="157" t="str">
        <f>IF(ISBLANK(Fran1!AN29)," ",IF(Fran1!AN29&gt;=75,Fran1!AN29," "))</f>
        <v xml:space="preserve"> </v>
      </c>
      <c r="L66" s="157" t="str">
        <f>IF(ISBLANK(Fran1!AR29)," ",IF(Fran1!AR29&gt;=75,Fran1!AR29," "))</f>
        <v xml:space="preserve"> </v>
      </c>
      <c r="M66" s="157" t="str">
        <f>IF(ISBLANK(Fran1!AY29)," ",IF(Fran1!AY29&gt;=75,Fran1!AY29," "))</f>
        <v xml:space="preserve"> </v>
      </c>
      <c r="N66" s="157" t="str">
        <f>IF(ISBLANK(Fran1!BC29)," ",IF(Fran1!BC29&gt;=75,Fran1!BC29," "))</f>
        <v xml:space="preserve"> </v>
      </c>
      <c r="O66" s="157" t="str">
        <f>IF(ISBLANK(Fran1!BG29)," ",IF(Fran1!BG29&gt;=75,Fran1!BG29," "))</f>
        <v xml:space="preserve"> </v>
      </c>
      <c r="P66" s="157" t="str">
        <f>IF(ISBLANK(Fran1!BK29)," ",IF(Fran1!BK29&gt;=75,Fran1!BK29," "))</f>
        <v xml:space="preserve"> </v>
      </c>
      <c r="Q66" s="157" t="str">
        <f>IF(ISBLANK(Fran1!BO29)," ",IF(Fran1!BO29&gt;=75,Fran1!BO29," "))</f>
        <v xml:space="preserve"> </v>
      </c>
      <c r="R66" s="157" t="str">
        <f>IF(ISBLANK(Fran1!BV29)," ",IF(Fran1!BV29&gt;=75,Fran1!BV29," "))</f>
        <v xml:space="preserve"> </v>
      </c>
      <c r="S66" s="157" t="str">
        <f>IF(ISBLANK(Fran1!BZ29)," ",IF(Fran1!BZ29&gt;=75,Fran1!BZ29," "))</f>
        <v xml:space="preserve"> </v>
      </c>
      <c r="T66" s="157" t="str">
        <f>IF(ISBLANK(Fran1!CD29)," ",IF(Fran1!CD29&gt;=75,Fran1!CD29," "))</f>
        <v xml:space="preserve"> </v>
      </c>
      <c r="U66" s="157" t="str">
        <f>IF(ISBLANK(Fran1!CH29)," ",IF(Fran1!CH29&gt;=75,Fran1!CH29," "))</f>
        <v xml:space="preserve"> </v>
      </c>
      <c r="V66" s="157" t="str">
        <f>IF(ISBLANK(Fran1!CL29)," ",IF(Fran1!CL29&gt;=75,Fran1!CL29," "))</f>
        <v xml:space="preserve"> </v>
      </c>
      <c r="W66" s="157" t="str">
        <f>IF(ISBLANK(Fran1!CS29)," ",IF(Fran1!CS29&gt;=75,Fran1!CS29," "))</f>
        <v xml:space="preserve"> </v>
      </c>
      <c r="X66" s="157" t="str">
        <f>IF(ISBLANK(Fran1!CW29)," ",IF(Fran1!CW29&gt;=75,Fran1!CW29," "))</f>
        <v xml:space="preserve"> </v>
      </c>
      <c r="Y66" s="157" t="str">
        <f>IF(ISBLANK(Fran1!DA29)," ",IF(Fran1!DA29&gt;=75,Fran1!DA29," "))</f>
        <v xml:space="preserve"> </v>
      </c>
      <c r="Z66" s="157" t="str">
        <f>IF(ISBLANK(Fran1!DE29)," ",IF(Fran1!DE29&gt;=75,Fran1!DE29," "))</f>
        <v xml:space="preserve"> </v>
      </c>
      <c r="AA66" s="157" t="str">
        <f>IF(ISBLANK(Fran1!DI29)," ",IF(Fran1!DI29&gt;=75,Fran1!DI29," "))</f>
        <v xml:space="preserve"> </v>
      </c>
      <c r="AB66" s="157" t="str">
        <f>IF(ISBLANK(Fran1!DP29)," ",IF(Fran1!DP29&gt;=75,Fran1!DP29," "))</f>
        <v xml:space="preserve"> </v>
      </c>
      <c r="AC66" s="157" t="str">
        <f>IF(ISBLANK(Fran1!DT29)," ",IF(Fran1!DT29&gt;=75,Fran1!DT29," "))</f>
        <v xml:space="preserve"> </v>
      </c>
      <c r="AD66" s="157" t="str">
        <f>IF(ISBLANK(Fran1!DX29)," ",IF(Fran1!DX29&gt;=75,Fran1!DX29," "))</f>
        <v xml:space="preserve"> </v>
      </c>
      <c r="AE66" s="456" t="str">
        <f>LEFT(Fran1!$A29,1)&amp;LEFT(Fran1!$B29,1)</f>
        <v/>
      </c>
      <c r="AF66" s="457"/>
      <c r="AG66" s="157" t="str">
        <f>IF(ISBLANK(Fran1!EB29)," ",IF(Fran1!EB29&gt;=75,Fran1!EB29," "))</f>
        <v xml:space="preserve"> </v>
      </c>
      <c r="AH66" s="157" t="str">
        <f>IF(ISBLANK(Fran1!EF29)," ",IF(Fran1!EF29&gt;=75,Fran1!EF29," "))</f>
        <v xml:space="preserve"> </v>
      </c>
      <c r="AI66" s="157" t="str">
        <f>IF(ISBLANK(Fran1!EM29)," ",IF(Fran1!EM29&gt;=75,Fran1!EM29," "))</f>
        <v xml:space="preserve"> </v>
      </c>
      <c r="AJ66" s="157" t="str">
        <f>IF(ISBLANK(Fran1!EQ29)," ",IF(Fran1!EQ29&gt;=75,Fran1!EQ29," "))</f>
        <v xml:space="preserve"> </v>
      </c>
      <c r="AK66" s="157" t="str">
        <f>IF(ISBLANK(Fran1!EU29)," ",IF(Fran1!EU29&gt;=75,Fran1!EU29," "))</f>
        <v xml:space="preserve"> </v>
      </c>
      <c r="AL66" s="157" t="str">
        <f>IF(ISBLANK(Fran1!EY29)," ",IF(Fran1!EY29&gt;=75,Fran1!EY29," "))</f>
        <v xml:space="preserve"> </v>
      </c>
      <c r="AM66" s="157" t="str">
        <f>IF(ISBLANK(Fran1!FC29)," ",IF(Fran1!FC29&gt;=75,Fran1!FC29," "))</f>
        <v xml:space="preserve"> </v>
      </c>
      <c r="AN66" s="157" t="str">
        <f>IF(ISBLANK(Fran1!FJ29)," ",IF(Fran1!FJ29&gt;=75,Fran1!FJ29," "))</f>
        <v xml:space="preserve"> </v>
      </c>
      <c r="AO66" s="157" t="str">
        <f>IF(ISBLANK(Fran1!FN29)," ",IF(Fran1!FN29&gt;=75,Fran1!FN29," "))</f>
        <v xml:space="preserve"> </v>
      </c>
      <c r="AP66" s="157" t="str">
        <f>IF(ISBLANK(Fran1!FR29)," ",IF(Fran1!FR29&gt;=75,Fran1!FR29," "))</f>
        <v xml:space="preserve"> </v>
      </c>
      <c r="AQ66" s="157" t="str">
        <f>IF(ISBLANK(Fran1!FV29)," ",IF(Fran1!FV29&gt;=75,Fran1!FV29," "))</f>
        <v xml:space="preserve"> </v>
      </c>
      <c r="AR66" s="157" t="str">
        <f>IF(ISBLANK(Fran1!FZ29)," ",IF(Fran1!FZ29&gt;=75,Fran1!FZ29," "))</f>
        <v xml:space="preserve"> </v>
      </c>
      <c r="AS66" s="157" t="str">
        <f>IF(ISBLANK(Fran1!GG29)," ",IF(Fran1!GG29&gt;=75,Fran1!GG29," "))</f>
        <v xml:space="preserve"> </v>
      </c>
      <c r="AT66" s="157" t="str">
        <f>IF(ISBLANK(Fran1!GK29)," ",IF(Fran1!GK29&gt;=75,Fran1!GK29," "))</f>
        <v xml:space="preserve"> </v>
      </c>
      <c r="AU66" s="157" t="str">
        <f>IF(ISBLANK(Fran1!GO29)," ",IF(Fran1!GO29&gt;=75,Fran1!GO29," "))</f>
        <v xml:space="preserve"> </v>
      </c>
      <c r="AV66" s="157" t="str">
        <f>IF(ISBLANK(Fran1!GS29)," ",IF(Fran1!GS29&gt;=75,Fran1!GS29," "))</f>
        <v xml:space="preserve"> </v>
      </c>
      <c r="AW66" s="157" t="str">
        <f>IF(ISBLANK(Fran1!GW29)," ",IF(Fran1!GW29&gt;=75,Fran1!GW29," "))</f>
        <v xml:space="preserve"> </v>
      </c>
      <c r="AX66" s="157" t="str">
        <f>IF(ISBLANK(Fran1!HD29)," ",IF(Fran1!HD29&gt;=75,Fran1!HD29," "))</f>
        <v xml:space="preserve"> </v>
      </c>
      <c r="AY66" s="157" t="str">
        <f>IF(ISBLANK(Fran1!HH29)," ",IF(Fran1!HH29&gt;=75,Fran1!HH29," "))</f>
        <v xml:space="preserve"> </v>
      </c>
      <c r="AZ66" s="157" t="str">
        <f>IF(ISBLANK(Fran1!HL29)," ",IF(Fran1!HL29&gt;=75,Fran1!HL29," "))</f>
        <v xml:space="preserve"> </v>
      </c>
      <c r="BA66" s="157" t="str">
        <f>IF(ISBLANK(Fran1!HP29)," ",IF(Fran1!HP29&gt;=75,Fran1!HP29," "))</f>
        <v xml:space="preserve"> </v>
      </c>
      <c r="BB66" s="157" t="str">
        <f>IF(ISBLANK(Fran1!HT29)," ",IF(Fran1!HT29&gt;=75,Fran1!HT29," "))</f>
        <v xml:space="preserve"> </v>
      </c>
      <c r="BC66" s="157" t="str">
        <f>IF(ISBLANK(Fran1!IA29)," ",IF(Fran1!IA29&gt;=75,Fran1!IA29," "))</f>
        <v xml:space="preserve"> </v>
      </c>
      <c r="BD66" s="157" t="str">
        <f>IF(ISBLANK(Fran1!IE29)," ",IF(Fran1!IE29&gt;=75,Fran1!IE29," "))</f>
        <v xml:space="preserve"> </v>
      </c>
      <c r="BE66" s="157" t="str">
        <f>IF(ISBLANK(Fran1!II29)," ",IF(Fran1!II29&gt;=75,Fran1!II29," "))</f>
        <v xml:space="preserve"> </v>
      </c>
      <c r="BF66" s="157" t="str">
        <f>IF(ISBLANK(Fran1!IM29)," ",IF(Fran1!IM29&gt;=75,Fran1!IM29," "))</f>
        <v xml:space="preserve"> </v>
      </c>
      <c r="BG66" s="157" t="str">
        <f>IF(ISBLANK(Fran1!IQ29)," ",IF(Fran1!IQ29&gt;=75,Fran1!IQ29," "))</f>
        <v xml:space="preserve"> </v>
      </c>
      <c r="BH66" s="157" t="str">
        <f>IF(ISBLANK(Fran1!IX29)," ",IF(Fran1!IX29&gt;=75,Fran1!IX29," "))</f>
        <v xml:space="preserve"> </v>
      </c>
      <c r="BI66" s="456" t="str">
        <f>LEFT(Fran1!$A29,1)&amp;LEFT(Fran1!$B29,1)</f>
        <v/>
      </c>
      <c r="BJ66" s="457"/>
      <c r="BK66" s="157" t="str">
        <f>IF(ISBLANK(Fran1!JB29)," ",IF(Fran1!JB29&gt;=75,Fran1!JB29," "))</f>
        <v xml:space="preserve"> </v>
      </c>
      <c r="BL66" s="157" t="str">
        <f>IF(ISBLANK(Fran1!JF29)," ",IF(Fran1!JF29&gt;=75,Fran1!JF29," "))</f>
        <v xml:space="preserve"> </v>
      </c>
      <c r="BM66" s="157" t="str">
        <f>IF(ISBLANK(Fran1!JJ29)," ",IF(Fran1!JJ29&gt;=75,Fran1!JJ29," "))</f>
        <v xml:space="preserve"> </v>
      </c>
      <c r="BN66" s="157" t="str">
        <f>IF(ISBLANK(Fran1!JN29)," ",IF(Fran1!JN29&gt;=75,Fran1!JN29," "))</f>
        <v xml:space="preserve"> </v>
      </c>
      <c r="BO66" s="157" t="str">
        <f>IF(ISBLANK(Fran1!JU29)," ",IF(Fran1!JU29&gt;=75,Fran1!JU29," "))</f>
        <v xml:space="preserve"> </v>
      </c>
      <c r="BP66" s="157" t="str">
        <f>IF(ISBLANK(Fran1!JY29)," ",IF(Fran1!JY29&gt;=75,Fran1!JY29," "))</f>
        <v xml:space="preserve"> </v>
      </c>
      <c r="BQ66" s="157" t="str">
        <f>IF(ISBLANK(Fran1!KC29)," ",IF(Fran1!KC29&gt;=75,Fran1!KC29," "))</f>
        <v xml:space="preserve"> </v>
      </c>
      <c r="BR66" s="157" t="str">
        <f>IF(ISBLANK(Fran1!KG29)," ",IF(Fran1!KG29&gt;=75,Fran1!KG29," "))</f>
        <v xml:space="preserve"> </v>
      </c>
      <c r="BS66" s="157" t="str">
        <f>IF(ISBLANK(Fran1!KK29)," ",IF(Fran1!KK29&gt;=75,Fran1!KK29," "))</f>
        <v xml:space="preserve"> </v>
      </c>
      <c r="BT66" s="157" t="str">
        <f>IF(ISBLANK(Fran1!KR29)," ",IF(Fran1!KR29&gt;=75,Fran1!KR29," "))</f>
        <v xml:space="preserve"> </v>
      </c>
      <c r="BU66" s="157" t="str">
        <f>IF(ISBLANK(Fran1!KV29)," ",IF(Fran1!KV29&gt;=75,Fran1!KV29," "))</f>
        <v xml:space="preserve"> </v>
      </c>
      <c r="BV66" s="157" t="str">
        <f>IF(ISBLANK(Fran1!KZ29)," ",IF(Fran1!KZ29&gt;=75,Fran1!KZ29," "))</f>
        <v xml:space="preserve"> </v>
      </c>
      <c r="BW66" s="157" t="str">
        <f>IF(ISBLANK(Fran1!LD29)," ",IF(Fran1!LD29&gt;=75,Fran1!LD29," "))</f>
        <v xml:space="preserve"> </v>
      </c>
      <c r="BX66" s="157" t="str">
        <f>IF(ISBLANK(Fran1!LH29)," ",IF(Fran1!LH29&gt;=75,Fran1!LH29," "))</f>
        <v xml:space="preserve"> </v>
      </c>
      <c r="BY66" s="157" t="str">
        <f>IF(ISBLANK(Fran1!LO29)," ",IF(Fran1!LO29&gt;=75,Fran1!LO29," "))</f>
        <v xml:space="preserve"> </v>
      </c>
    </row>
    <row r="67" spans="1:77" ht="20.100000000000001" customHeight="1">
      <c r="A67" s="458"/>
      <c r="B67" s="459"/>
      <c r="C67" s="159" t="str">
        <f>IF(ISBLANK(Fran1!E29)," ",IF(Fran1!E29&gt;=50,IF(Fran1!E29&lt;75,Fran1!E29," ")," "))</f>
        <v xml:space="preserve"> </v>
      </c>
      <c r="D67" s="159" t="str">
        <f>IF(ISBLANK(Fran1!I29)," ",IF(Fran1!I29&gt;=50,IF(Fran1!I29&lt;75,Fran1!I29," ")," "))</f>
        <v xml:space="preserve"> </v>
      </c>
      <c r="E67" s="159" t="str">
        <f>IF(ISBLANK(Fran1!M29)," ",IF(Fran1!M29&gt;=50,IF(Fran1!M29&lt;75,Fran1!M29," ")," "))</f>
        <v xml:space="preserve"> </v>
      </c>
      <c r="F67" s="159" t="str">
        <f>IF(ISBLANK(Fran1!Q29)," ",IF(Fran1!Q29&gt;=50,IF(Fran1!Q29&lt;75,Fran1!Q29," ")," "))</f>
        <v xml:space="preserve"> </v>
      </c>
      <c r="G67" s="159" t="str">
        <f>IF(ISBLANK(Fran1!U29)," ",IF(Fran1!U29&gt;=50,IF(Fran1!U29&lt;75,Fran1!U29," ")," "))</f>
        <v xml:space="preserve"> </v>
      </c>
      <c r="H67" s="159" t="str">
        <f>IF(ISBLANK(Fran1!AB29)," ",IF(Fran1!AB29&gt;=50,IF(Fran1!AB29&lt;75,Fran1!AB29," ")," "))</f>
        <v xml:space="preserve"> </v>
      </c>
      <c r="I67" s="159" t="str">
        <f>IF(ISBLANK(Fran1!AF29)," ",IF(Fran1!AF29&gt;=50,IF(Fran1!AF29&lt;75,Fran1!AF29," ")," "))</f>
        <v xml:space="preserve"> </v>
      </c>
      <c r="J67" s="159" t="str">
        <f>IF(ISBLANK(Fran1!AJ29)," ",IF(Fran1!AJ29&gt;=50,IF(Fran1!AJ29&lt;75,Fran1!AJ29," ")," "))</f>
        <v xml:space="preserve"> </v>
      </c>
      <c r="K67" s="159" t="str">
        <f>IF(ISBLANK(Fran1!AN29)," ",IF(Fran1!AN29&gt;=50,IF(Fran1!AN29&lt;75,Fran1!AN29," ")," "))</f>
        <v xml:space="preserve"> </v>
      </c>
      <c r="L67" s="159" t="str">
        <f>IF(ISBLANK(Fran1!AR29)," ",IF(Fran1!AR29&gt;=50,IF(Fran1!AR29&lt;75,Fran1!AR29," ")," "))</f>
        <v xml:space="preserve"> </v>
      </c>
      <c r="M67" s="159" t="str">
        <f>IF(ISBLANK(Fran1!AY29)," ",IF(Fran1!AY29&gt;=50,IF(Fran1!AY29&lt;75,Fran1!AY29," ")," "))</f>
        <v xml:space="preserve"> </v>
      </c>
      <c r="N67" s="159" t="str">
        <f>IF(ISBLANK(Fran1!BC29)," ",IF(Fran1!BC29&gt;=50,IF(Fran1!BC29&lt;75,Fran1!BC29," ")," "))</f>
        <v xml:space="preserve"> </v>
      </c>
      <c r="O67" s="159" t="str">
        <f>IF(ISBLANK(Fran1!BG29)," ",IF(Fran1!BG29&gt;=50,IF(Fran1!BG29&lt;75,Fran1!BG29," ")," "))</f>
        <v xml:space="preserve"> </v>
      </c>
      <c r="P67" s="159" t="str">
        <f>IF(ISBLANK(Fran1!BK29)," ",IF(Fran1!BK29&gt;=50,IF(Fran1!BK29&lt;75,Fran1!BK29," ")," "))</f>
        <v xml:space="preserve"> </v>
      </c>
      <c r="Q67" s="159" t="str">
        <f>IF(ISBLANK(Fran1!BO29)," ",IF(Fran1!BO29&gt;=50,IF(Fran1!BO29&lt;75,Fran1!BO29," ")," "))</f>
        <v xml:space="preserve"> </v>
      </c>
      <c r="R67" s="159" t="str">
        <f>IF(ISBLANK(Fran1!BV29)," ",IF(Fran1!BV29&gt;=50,IF(Fran1!BV29&lt;75,Fran1!BV29," ")," "))</f>
        <v xml:space="preserve"> </v>
      </c>
      <c r="S67" s="159" t="str">
        <f>IF(ISBLANK(Fran1!BZ29)," ",IF(Fran1!BZ29&gt;=50,IF(Fran1!BZ29&lt;75,Fran1!BZ29," ")," "))</f>
        <v xml:space="preserve"> </v>
      </c>
      <c r="T67" s="159" t="str">
        <f>IF(ISBLANK(Fran1!CD29)," ",IF(Fran1!CD29&gt;=50,IF(Fran1!CD29&lt;75,Fran1!CD29," ")," "))</f>
        <v xml:space="preserve"> </v>
      </c>
      <c r="U67" s="159" t="str">
        <f>IF(ISBLANK(Fran1!CH29)," ",IF(Fran1!CH29&gt;=50,IF(Fran1!CH29&lt;75,Fran1!CH29," ")," "))</f>
        <v xml:space="preserve"> </v>
      </c>
      <c r="V67" s="159" t="str">
        <f>IF(ISBLANK(Fran1!CL29)," ",IF(Fran1!CL29&gt;=50,IF(Fran1!CL29&lt;75,Fran1!CL29," ")," "))</f>
        <v xml:space="preserve"> </v>
      </c>
      <c r="W67" s="159" t="str">
        <f>IF(ISBLANK(Fran1!CS29)," ",IF(Fran1!CS29&gt;=50,IF(Fran1!CS29&lt;75,Fran1!CS29," ")," "))</f>
        <v xml:space="preserve"> </v>
      </c>
      <c r="X67" s="159" t="str">
        <f>IF(ISBLANK(Fran1!CW29)," ",IF(Fran1!CW29&gt;=50,IF(Fran1!CW29&lt;75,Fran1!CW29," ")," "))</f>
        <v xml:space="preserve"> </v>
      </c>
      <c r="Y67" s="159" t="str">
        <f>IF(ISBLANK(Fran1!DA29)," ",IF(Fran1!DA29&gt;=50,IF(Fran1!DA29&lt;75,Fran1!DA29," ")," "))</f>
        <v xml:space="preserve"> </v>
      </c>
      <c r="Z67" s="159" t="str">
        <f>IF(ISBLANK(Fran1!DE29)," ",IF(Fran1!DE29&gt;=50,IF(Fran1!DE29&lt;75,Fran1!DE29," ")," "))</f>
        <v xml:space="preserve"> </v>
      </c>
      <c r="AA67" s="159" t="str">
        <f>IF(ISBLANK(Fran1!DI29)," ",IF(Fran1!DI29&gt;=50,IF(Fran1!DI29&lt;75,Fran1!DI29," ")," "))</f>
        <v xml:space="preserve"> </v>
      </c>
      <c r="AB67" s="159" t="str">
        <f>IF(ISBLANK(Fran1!DP29)," ",IF(Fran1!DP29&gt;=50,IF(Fran1!DP29&lt;75,Fran1!DP29," ")," "))</f>
        <v xml:space="preserve"> </v>
      </c>
      <c r="AC67" s="159" t="str">
        <f>IF(ISBLANK(Fran1!DT29)," ",IF(Fran1!DT29&gt;=50,IF(Fran1!DT29&lt;75,Fran1!DT29," ")," "))</f>
        <v xml:space="preserve"> </v>
      </c>
      <c r="AD67" s="159" t="str">
        <f>IF(ISBLANK(Fran1!DX29)," ",IF(Fran1!DX29&gt;=50,IF(Fran1!DX29&lt;75,Fran1!DX29," ")," "))</f>
        <v xml:space="preserve"> </v>
      </c>
      <c r="AE67" s="458"/>
      <c r="AF67" s="459"/>
      <c r="AG67" s="159" t="str">
        <f>IF(ISBLANK(Fran1!EB29)," ",IF(Fran1!EB29&gt;=50,IF(Fran1!EB29&lt;75,Fran1!EB29," ")," "))</f>
        <v xml:space="preserve"> </v>
      </c>
      <c r="AH67" s="159" t="str">
        <f>IF(ISBLANK(Fran1!EF29)," ",IF(Fran1!EF29&gt;=50,IF(Fran1!EF29&lt;75,Fran1!EF29," ")," "))</f>
        <v xml:space="preserve"> </v>
      </c>
      <c r="AI67" s="159" t="str">
        <f>IF(ISBLANK(Fran1!EM29)," ",IF(Fran1!EM29&gt;=50,IF(Fran1!EM29&lt;75,Fran1!EM29," ")," "))</f>
        <v xml:space="preserve"> </v>
      </c>
      <c r="AJ67" s="159" t="str">
        <f>IF(ISBLANK(Fran1!EQ29)," ",IF(Fran1!EQ29&gt;=50,IF(Fran1!EQ29&lt;75,Fran1!EQ29," ")," "))</f>
        <v xml:space="preserve"> </v>
      </c>
      <c r="AK67" s="159" t="str">
        <f>IF(ISBLANK(Fran1!EU29)," ",IF(Fran1!EU29&gt;=50,IF(Fran1!EU29&lt;75,Fran1!EU29," ")," "))</f>
        <v xml:space="preserve"> </v>
      </c>
      <c r="AL67" s="159" t="str">
        <f>IF(ISBLANK(Fran1!EY29)," ",IF(Fran1!EY29&gt;=50,IF(Fran1!EY29&lt;75,Fran1!EY29," ")," "))</f>
        <v xml:space="preserve"> </v>
      </c>
      <c r="AM67" s="159" t="str">
        <f>IF(ISBLANK(Fran1!FC29)," ",IF(Fran1!FC29&gt;=50,IF(Fran1!FC29&lt;75,Fran1!FC29," ")," "))</f>
        <v xml:space="preserve"> </v>
      </c>
      <c r="AN67" s="159" t="str">
        <f>IF(ISBLANK(Fran1!FJ29)," ",IF(Fran1!FJ29&gt;=50,IF(Fran1!FJ29&lt;75,Fran1!FJ29," ")," "))</f>
        <v xml:space="preserve"> </v>
      </c>
      <c r="AO67" s="159" t="str">
        <f>IF(ISBLANK(Fran1!FN29)," ",IF(Fran1!FN29&gt;=50,IF(Fran1!FN29&lt;75,Fran1!FN29," ")," "))</f>
        <v xml:space="preserve"> </v>
      </c>
      <c r="AP67" s="159" t="str">
        <f>IF(ISBLANK(Fran1!FR29)," ",IF(Fran1!FR29&gt;=50,IF(Fran1!FR29&lt;75,Fran1!FR29," ")," "))</f>
        <v xml:space="preserve"> </v>
      </c>
      <c r="AQ67" s="159" t="str">
        <f>IF(ISBLANK(Fran1!FV29)," ",IF(Fran1!FV29&gt;=50,IF(Fran1!FV29&lt;75,Fran1!FV29," ")," "))</f>
        <v xml:space="preserve"> </v>
      </c>
      <c r="AR67" s="159" t="str">
        <f>IF(ISBLANK(Fran1!FZ29)," ",IF(Fran1!FZ29&gt;=50,IF(Fran1!FZ29&lt;75,Fran1!FZ29," ")," "))</f>
        <v xml:space="preserve"> </v>
      </c>
      <c r="AS67" s="159" t="str">
        <f>IF(ISBLANK(Fran1!GG29)," ",IF(Fran1!GG29&gt;=50,IF(Fran1!GG29&lt;75,Fran1!GG29," ")," "))</f>
        <v xml:space="preserve"> </v>
      </c>
      <c r="AT67" s="159" t="str">
        <f>IF(ISBLANK(Fran1!GK29)," ",IF(Fran1!GK29&gt;=50,IF(Fran1!GK29&lt;75,Fran1!GK29," ")," "))</f>
        <v xml:space="preserve"> </v>
      </c>
      <c r="AU67" s="159" t="str">
        <f>IF(ISBLANK(Fran1!GO29)," ",IF(Fran1!GO29&gt;=50,IF(Fran1!GO29&lt;75,Fran1!GO29," ")," "))</f>
        <v xml:space="preserve"> </v>
      </c>
      <c r="AV67" s="159" t="str">
        <f>IF(ISBLANK(Fran1!GS29)," ",IF(Fran1!GS29&gt;=50,IF(Fran1!GS29&lt;75,Fran1!GS29," ")," "))</f>
        <v xml:space="preserve"> </v>
      </c>
      <c r="AW67" s="159" t="str">
        <f>IF(ISBLANK(Fran1!GW29)," ",IF(Fran1!GW29&gt;=50,IF(Fran1!GW29&lt;75,Fran1!GW29," ")," "))</f>
        <v xml:space="preserve"> </v>
      </c>
      <c r="AX67" s="159" t="str">
        <f>IF(ISBLANK(Fran1!HD29)," ",IF(Fran1!HD29&gt;=50,IF(Fran1!HD29&lt;75,Fran1!HD29," ")," "))</f>
        <v xml:space="preserve"> </v>
      </c>
      <c r="AY67" s="159" t="str">
        <f>IF(ISBLANK(Fran1!HH29)," ",IF(Fran1!HH29&gt;=50,IF(Fran1!HH29&lt;75,Fran1!HH29," ")," "))</f>
        <v xml:space="preserve"> </v>
      </c>
      <c r="AZ67" s="159" t="str">
        <f>IF(ISBLANK(Fran1!HL29)," ",IF(Fran1!HL29&gt;=50,IF(Fran1!HL29&lt;75,Fran1!HL29," ")," "))</f>
        <v xml:space="preserve"> </v>
      </c>
      <c r="BA67" s="159" t="str">
        <f>IF(ISBLANK(Fran1!HP29)," ",IF(Fran1!HP29&gt;=50,IF(Fran1!HP29&lt;75,Fran1!HP29," ")," "))</f>
        <v xml:space="preserve"> </v>
      </c>
      <c r="BB67" s="159" t="str">
        <f>IF(ISBLANK(Fran1!HT29)," ",IF(Fran1!HT29&gt;=50,IF(Fran1!HT29&lt;75,Fran1!HT29," ")," "))</f>
        <v xml:space="preserve"> </v>
      </c>
      <c r="BC67" s="159" t="str">
        <f>IF(ISBLANK(Fran1!IA29)," ",IF(Fran1!IA29&gt;=50,IF(Fran1!IA29&lt;75,Fran1!IA29," ")," "))</f>
        <v xml:space="preserve"> </v>
      </c>
      <c r="BD67" s="159" t="str">
        <f>IF(ISBLANK(Fran1!IE29)," ",IF(Fran1!IE29&gt;=50,IF(Fran1!IE29&lt;75,Fran1!IE29," ")," "))</f>
        <v xml:space="preserve"> </v>
      </c>
      <c r="BE67" s="159" t="str">
        <f>IF(ISBLANK(Fran1!II29)," ",IF(Fran1!II29&gt;=50,IF(Fran1!II29&lt;75,Fran1!II29," ")," "))</f>
        <v xml:space="preserve"> </v>
      </c>
      <c r="BF67" s="159" t="str">
        <f>IF(ISBLANK(Fran1!IM29)," ",IF(Fran1!IM29&gt;=50,IF(Fran1!IM29&lt;75,Fran1!IM29," ")," "))</f>
        <v xml:space="preserve"> </v>
      </c>
      <c r="BG67" s="159" t="str">
        <f>IF(ISBLANK(Fran1!IQ29)," ",IF(Fran1!IQ29&gt;=50,IF(Fran1!IQ29&lt;75,Fran1!IQ29," ")," "))</f>
        <v xml:space="preserve"> </v>
      </c>
      <c r="BH67" s="159" t="str">
        <f>IF(ISBLANK(Fran1!IX29)," ",IF(Fran1!IX29&gt;=50,IF(Fran1!IX29&lt;75,Fran1!IX29," ")," "))</f>
        <v xml:space="preserve"> </v>
      </c>
      <c r="BI67" s="458"/>
      <c r="BJ67" s="459"/>
      <c r="BK67" s="159" t="str">
        <f>IF(ISBLANK(Fran1!JB29)," ",IF(Fran1!JB29&gt;=50,IF(Fran1!JB29&lt;75,Fran1!JB29," ")," "))</f>
        <v xml:space="preserve"> </v>
      </c>
      <c r="BL67" s="159" t="str">
        <f>IF(ISBLANK(Fran1!JF29)," ",IF(Fran1!JF29&gt;=50,IF(Fran1!JF29&lt;75,Fran1!JF29," ")," "))</f>
        <v xml:space="preserve"> </v>
      </c>
      <c r="BM67" s="159" t="str">
        <f>IF(ISBLANK(Fran1!JJ29)," ",IF(Fran1!JJ29&gt;=50,IF(Fran1!JJ29&lt;75,Fran1!JJ29," ")," "))</f>
        <v xml:space="preserve"> </v>
      </c>
      <c r="BN67" s="159" t="str">
        <f>IF(ISBLANK(Fran1!JN29)," ",IF(Fran1!JN29&gt;=50,IF(Fran1!JN29&lt;75,Fran1!JN29," ")," "))</f>
        <v xml:space="preserve"> </v>
      </c>
      <c r="BO67" s="159" t="str">
        <f>IF(ISBLANK(Fran1!JU29)," ",IF(Fran1!JU29&gt;=50,IF(Fran1!JU29&lt;75,Fran1!JU29," ")," "))</f>
        <v xml:space="preserve"> </v>
      </c>
      <c r="BP67" s="159" t="str">
        <f>IF(ISBLANK(Fran1!JY29)," ",IF(Fran1!JY29&gt;=50,IF(Fran1!JY29&lt;75,Fran1!JY29," ")," "))</f>
        <v xml:space="preserve"> </v>
      </c>
      <c r="BQ67" s="159" t="str">
        <f>IF(ISBLANK(Fran1!KC29)," ",IF(Fran1!KC29&gt;=50,IF(Fran1!KC29&lt;75,Fran1!KC29," ")," "))</f>
        <v xml:space="preserve"> </v>
      </c>
      <c r="BR67" s="159" t="str">
        <f>IF(ISBLANK(Fran1!KG29)," ",IF(Fran1!KG29&gt;=50,IF(Fran1!KG29&lt;75,Fran1!KG29," ")," "))</f>
        <v xml:space="preserve"> </v>
      </c>
      <c r="BS67" s="159" t="str">
        <f>IF(ISBLANK(Fran1!KK29)," ",IF(Fran1!KK29&gt;=50,IF(Fran1!KK29&lt;75,Fran1!KK29," ")," "))</f>
        <v xml:space="preserve"> </v>
      </c>
      <c r="BT67" s="159" t="str">
        <f>IF(ISBLANK(Fran1!KR29)," ",IF(Fran1!KR29&gt;=50,IF(Fran1!KR29&lt;75,Fran1!KR29," ")," "))</f>
        <v xml:space="preserve"> </v>
      </c>
      <c r="BU67" s="159" t="str">
        <f>IF(ISBLANK(Fran1!KV29)," ",IF(Fran1!KV29&gt;=50,IF(Fran1!KV29&lt;75,Fran1!KV29," ")," "))</f>
        <v xml:space="preserve"> </v>
      </c>
      <c r="BV67" s="159" t="str">
        <f>IF(ISBLANK(Fran1!KZ29)," ",IF(Fran1!KZ29&gt;=50,IF(Fran1!KZ29&lt;75,Fran1!KZ29," ")," "))</f>
        <v xml:space="preserve"> </v>
      </c>
      <c r="BW67" s="159" t="str">
        <f>IF(ISBLANK(Fran1!LD29)," ",IF(Fran1!LD29&gt;=50,IF(Fran1!LD29&lt;75,Fran1!LD29," ")," "))</f>
        <v xml:space="preserve"> </v>
      </c>
      <c r="BX67" s="159" t="str">
        <f>IF(ISBLANK(Fran1!LH29)," ",IF(Fran1!LH29&gt;=50,IF(Fran1!LH29&lt;75,Fran1!LH29," ")," "))</f>
        <v xml:space="preserve"> </v>
      </c>
      <c r="BY67" s="159" t="str">
        <f>IF(ISBLANK(Fran1!LO29)," ",IF(Fran1!LO29&gt;=50,IF(Fran1!LO29&lt;75,Fran1!LO29," ")," "))</f>
        <v xml:space="preserve"> </v>
      </c>
    </row>
    <row r="68" spans="1:77" ht="20.100000000000001" customHeight="1" thickBot="1">
      <c r="A68" s="460"/>
      <c r="B68" s="461"/>
      <c r="C68" s="161" t="str">
        <f>IF(ISBLANK(Fran1!E29)," ",IF(Fran1!E29&lt;50,Fran1!E29," "))</f>
        <v xml:space="preserve"> </v>
      </c>
      <c r="D68" s="161" t="str">
        <f>IF(ISBLANK(Fran1!I29)," ",IF(Fran1!I29&lt;50,Fran1!I29," "))</f>
        <v xml:space="preserve"> </v>
      </c>
      <c r="E68" s="161" t="str">
        <f>IF(ISBLANK(Fran1!M29)," ",IF(Fran1!M29&lt;50,Fran1!M29," "))</f>
        <v xml:space="preserve"> </v>
      </c>
      <c r="F68" s="161" t="str">
        <f>IF(ISBLANK(Fran1!Q29)," ",IF(Fran1!Q29&lt;50,Fran1!Q29," "))</f>
        <v xml:space="preserve"> </v>
      </c>
      <c r="G68" s="161" t="str">
        <f>IF(ISBLANK(Fran1!U29)," ",IF(Fran1!U29&lt;50,Fran1!U29," "))</f>
        <v xml:space="preserve"> </v>
      </c>
      <c r="H68" s="161" t="str">
        <f>IF(ISBLANK(Fran1!AB29)," ",IF(Fran1!AB29&lt;50,Fran1!AB29," "))</f>
        <v xml:space="preserve"> </v>
      </c>
      <c r="I68" s="161" t="str">
        <f>IF(ISBLANK(Fran1!AF29)," ",IF(Fran1!AF29&lt;50,Fran1!AF29," "))</f>
        <v xml:space="preserve"> </v>
      </c>
      <c r="J68" s="161" t="str">
        <f>IF(ISBLANK(Fran1!AJ29)," ",IF(Fran1!AJ29&lt;50,Fran1!AJ29," "))</f>
        <v xml:space="preserve"> </v>
      </c>
      <c r="K68" s="161" t="str">
        <f>IF(ISBLANK(Fran1!AN29)," ",IF(Fran1!AN29&lt;50,Fran1!AN29," "))</f>
        <v xml:space="preserve"> </v>
      </c>
      <c r="L68" s="161" t="str">
        <f>IF(ISBLANK(Fran1!AR29)," ",IF(Fran1!AR29&lt;50,Fran1!AR29," "))</f>
        <v xml:space="preserve"> </v>
      </c>
      <c r="M68" s="161" t="str">
        <f>IF(ISBLANK(Fran1!AY29)," ",IF(Fran1!AY29&lt;50,Fran1!AY29," "))</f>
        <v xml:space="preserve"> </v>
      </c>
      <c r="N68" s="161" t="str">
        <f>IF(ISBLANK(Fran1!BC29)," ",IF(Fran1!BC29&lt;50,Fran1!BC29," "))</f>
        <v xml:space="preserve"> </v>
      </c>
      <c r="O68" s="161" t="str">
        <f>IF(ISBLANK(Fran1!BG29)," ",IF(Fran1!BG29&lt;50,Fran1!BG29," "))</f>
        <v xml:space="preserve"> </v>
      </c>
      <c r="P68" s="161" t="str">
        <f>IF(ISBLANK(Fran1!BK29)," ",IF(Fran1!BK29&lt;50,Fran1!BK29," "))</f>
        <v xml:space="preserve"> </v>
      </c>
      <c r="Q68" s="161" t="str">
        <f>IF(ISBLANK(Fran1!BO29)," ",IF(Fran1!BO29&lt;50,Fran1!BO29," "))</f>
        <v xml:space="preserve"> </v>
      </c>
      <c r="R68" s="161" t="str">
        <f>IF(ISBLANK(Fran1!BV29)," ",IF(Fran1!BV29&lt;50,Fran1!BV29," "))</f>
        <v xml:space="preserve"> </v>
      </c>
      <c r="S68" s="161" t="str">
        <f>IF(ISBLANK(Fran1!BZ29)," ",IF(Fran1!BZ29&lt;50,Fran1!BZ29," "))</f>
        <v xml:space="preserve"> </v>
      </c>
      <c r="T68" s="161" t="str">
        <f>IF(ISBLANK(Fran1!CD29)," ",IF(Fran1!CD29&lt;50,Fran1!CD29," "))</f>
        <v xml:space="preserve"> </v>
      </c>
      <c r="U68" s="161" t="str">
        <f>IF(ISBLANK(Fran1!CH29)," ",IF(Fran1!CH29&lt;50,Fran1!CH29," "))</f>
        <v xml:space="preserve"> </v>
      </c>
      <c r="V68" s="161" t="str">
        <f>IF(ISBLANK(Fran1!CL29)," ",IF(Fran1!CL29&lt;50,Fran1!CL29," "))</f>
        <v xml:space="preserve"> </v>
      </c>
      <c r="W68" s="161" t="str">
        <f>IF(ISBLANK(Fran1!CS29)," ",IF(Fran1!CS29&lt;50,Fran1!CS29," "))</f>
        <v xml:space="preserve"> </v>
      </c>
      <c r="X68" s="161" t="str">
        <f>IF(ISBLANK(Fran1!CW29)," ",IF(Fran1!CW29&lt;50,Fran1!CW29," "))</f>
        <v xml:space="preserve"> </v>
      </c>
      <c r="Y68" s="161" t="str">
        <f>IF(ISBLANK(Fran1!DA29)," ",IF(Fran1!DA29&lt;50,Fran1!DA29," "))</f>
        <v xml:space="preserve"> </v>
      </c>
      <c r="Z68" s="161" t="str">
        <f>IF(ISBLANK(Fran1!DE29)," ",IF(Fran1!DE29&lt;50,Fran1!DE29," "))</f>
        <v xml:space="preserve"> </v>
      </c>
      <c r="AA68" s="161" t="str">
        <f>IF(ISBLANK(Fran1!DI29)," ",IF(Fran1!DI29&lt;50,Fran1!DI29," "))</f>
        <v xml:space="preserve"> </v>
      </c>
      <c r="AB68" s="161" t="str">
        <f>IF(ISBLANK(Fran1!DP29)," ",IF(Fran1!DP29&lt;50,Fran1!DP29," "))</f>
        <v xml:space="preserve"> </v>
      </c>
      <c r="AC68" s="161" t="str">
        <f>IF(ISBLANK(Fran1!DT29)," ",IF(Fran1!DT29&lt;50,Fran1!DT29," "))</f>
        <v xml:space="preserve"> </v>
      </c>
      <c r="AD68" s="161" t="str">
        <f>IF(ISBLANK(Fran1!DX29)," ",IF(Fran1!DX29&lt;50,Fran1!DX29," "))</f>
        <v xml:space="preserve"> </v>
      </c>
      <c r="AE68" s="460"/>
      <c r="AF68" s="461"/>
      <c r="AG68" s="161" t="str">
        <f>IF(ISBLANK(Fran1!EB29)," ",IF(Fran1!EB29&lt;50,Fran1!EB29," "))</f>
        <v xml:space="preserve"> </v>
      </c>
      <c r="AH68" s="161" t="str">
        <f>IF(ISBLANK(Fran1!EF29)," ",IF(Fran1!EF29&lt;50,Fran1!EF29," "))</f>
        <v xml:space="preserve"> </v>
      </c>
      <c r="AI68" s="161" t="str">
        <f>IF(ISBLANK(Fran1!EM29)," ",IF(Fran1!EM29&lt;50,Fran1!EM29," "))</f>
        <v xml:space="preserve"> </v>
      </c>
      <c r="AJ68" s="161" t="str">
        <f>IF(ISBLANK(Fran1!EQ29)," ",IF(Fran1!EQ29&lt;50,Fran1!EQ29," "))</f>
        <v xml:space="preserve"> </v>
      </c>
      <c r="AK68" s="161" t="str">
        <f>IF(ISBLANK(Fran1!EU29)," ",IF(Fran1!EU29&lt;50,Fran1!EU29," "))</f>
        <v xml:space="preserve"> </v>
      </c>
      <c r="AL68" s="161" t="str">
        <f>IF(ISBLANK(Fran1!EY29)," ",IF(Fran1!EY29&lt;50,Fran1!EY29," "))</f>
        <v xml:space="preserve"> </v>
      </c>
      <c r="AM68" s="161" t="str">
        <f>IF(ISBLANK(Fran1!FC29)," ",IF(Fran1!FC29&lt;50,Fran1!FC29," "))</f>
        <v xml:space="preserve"> </v>
      </c>
      <c r="AN68" s="161" t="str">
        <f>IF(ISBLANK(Fran1!FJ29)," ",IF(Fran1!FJ29&lt;50,Fran1!FJ29," "))</f>
        <v xml:space="preserve"> </v>
      </c>
      <c r="AO68" s="161" t="str">
        <f>IF(ISBLANK(Fran1!FN29)," ",IF(Fran1!FN29&lt;50,Fran1!FN29," "))</f>
        <v xml:space="preserve"> </v>
      </c>
      <c r="AP68" s="161" t="str">
        <f>IF(ISBLANK(Fran1!FR29)," ",IF(Fran1!FR29&lt;50,Fran1!FR29," "))</f>
        <v xml:space="preserve"> </v>
      </c>
      <c r="AQ68" s="161" t="str">
        <f>IF(ISBLANK(Fran1!FV29)," ",IF(Fran1!FV29&lt;50,Fran1!FV29," "))</f>
        <v xml:space="preserve"> </v>
      </c>
      <c r="AR68" s="161" t="str">
        <f>IF(ISBLANK(Fran1!FZ29)," ",IF(Fran1!FZ29&lt;50,Fran1!FZ29," "))</f>
        <v xml:space="preserve"> </v>
      </c>
      <c r="AS68" s="161" t="str">
        <f>IF(ISBLANK(Fran1!GG29)," ",IF(Fran1!GG29&lt;50,Fran1!GG29," "))</f>
        <v xml:space="preserve"> </v>
      </c>
      <c r="AT68" s="161" t="str">
        <f>IF(ISBLANK(Fran1!GK29)," ",IF(Fran1!GK29&lt;50,Fran1!GK29," "))</f>
        <v xml:space="preserve"> </v>
      </c>
      <c r="AU68" s="161" t="str">
        <f>IF(ISBLANK(Fran1!GO29)," ",IF(Fran1!GO29&lt;50,Fran1!GO29," "))</f>
        <v xml:space="preserve"> </v>
      </c>
      <c r="AV68" s="161" t="str">
        <f>IF(ISBLANK(Fran1!GS29)," ",IF(Fran1!GS29&lt;50,Fran1!GS29," "))</f>
        <v xml:space="preserve"> </v>
      </c>
      <c r="AW68" s="161" t="str">
        <f>IF(ISBLANK(Fran1!GW29)," ",IF(Fran1!GW29&lt;50,Fran1!GW29," "))</f>
        <v xml:space="preserve"> </v>
      </c>
      <c r="AX68" s="161" t="str">
        <f>IF(ISBLANK(Fran1!HD29)," ",IF(Fran1!HD29&lt;50,Fran1!HD29," "))</f>
        <v xml:space="preserve"> </v>
      </c>
      <c r="AY68" s="161" t="str">
        <f>IF(ISBLANK(Fran1!HH29)," ",IF(Fran1!HH29&lt;50,Fran1!HH29," "))</f>
        <v xml:space="preserve"> </v>
      </c>
      <c r="AZ68" s="161" t="str">
        <f>IF(ISBLANK(Fran1!HL29)," ",IF(Fran1!HL29&lt;50,Fran1!HL29," "))</f>
        <v xml:space="preserve"> </v>
      </c>
      <c r="BA68" s="161" t="str">
        <f>IF(ISBLANK(Fran1!HP29)," ",IF(Fran1!HP29&lt;50,Fran1!HP29," "))</f>
        <v xml:space="preserve"> </v>
      </c>
      <c r="BB68" s="161" t="str">
        <f>IF(ISBLANK(Fran1!HT29)," ",IF(Fran1!HT29&lt;50,Fran1!HT29," "))</f>
        <v xml:space="preserve"> </v>
      </c>
      <c r="BC68" s="161" t="str">
        <f>IF(ISBLANK(Fran1!IA29)," ",IF(Fran1!IA29&lt;50,Fran1!IA29," "))</f>
        <v xml:space="preserve"> </v>
      </c>
      <c r="BD68" s="161" t="str">
        <f>IF(ISBLANK(Fran1!IE29)," ",IF(Fran1!IE29&lt;50,Fran1!IE29," "))</f>
        <v xml:space="preserve"> </v>
      </c>
      <c r="BE68" s="161" t="str">
        <f>IF(ISBLANK(Fran1!II29)," ",IF(Fran1!II29&lt;50,Fran1!II29," "))</f>
        <v xml:space="preserve"> </v>
      </c>
      <c r="BF68" s="161" t="str">
        <f>IF(ISBLANK(Fran1!IM29)," ",IF(Fran1!IM29&lt;50,Fran1!IM29," "))</f>
        <v xml:space="preserve"> </v>
      </c>
      <c r="BG68" s="161" t="str">
        <f>IF(ISBLANK(Fran1!IQ29)," ",IF(Fran1!IQ29&lt;50,Fran1!IQ29," "))</f>
        <v xml:space="preserve"> </v>
      </c>
      <c r="BH68" s="161" t="str">
        <f>IF(ISBLANK(Fran1!IX29)," ",IF(Fran1!IX29&lt;50,Fran1!IX29," "))</f>
        <v xml:space="preserve"> </v>
      </c>
      <c r="BI68" s="460"/>
      <c r="BJ68" s="461"/>
      <c r="BK68" s="161" t="str">
        <f>IF(ISBLANK(Fran1!JB29)," ",IF(Fran1!JB29&lt;50,Fran1!JB29," "))</f>
        <v xml:space="preserve"> </v>
      </c>
      <c r="BL68" s="161" t="str">
        <f>IF(ISBLANK(Fran1!JF29)," ",IF(Fran1!JF29&lt;50,Fran1!JF29," "))</f>
        <v xml:space="preserve"> </v>
      </c>
      <c r="BM68" s="161" t="str">
        <f>IF(ISBLANK(Fran1!JJ29)," ",IF(Fran1!JJ29&lt;50,Fran1!JJ29," "))</f>
        <v xml:space="preserve"> </v>
      </c>
      <c r="BN68" s="161" t="str">
        <f>IF(ISBLANK(Fran1!JN29)," ",IF(Fran1!JN29&lt;50,Fran1!JN29," "))</f>
        <v xml:space="preserve"> </v>
      </c>
      <c r="BO68" s="161" t="str">
        <f>IF(ISBLANK(Fran1!JU29)," ",IF(Fran1!JU29&lt;50,Fran1!JU29," "))</f>
        <v xml:space="preserve"> </v>
      </c>
      <c r="BP68" s="161" t="str">
        <f>IF(ISBLANK(Fran1!JY29)," ",IF(Fran1!JY29&lt;50,Fran1!JY29," "))</f>
        <v xml:space="preserve"> </v>
      </c>
      <c r="BQ68" s="161" t="str">
        <f>IF(ISBLANK(Fran1!KC29)," ",IF(Fran1!KC29&lt;50,Fran1!KC29," "))</f>
        <v xml:space="preserve"> </v>
      </c>
      <c r="BR68" s="161" t="str">
        <f>IF(ISBLANK(Fran1!KG29)," ",IF(Fran1!KG29&lt;50,Fran1!KG29," "))</f>
        <v xml:space="preserve"> </v>
      </c>
      <c r="BS68" s="161" t="str">
        <f>IF(ISBLANK(Fran1!KK29)," ",IF(Fran1!KK29&lt;50,Fran1!KK29," "))</f>
        <v xml:space="preserve"> </v>
      </c>
      <c r="BT68" s="161" t="str">
        <f>IF(ISBLANK(Fran1!KR29)," ",IF(Fran1!KR29&lt;50,Fran1!KR29," "))</f>
        <v xml:space="preserve"> </v>
      </c>
      <c r="BU68" s="161" t="str">
        <f>IF(ISBLANK(Fran1!KV29)," ",IF(Fran1!KV29&lt;50,Fran1!KV29," "))</f>
        <v xml:space="preserve"> </v>
      </c>
      <c r="BV68" s="161" t="str">
        <f>IF(ISBLANK(Fran1!KZ29)," ",IF(Fran1!KZ29&lt;50,Fran1!KZ29," "))</f>
        <v xml:space="preserve"> </v>
      </c>
      <c r="BW68" s="161" t="str">
        <f>IF(ISBLANK(Fran1!LD29)," ",IF(Fran1!LD29&lt;50,Fran1!LD29," "))</f>
        <v xml:space="preserve"> </v>
      </c>
      <c r="BX68" s="161" t="str">
        <f>IF(ISBLANK(Fran1!LH29)," ",IF(Fran1!LH29&lt;50,Fran1!LH29," "))</f>
        <v xml:space="preserve"> </v>
      </c>
      <c r="BY68" s="161" t="str">
        <f>IF(ISBLANK(Fran1!LO29)," ",IF(Fran1!LO29&lt;50,Fran1!LO29," "))</f>
        <v xml:space="preserve"> </v>
      </c>
    </row>
    <row r="69" spans="1:77" ht="20.100000000000001" customHeight="1">
      <c r="A69" s="456" t="str">
        <f>LEFT(Fran1!$A28,1)&amp;LEFT(Fran1!$B28,1)</f>
        <v/>
      </c>
      <c r="B69" s="457"/>
      <c r="C69" s="157" t="str">
        <f>IF(ISBLANK(Fran1!E28)," ",IF(Fran1!E28&gt;=75,Fran1!E28," "))</f>
        <v xml:space="preserve"> </v>
      </c>
      <c r="D69" s="157" t="str">
        <f>IF(ISBLANK(Fran1!I28)," ",IF(Fran1!I28&gt;=75,Fran1!I28," "))</f>
        <v xml:space="preserve"> </v>
      </c>
      <c r="E69" s="157" t="str">
        <f>IF(ISBLANK(Fran1!M28)," ",IF(Fran1!M28&gt;=75,Fran1!M28," "))</f>
        <v xml:space="preserve"> </v>
      </c>
      <c r="F69" s="157" t="str">
        <f>IF(ISBLANK(Fran1!Q28)," ",IF(Fran1!Q28&gt;=75,Fran1!Q28," "))</f>
        <v xml:space="preserve"> </v>
      </c>
      <c r="G69" s="157" t="str">
        <f>IF(ISBLANK(Fran1!U28)," ",IF(Fran1!U28&gt;=75,Fran1!U28," "))</f>
        <v xml:space="preserve"> </v>
      </c>
      <c r="H69" s="157" t="str">
        <f>IF(ISBLANK(Fran1!AB28)," ",IF(Fran1!AB28&gt;=75,Fran1!AB28," "))</f>
        <v xml:space="preserve"> </v>
      </c>
      <c r="I69" s="157" t="str">
        <f>IF(ISBLANK(Fran1!AF28)," ",IF(Fran1!AF28&gt;=75,Fran1!AF28," "))</f>
        <v xml:space="preserve"> </v>
      </c>
      <c r="J69" s="157" t="str">
        <f>IF(ISBLANK(Fran1!AJ28)," ",IF(Fran1!AJ28&gt;=75,Fran1!AJ28," "))</f>
        <v xml:space="preserve"> </v>
      </c>
      <c r="K69" s="157" t="str">
        <f>IF(ISBLANK(Fran1!AN28)," ",IF(Fran1!AN28&gt;=75,Fran1!AN28," "))</f>
        <v xml:space="preserve"> </v>
      </c>
      <c r="L69" s="157" t="str">
        <f>IF(ISBLANK(Fran1!AR28)," ",IF(Fran1!AR28&gt;=75,Fran1!AR28," "))</f>
        <v xml:space="preserve"> </v>
      </c>
      <c r="M69" s="157" t="str">
        <f>IF(ISBLANK(Fran1!AY28)," ",IF(Fran1!AY28&gt;=75,Fran1!AY28," "))</f>
        <v xml:space="preserve"> </v>
      </c>
      <c r="N69" s="157" t="str">
        <f>IF(ISBLANK(Fran1!BC28)," ",IF(Fran1!BC28&gt;=75,Fran1!BC28," "))</f>
        <v xml:space="preserve"> </v>
      </c>
      <c r="O69" s="157" t="str">
        <f>IF(ISBLANK(Fran1!BG28)," ",IF(Fran1!BG28&gt;=75,Fran1!BG28," "))</f>
        <v xml:space="preserve"> </v>
      </c>
      <c r="P69" s="157" t="str">
        <f>IF(ISBLANK(Fran1!BK28)," ",IF(Fran1!BK28&gt;=75,Fran1!BK28," "))</f>
        <v xml:space="preserve"> </v>
      </c>
      <c r="Q69" s="157" t="str">
        <f>IF(ISBLANK(Fran1!BO28)," ",IF(Fran1!BO28&gt;=75,Fran1!BO28," "))</f>
        <v xml:space="preserve"> </v>
      </c>
      <c r="R69" s="157" t="str">
        <f>IF(ISBLANK(Fran1!BV28)," ",IF(Fran1!BV28&gt;=75,Fran1!BV28," "))</f>
        <v xml:space="preserve"> </v>
      </c>
      <c r="S69" s="157" t="str">
        <f>IF(ISBLANK(Fran1!BZ28)," ",IF(Fran1!BZ28&gt;=75,Fran1!BZ28," "))</f>
        <v xml:space="preserve"> </v>
      </c>
      <c r="T69" s="157" t="str">
        <f>IF(ISBLANK(Fran1!CD28)," ",IF(Fran1!CD28&gt;=75,Fran1!CD28," "))</f>
        <v xml:space="preserve"> </v>
      </c>
      <c r="U69" s="157" t="str">
        <f>IF(ISBLANK(Fran1!CH28)," ",IF(Fran1!CH28&gt;=75,Fran1!CH28," "))</f>
        <v xml:space="preserve"> </v>
      </c>
      <c r="V69" s="157" t="str">
        <f>IF(ISBLANK(Fran1!CL28)," ",IF(Fran1!CL28&gt;=75,Fran1!CL28," "))</f>
        <v xml:space="preserve"> </v>
      </c>
      <c r="W69" s="157" t="str">
        <f>IF(ISBLANK(Fran1!CS28)," ",IF(Fran1!CS28&gt;=75,Fran1!CS28," "))</f>
        <v xml:space="preserve"> </v>
      </c>
      <c r="X69" s="157" t="str">
        <f>IF(ISBLANK(Fran1!CW28)," ",IF(Fran1!CW28&gt;=75,Fran1!CW28," "))</f>
        <v xml:space="preserve"> </v>
      </c>
      <c r="Y69" s="157" t="str">
        <f>IF(ISBLANK(Fran1!DA28)," ",IF(Fran1!DA28&gt;=75,Fran1!DA28," "))</f>
        <v xml:space="preserve"> </v>
      </c>
      <c r="Z69" s="157" t="str">
        <f>IF(ISBLANK(Fran1!DE28)," ",IF(Fran1!DE28&gt;=75,Fran1!DE28," "))</f>
        <v xml:space="preserve"> </v>
      </c>
      <c r="AA69" s="157" t="str">
        <f>IF(ISBLANK(Fran1!DI28)," ",IF(Fran1!DI28&gt;=75,Fran1!DI28," "))</f>
        <v xml:space="preserve"> </v>
      </c>
      <c r="AB69" s="157" t="str">
        <f>IF(ISBLANK(Fran1!DP28)," ",IF(Fran1!DP28&gt;=75,Fran1!DP28," "))</f>
        <v xml:space="preserve"> </v>
      </c>
      <c r="AC69" s="157" t="str">
        <f>IF(ISBLANK(Fran1!DT28)," ",IF(Fran1!DT28&gt;=75,Fran1!DT28," "))</f>
        <v xml:space="preserve"> </v>
      </c>
      <c r="AD69" s="157" t="str">
        <f>IF(ISBLANK(Fran1!DX28)," ",IF(Fran1!DX28&gt;=75,Fran1!DX28," "))</f>
        <v xml:space="preserve"> </v>
      </c>
      <c r="AE69" s="456" t="str">
        <f>LEFT(Fran1!$A28,1)&amp;LEFT(Fran1!$B28,1)</f>
        <v/>
      </c>
      <c r="AF69" s="457"/>
      <c r="AG69" s="157" t="str">
        <f>IF(ISBLANK(Fran1!EB28)," ",IF(Fran1!EB28&gt;=75,Fran1!EB28," "))</f>
        <v xml:space="preserve"> </v>
      </c>
      <c r="AH69" s="157" t="str">
        <f>IF(ISBLANK(Fran1!EF28)," ",IF(Fran1!EF28&gt;=75,Fran1!EF28," "))</f>
        <v xml:space="preserve"> </v>
      </c>
      <c r="AI69" s="157" t="str">
        <f>IF(ISBLANK(Fran1!EM28)," ",IF(Fran1!EM28&gt;=75,Fran1!EM28," "))</f>
        <v xml:space="preserve"> </v>
      </c>
      <c r="AJ69" s="157" t="str">
        <f>IF(ISBLANK(Fran1!EQ28)," ",IF(Fran1!EQ28&gt;=75,Fran1!EQ28," "))</f>
        <v xml:space="preserve"> </v>
      </c>
      <c r="AK69" s="157" t="str">
        <f>IF(ISBLANK(Fran1!EU28)," ",IF(Fran1!EU28&gt;=75,Fran1!EU28," "))</f>
        <v xml:space="preserve"> </v>
      </c>
      <c r="AL69" s="157" t="str">
        <f>IF(ISBLANK(Fran1!EY28)," ",IF(Fran1!EY28&gt;=75,Fran1!EY28," "))</f>
        <v xml:space="preserve"> </v>
      </c>
      <c r="AM69" s="157" t="str">
        <f>IF(ISBLANK(Fran1!FC28)," ",IF(Fran1!FC28&gt;=75,Fran1!FC28," "))</f>
        <v xml:space="preserve"> </v>
      </c>
      <c r="AN69" s="157" t="str">
        <f>IF(ISBLANK(Fran1!FJ28)," ",IF(Fran1!FJ28&gt;=75,Fran1!FJ28," "))</f>
        <v xml:space="preserve"> </v>
      </c>
      <c r="AO69" s="157" t="str">
        <f>IF(ISBLANK(Fran1!FN28)," ",IF(Fran1!FN28&gt;=75,Fran1!FN28," "))</f>
        <v xml:space="preserve"> </v>
      </c>
      <c r="AP69" s="157" t="str">
        <f>IF(ISBLANK(Fran1!FR28)," ",IF(Fran1!FR28&gt;=75,Fran1!FR28," "))</f>
        <v xml:space="preserve"> </v>
      </c>
      <c r="AQ69" s="157" t="str">
        <f>IF(ISBLANK(Fran1!FV28)," ",IF(Fran1!FV28&gt;=75,Fran1!FV28," "))</f>
        <v xml:space="preserve"> </v>
      </c>
      <c r="AR69" s="157" t="str">
        <f>IF(ISBLANK(Fran1!FZ28)," ",IF(Fran1!FZ28&gt;=75,Fran1!FZ28," "))</f>
        <v xml:space="preserve"> </v>
      </c>
      <c r="AS69" s="157" t="str">
        <f>IF(ISBLANK(Fran1!GG28)," ",IF(Fran1!GG28&gt;=75,Fran1!GG28," "))</f>
        <v xml:space="preserve"> </v>
      </c>
      <c r="AT69" s="157" t="str">
        <f>IF(ISBLANK(Fran1!GK28)," ",IF(Fran1!GK28&gt;=75,Fran1!GK28," "))</f>
        <v xml:space="preserve"> </v>
      </c>
      <c r="AU69" s="157" t="str">
        <f>IF(ISBLANK(Fran1!GO28)," ",IF(Fran1!GO28&gt;=75,Fran1!GO28," "))</f>
        <v xml:space="preserve"> </v>
      </c>
      <c r="AV69" s="157" t="str">
        <f>IF(ISBLANK(Fran1!GS28)," ",IF(Fran1!GS28&gt;=75,Fran1!GS28," "))</f>
        <v xml:space="preserve"> </v>
      </c>
      <c r="AW69" s="157" t="str">
        <f>IF(ISBLANK(Fran1!GW28)," ",IF(Fran1!GW28&gt;=75,Fran1!GW28," "))</f>
        <v xml:space="preserve"> </v>
      </c>
      <c r="AX69" s="157" t="str">
        <f>IF(ISBLANK(Fran1!HD28)," ",IF(Fran1!HD28&gt;=75,Fran1!HD28," "))</f>
        <v xml:space="preserve"> </v>
      </c>
      <c r="AY69" s="157" t="str">
        <f>IF(ISBLANK(Fran1!HH28)," ",IF(Fran1!HH28&gt;=75,Fran1!HH28," "))</f>
        <v xml:space="preserve"> </v>
      </c>
      <c r="AZ69" s="157" t="str">
        <f>IF(ISBLANK(Fran1!HL28)," ",IF(Fran1!HL28&gt;=75,Fran1!HL28," "))</f>
        <v xml:space="preserve"> </v>
      </c>
      <c r="BA69" s="157" t="str">
        <f>IF(ISBLANK(Fran1!HP28)," ",IF(Fran1!HP28&gt;=75,Fran1!HP28," "))</f>
        <v xml:space="preserve"> </v>
      </c>
      <c r="BB69" s="157" t="str">
        <f>IF(ISBLANK(Fran1!HT28)," ",IF(Fran1!HT28&gt;=75,Fran1!HT28," "))</f>
        <v xml:space="preserve"> </v>
      </c>
      <c r="BC69" s="157" t="str">
        <f>IF(ISBLANK(Fran1!IA28)," ",IF(Fran1!IA28&gt;=75,Fran1!IA28," "))</f>
        <v xml:space="preserve"> </v>
      </c>
      <c r="BD69" s="157" t="str">
        <f>IF(ISBLANK(Fran1!IE28)," ",IF(Fran1!IE28&gt;=75,Fran1!IE28," "))</f>
        <v xml:space="preserve"> </v>
      </c>
      <c r="BE69" s="157" t="str">
        <f>IF(ISBLANK(Fran1!II28)," ",IF(Fran1!II28&gt;=75,Fran1!II28," "))</f>
        <v xml:space="preserve"> </v>
      </c>
      <c r="BF69" s="157" t="str">
        <f>IF(ISBLANK(Fran1!IM28)," ",IF(Fran1!IM28&gt;=75,Fran1!IM28," "))</f>
        <v xml:space="preserve"> </v>
      </c>
      <c r="BG69" s="157" t="str">
        <f>IF(ISBLANK(Fran1!IQ28)," ",IF(Fran1!IQ28&gt;=75,Fran1!IQ28," "))</f>
        <v xml:space="preserve"> </v>
      </c>
      <c r="BH69" s="157" t="str">
        <f>IF(ISBLANK(Fran1!IX28)," ",IF(Fran1!IX28&gt;=75,Fran1!IX28," "))</f>
        <v xml:space="preserve"> </v>
      </c>
      <c r="BI69" s="456" t="str">
        <f>LEFT(Fran1!$A28,1)&amp;LEFT(Fran1!$B28,1)</f>
        <v/>
      </c>
      <c r="BJ69" s="457"/>
      <c r="BK69" s="157" t="str">
        <f>IF(ISBLANK(Fran1!JB28)," ",IF(Fran1!JB28&gt;=75,Fran1!JB28," "))</f>
        <v xml:space="preserve"> </v>
      </c>
      <c r="BL69" s="157" t="str">
        <f>IF(ISBLANK(Fran1!JF28)," ",IF(Fran1!JF28&gt;=75,Fran1!JF28," "))</f>
        <v xml:space="preserve"> </v>
      </c>
      <c r="BM69" s="157" t="str">
        <f>IF(ISBLANK(Fran1!JJ28)," ",IF(Fran1!JJ28&gt;=75,Fran1!JJ28," "))</f>
        <v xml:space="preserve"> </v>
      </c>
      <c r="BN69" s="157" t="str">
        <f>IF(ISBLANK(Fran1!JN28)," ",IF(Fran1!JN28&gt;=75,Fran1!JN28," "))</f>
        <v xml:space="preserve"> </v>
      </c>
      <c r="BO69" s="157" t="str">
        <f>IF(ISBLANK(Fran1!JU28)," ",IF(Fran1!JU28&gt;=75,Fran1!JU28," "))</f>
        <v xml:space="preserve"> </v>
      </c>
      <c r="BP69" s="157" t="str">
        <f>IF(ISBLANK(Fran1!JY28)," ",IF(Fran1!JY28&gt;=75,Fran1!JY28," "))</f>
        <v xml:space="preserve"> </v>
      </c>
      <c r="BQ69" s="157" t="str">
        <f>IF(ISBLANK(Fran1!KC28)," ",IF(Fran1!KC28&gt;=75,Fran1!KC28," "))</f>
        <v xml:space="preserve"> </v>
      </c>
      <c r="BR69" s="157" t="str">
        <f>IF(ISBLANK(Fran1!KG28)," ",IF(Fran1!KG28&gt;=75,Fran1!KG28," "))</f>
        <v xml:space="preserve"> </v>
      </c>
      <c r="BS69" s="157" t="str">
        <f>IF(ISBLANK(Fran1!KK28)," ",IF(Fran1!KK28&gt;=75,Fran1!KK28," "))</f>
        <v xml:space="preserve"> </v>
      </c>
      <c r="BT69" s="157" t="str">
        <f>IF(ISBLANK(Fran1!KR28)," ",IF(Fran1!KR28&gt;=75,Fran1!KR28," "))</f>
        <v xml:space="preserve"> </v>
      </c>
      <c r="BU69" s="157" t="str">
        <f>IF(ISBLANK(Fran1!KV28)," ",IF(Fran1!KV28&gt;=75,Fran1!KV28," "))</f>
        <v xml:space="preserve"> </v>
      </c>
      <c r="BV69" s="157" t="str">
        <f>IF(ISBLANK(Fran1!KZ28)," ",IF(Fran1!KZ28&gt;=75,Fran1!KZ28," "))</f>
        <v xml:space="preserve"> </v>
      </c>
      <c r="BW69" s="157" t="str">
        <f>IF(ISBLANK(Fran1!LD28)," ",IF(Fran1!LD28&gt;=75,Fran1!LD28," "))</f>
        <v xml:space="preserve"> </v>
      </c>
      <c r="BX69" s="157" t="str">
        <f>IF(ISBLANK(Fran1!LH28)," ",IF(Fran1!LH28&gt;=75,Fran1!LH28," "))</f>
        <v xml:space="preserve"> </v>
      </c>
      <c r="BY69" s="157" t="str">
        <f>IF(ISBLANK(Fran1!LO28)," ",IF(Fran1!LO28&gt;=75,Fran1!LO28," "))</f>
        <v xml:space="preserve"> </v>
      </c>
    </row>
    <row r="70" spans="1:77" ht="20.100000000000001" customHeight="1">
      <c r="A70" s="458"/>
      <c r="B70" s="459"/>
      <c r="C70" s="159" t="str">
        <f>IF(ISBLANK(Fran1!E28)," ",IF(Fran1!E28&gt;=50,IF(Fran1!E28&lt;75,Fran1!E28," ")," "))</f>
        <v xml:space="preserve"> </v>
      </c>
      <c r="D70" s="159" t="str">
        <f>IF(ISBLANK(Fran1!I28)," ",IF(Fran1!I28&gt;=50,IF(Fran1!I28&lt;75,Fran1!I28," ")," "))</f>
        <v xml:space="preserve"> </v>
      </c>
      <c r="E70" s="159" t="str">
        <f>IF(ISBLANK(Fran1!M28)," ",IF(Fran1!M28&gt;=50,IF(Fran1!M28&lt;75,Fran1!M28," ")," "))</f>
        <v xml:space="preserve"> </v>
      </c>
      <c r="F70" s="159" t="str">
        <f>IF(ISBLANK(Fran1!Q28)," ",IF(Fran1!Q28&gt;=50,IF(Fran1!Q28&lt;75,Fran1!Q28," ")," "))</f>
        <v xml:space="preserve"> </v>
      </c>
      <c r="G70" s="159" t="str">
        <f>IF(ISBLANK(Fran1!U28)," ",IF(Fran1!U28&gt;=50,IF(Fran1!U28&lt;75,Fran1!U28," ")," "))</f>
        <v xml:space="preserve"> </v>
      </c>
      <c r="H70" s="159" t="str">
        <f>IF(ISBLANK(Fran1!AB28)," ",IF(Fran1!AB28&gt;=50,IF(Fran1!AB28&lt;75,Fran1!AB28," ")," "))</f>
        <v xml:space="preserve"> </v>
      </c>
      <c r="I70" s="159" t="str">
        <f>IF(ISBLANK(Fran1!AF28)," ",IF(Fran1!AF28&gt;=50,IF(Fran1!AF28&lt;75,Fran1!AF28," ")," "))</f>
        <v xml:space="preserve"> </v>
      </c>
      <c r="J70" s="159" t="str">
        <f>IF(ISBLANK(Fran1!AJ28)," ",IF(Fran1!AJ28&gt;=50,IF(Fran1!AJ28&lt;75,Fran1!AJ28," ")," "))</f>
        <v xml:space="preserve"> </v>
      </c>
      <c r="K70" s="159" t="str">
        <f>IF(ISBLANK(Fran1!AN28)," ",IF(Fran1!AN28&gt;=50,IF(Fran1!AN28&lt;75,Fran1!AN28," ")," "))</f>
        <v xml:space="preserve"> </v>
      </c>
      <c r="L70" s="159" t="str">
        <f>IF(ISBLANK(Fran1!AR28)," ",IF(Fran1!AR28&gt;=50,IF(Fran1!AR28&lt;75,Fran1!AR28," ")," "))</f>
        <v xml:space="preserve"> </v>
      </c>
      <c r="M70" s="159" t="str">
        <f>IF(ISBLANK(Fran1!AY28)," ",IF(Fran1!AY28&gt;=50,IF(Fran1!AY28&lt;75,Fran1!AY28," ")," "))</f>
        <v xml:space="preserve"> </v>
      </c>
      <c r="N70" s="159" t="str">
        <f>IF(ISBLANK(Fran1!BC28)," ",IF(Fran1!BC28&gt;=50,IF(Fran1!BC28&lt;75,Fran1!BC28," ")," "))</f>
        <v xml:space="preserve"> </v>
      </c>
      <c r="O70" s="159" t="str">
        <f>IF(ISBLANK(Fran1!BG28)," ",IF(Fran1!BG28&gt;=50,IF(Fran1!BG28&lt;75,Fran1!BG28," ")," "))</f>
        <v xml:space="preserve"> </v>
      </c>
      <c r="P70" s="159" t="str">
        <f>IF(ISBLANK(Fran1!BK28)," ",IF(Fran1!BK28&gt;=50,IF(Fran1!BK28&lt;75,Fran1!BK28," ")," "))</f>
        <v xml:space="preserve"> </v>
      </c>
      <c r="Q70" s="159" t="str">
        <f>IF(ISBLANK(Fran1!BO28)," ",IF(Fran1!BO28&gt;=50,IF(Fran1!BO28&lt;75,Fran1!BO28," ")," "))</f>
        <v xml:space="preserve"> </v>
      </c>
      <c r="R70" s="159" t="str">
        <f>IF(ISBLANK(Fran1!BV28)," ",IF(Fran1!BV28&gt;=50,IF(Fran1!BV28&lt;75,Fran1!BV28," ")," "))</f>
        <v xml:space="preserve"> </v>
      </c>
      <c r="S70" s="159" t="str">
        <f>IF(ISBLANK(Fran1!BZ28)," ",IF(Fran1!BZ28&gt;=50,IF(Fran1!BZ28&lt;75,Fran1!BZ28," ")," "))</f>
        <v xml:space="preserve"> </v>
      </c>
      <c r="T70" s="159" t="str">
        <f>IF(ISBLANK(Fran1!CD28)," ",IF(Fran1!CD28&gt;=50,IF(Fran1!CD28&lt;75,Fran1!CD28," ")," "))</f>
        <v xml:space="preserve"> </v>
      </c>
      <c r="U70" s="159" t="str">
        <f>IF(ISBLANK(Fran1!CH28)," ",IF(Fran1!CH28&gt;=50,IF(Fran1!CH28&lt;75,Fran1!CH28," ")," "))</f>
        <v xml:space="preserve"> </v>
      </c>
      <c r="V70" s="159" t="str">
        <f>IF(ISBLANK(Fran1!CL28)," ",IF(Fran1!CL28&gt;=50,IF(Fran1!CL28&lt;75,Fran1!CL28," ")," "))</f>
        <v xml:space="preserve"> </v>
      </c>
      <c r="W70" s="159" t="str">
        <f>IF(ISBLANK(Fran1!CS28)," ",IF(Fran1!CS28&gt;=50,IF(Fran1!CS28&lt;75,Fran1!CS28," ")," "))</f>
        <v xml:space="preserve"> </v>
      </c>
      <c r="X70" s="159" t="str">
        <f>IF(ISBLANK(Fran1!CW28)," ",IF(Fran1!CW28&gt;=50,IF(Fran1!CW28&lt;75,Fran1!CW28," ")," "))</f>
        <v xml:space="preserve"> </v>
      </c>
      <c r="Y70" s="159" t="str">
        <f>IF(ISBLANK(Fran1!DA28)," ",IF(Fran1!DA28&gt;=50,IF(Fran1!DA28&lt;75,Fran1!DA28," ")," "))</f>
        <v xml:space="preserve"> </v>
      </c>
      <c r="Z70" s="159" t="str">
        <f>IF(ISBLANK(Fran1!DE28)," ",IF(Fran1!DE28&gt;=50,IF(Fran1!DE28&lt;75,Fran1!DE28," ")," "))</f>
        <v xml:space="preserve"> </v>
      </c>
      <c r="AA70" s="159" t="str">
        <f>IF(ISBLANK(Fran1!DI28)," ",IF(Fran1!DI28&gt;=50,IF(Fran1!DI28&lt;75,Fran1!DI28," ")," "))</f>
        <v xml:space="preserve"> </v>
      </c>
      <c r="AB70" s="159" t="str">
        <f>IF(ISBLANK(Fran1!DP28)," ",IF(Fran1!DP28&gt;=50,IF(Fran1!DP28&lt;75,Fran1!DP28," ")," "))</f>
        <v xml:space="preserve"> </v>
      </c>
      <c r="AC70" s="159" t="str">
        <f>IF(ISBLANK(Fran1!DT28)," ",IF(Fran1!DT28&gt;=50,IF(Fran1!DT28&lt;75,Fran1!DT28," ")," "))</f>
        <v xml:space="preserve"> </v>
      </c>
      <c r="AD70" s="159" t="str">
        <f>IF(ISBLANK(Fran1!DX28)," ",IF(Fran1!DX28&gt;=50,IF(Fran1!DX28&lt;75,Fran1!DX28," ")," "))</f>
        <v xml:space="preserve"> </v>
      </c>
      <c r="AE70" s="458"/>
      <c r="AF70" s="459"/>
      <c r="AG70" s="159" t="str">
        <f>IF(ISBLANK(Fran1!EB28)," ",IF(Fran1!EB28&gt;=50,IF(Fran1!EB28&lt;75,Fran1!EB28," ")," "))</f>
        <v xml:space="preserve"> </v>
      </c>
      <c r="AH70" s="159" t="str">
        <f>IF(ISBLANK(Fran1!EF28)," ",IF(Fran1!EF28&gt;=50,IF(Fran1!EF28&lt;75,Fran1!EF28," ")," "))</f>
        <v xml:space="preserve"> </v>
      </c>
      <c r="AI70" s="159" t="str">
        <f>IF(ISBLANK(Fran1!EM28)," ",IF(Fran1!EM28&gt;=50,IF(Fran1!EM28&lt;75,Fran1!EM28," ")," "))</f>
        <v xml:space="preserve"> </v>
      </c>
      <c r="AJ70" s="159" t="str">
        <f>IF(ISBLANK(Fran1!EQ28)," ",IF(Fran1!EQ28&gt;=50,IF(Fran1!EQ28&lt;75,Fran1!EQ28," ")," "))</f>
        <v xml:space="preserve"> </v>
      </c>
      <c r="AK70" s="159" t="str">
        <f>IF(ISBLANK(Fran1!EU28)," ",IF(Fran1!EU28&gt;=50,IF(Fran1!EU28&lt;75,Fran1!EU28," ")," "))</f>
        <v xml:space="preserve"> </v>
      </c>
      <c r="AL70" s="159" t="str">
        <f>IF(ISBLANK(Fran1!EY28)," ",IF(Fran1!EY28&gt;=50,IF(Fran1!EY28&lt;75,Fran1!EY28," ")," "))</f>
        <v xml:space="preserve"> </v>
      </c>
      <c r="AM70" s="159" t="str">
        <f>IF(ISBLANK(Fran1!FC28)," ",IF(Fran1!FC28&gt;=50,IF(Fran1!FC28&lt;75,Fran1!FC28," ")," "))</f>
        <v xml:space="preserve"> </v>
      </c>
      <c r="AN70" s="159" t="str">
        <f>IF(ISBLANK(Fran1!FJ28)," ",IF(Fran1!FJ28&gt;=50,IF(Fran1!FJ28&lt;75,Fran1!FJ28," ")," "))</f>
        <v xml:space="preserve"> </v>
      </c>
      <c r="AO70" s="159" t="str">
        <f>IF(ISBLANK(Fran1!FN28)," ",IF(Fran1!FN28&gt;=50,IF(Fran1!FN28&lt;75,Fran1!FN28," ")," "))</f>
        <v xml:space="preserve"> </v>
      </c>
      <c r="AP70" s="159" t="str">
        <f>IF(ISBLANK(Fran1!FR28)," ",IF(Fran1!FR28&gt;=50,IF(Fran1!FR28&lt;75,Fran1!FR28," ")," "))</f>
        <v xml:space="preserve"> </v>
      </c>
      <c r="AQ70" s="159" t="str">
        <f>IF(ISBLANK(Fran1!FV28)," ",IF(Fran1!FV28&gt;=50,IF(Fran1!FV28&lt;75,Fran1!FV28," ")," "))</f>
        <v xml:space="preserve"> </v>
      </c>
      <c r="AR70" s="159" t="str">
        <f>IF(ISBLANK(Fran1!FZ28)," ",IF(Fran1!FZ28&gt;=50,IF(Fran1!FZ28&lt;75,Fran1!FZ28," ")," "))</f>
        <v xml:space="preserve"> </v>
      </c>
      <c r="AS70" s="159" t="str">
        <f>IF(ISBLANK(Fran1!GG28)," ",IF(Fran1!GG28&gt;=50,IF(Fran1!GG28&lt;75,Fran1!GG28," ")," "))</f>
        <v xml:space="preserve"> </v>
      </c>
      <c r="AT70" s="159" t="str">
        <f>IF(ISBLANK(Fran1!GK28)," ",IF(Fran1!GK28&gt;=50,IF(Fran1!GK28&lt;75,Fran1!GK28," ")," "))</f>
        <v xml:space="preserve"> </v>
      </c>
      <c r="AU70" s="159" t="str">
        <f>IF(ISBLANK(Fran1!GO28)," ",IF(Fran1!GO28&gt;=50,IF(Fran1!GO28&lt;75,Fran1!GO28," ")," "))</f>
        <v xml:space="preserve"> </v>
      </c>
      <c r="AV70" s="159" t="str">
        <f>IF(ISBLANK(Fran1!GS28)," ",IF(Fran1!GS28&gt;=50,IF(Fran1!GS28&lt;75,Fran1!GS28," ")," "))</f>
        <v xml:space="preserve"> </v>
      </c>
      <c r="AW70" s="159" t="str">
        <f>IF(ISBLANK(Fran1!GW28)," ",IF(Fran1!GW28&gt;=50,IF(Fran1!GW28&lt;75,Fran1!GW28," ")," "))</f>
        <v xml:space="preserve"> </v>
      </c>
      <c r="AX70" s="159" t="str">
        <f>IF(ISBLANK(Fran1!HD28)," ",IF(Fran1!HD28&gt;=50,IF(Fran1!HD28&lt;75,Fran1!HD28," ")," "))</f>
        <v xml:space="preserve"> </v>
      </c>
      <c r="AY70" s="159" t="str">
        <f>IF(ISBLANK(Fran1!HH28)," ",IF(Fran1!HH28&gt;=50,IF(Fran1!HH28&lt;75,Fran1!HH28," ")," "))</f>
        <v xml:space="preserve"> </v>
      </c>
      <c r="AZ70" s="159" t="str">
        <f>IF(ISBLANK(Fran1!HL28)," ",IF(Fran1!HL28&gt;=50,IF(Fran1!HL28&lt;75,Fran1!HL28," ")," "))</f>
        <v xml:space="preserve"> </v>
      </c>
      <c r="BA70" s="159" t="str">
        <f>IF(ISBLANK(Fran1!HP28)," ",IF(Fran1!HP28&gt;=50,IF(Fran1!HP28&lt;75,Fran1!HP28," ")," "))</f>
        <v xml:space="preserve"> </v>
      </c>
      <c r="BB70" s="159" t="str">
        <f>IF(ISBLANK(Fran1!HT28)," ",IF(Fran1!HT28&gt;=50,IF(Fran1!HT28&lt;75,Fran1!HT28," ")," "))</f>
        <v xml:space="preserve"> </v>
      </c>
      <c r="BC70" s="159" t="str">
        <f>IF(ISBLANK(Fran1!IA28)," ",IF(Fran1!IA28&gt;=50,IF(Fran1!IA28&lt;75,Fran1!IA28," ")," "))</f>
        <v xml:space="preserve"> </v>
      </c>
      <c r="BD70" s="159" t="str">
        <f>IF(ISBLANK(Fran1!IE28)," ",IF(Fran1!IE28&gt;=50,IF(Fran1!IE28&lt;75,Fran1!IE28," ")," "))</f>
        <v xml:space="preserve"> </v>
      </c>
      <c r="BE70" s="159" t="str">
        <f>IF(ISBLANK(Fran1!II28)," ",IF(Fran1!II28&gt;=50,IF(Fran1!II28&lt;75,Fran1!II28," ")," "))</f>
        <v xml:space="preserve"> </v>
      </c>
      <c r="BF70" s="159" t="str">
        <f>IF(ISBLANK(Fran1!IM28)," ",IF(Fran1!IM28&gt;=50,IF(Fran1!IM28&lt;75,Fran1!IM28," ")," "))</f>
        <v xml:space="preserve"> </v>
      </c>
      <c r="BG70" s="159" t="str">
        <f>IF(ISBLANK(Fran1!IQ28)," ",IF(Fran1!IQ28&gt;=50,IF(Fran1!IQ28&lt;75,Fran1!IQ28," ")," "))</f>
        <v xml:space="preserve"> </v>
      </c>
      <c r="BH70" s="159" t="str">
        <f>IF(ISBLANK(Fran1!IX28)," ",IF(Fran1!IX28&gt;=50,IF(Fran1!IX28&lt;75,Fran1!IX28," ")," "))</f>
        <v xml:space="preserve"> </v>
      </c>
      <c r="BI70" s="458"/>
      <c r="BJ70" s="459"/>
      <c r="BK70" s="159" t="str">
        <f>IF(ISBLANK(Fran1!JB28)," ",IF(Fran1!JB28&gt;=50,IF(Fran1!JB28&lt;75,Fran1!JB28," ")," "))</f>
        <v xml:space="preserve"> </v>
      </c>
      <c r="BL70" s="159" t="str">
        <f>IF(ISBLANK(Fran1!JF28)," ",IF(Fran1!JF28&gt;=50,IF(Fran1!JF28&lt;75,Fran1!JF28," ")," "))</f>
        <v xml:space="preserve"> </v>
      </c>
      <c r="BM70" s="159" t="str">
        <f>IF(ISBLANK(Fran1!JJ28)," ",IF(Fran1!JJ28&gt;=50,IF(Fran1!JJ28&lt;75,Fran1!JJ28," ")," "))</f>
        <v xml:space="preserve"> </v>
      </c>
      <c r="BN70" s="159" t="str">
        <f>IF(ISBLANK(Fran1!JN28)," ",IF(Fran1!JN28&gt;=50,IF(Fran1!JN28&lt;75,Fran1!JN28," ")," "))</f>
        <v xml:space="preserve"> </v>
      </c>
      <c r="BO70" s="159" t="str">
        <f>IF(ISBLANK(Fran1!JU28)," ",IF(Fran1!JU28&gt;=50,IF(Fran1!JU28&lt;75,Fran1!JU28," ")," "))</f>
        <v xml:space="preserve"> </v>
      </c>
      <c r="BP70" s="159" t="str">
        <f>IF(ISBLANK(Fran1!JY28)," ",IF(Fran1!JY28&gt;=50,IF(Fran1!JY28&lt;75,Fran1!JY28," ")," "))</f>
        <v xml:space="preserve"> </v>
      </c>
      <c r="BQ70" s="159" t="str">
        <f>IF(ISBLANK(Fran1!KC28)," ",IF(Fran1!KC28&gt;=50,IF(Fran1!KC28&lt;75,Fran1!KC28," ")," "))</f>
        <v xml:space="preserve"> </v>
      </c>
      <c r="BR70" s="159" t="str">
        <f>IF(ISBLANK(Fran1!KG28)," ",IF(Fran1!KG28&gt;=50,IF(Fran1!KG28&lt;75,Fran1!KG28," ")," "))</f>
        <v xml:space="preserve"> </v>
      </c>
      <c r="BS70" s="159" t="str">
        <f>IF(ISBLANK(Fran1!KK28)," ",IF(Fran1!KK28&gt;=50,IF(Fran1!KK28&lt;75,Fran1!KK28," ")," "))</f>
        <v xml:space="preserve"> </v>
      </c>
      <c r="BT70" s="159" t="str">
        <f>IF(ISBLANK(Fran1!KR28)," ",IF(Fran1!KR28&gt;=50,IF(Fran1!KR28&lt;75,Fran1!KR28," ")," "))</f>
        <v xml:space="preserve"> </v>
      </c>
      <c r="BU70" s="159" t="str">
        <f>IF(ISBLANK(Fran1!KV28)," ",IF(Fran1!KV28&gt;=50,IF(Fran1!KV28&lt;75,Fran1!KV28," ")," "))</f>
        <v xml:space="preserve"> </v>
      </c>
      <c r="BV70" s="159" t="str">
        <f>IF(ISBLANK(Fran1!KZ28)," ",IF(Fran1!KZ28&gt;=50,IF(Fran1!KZ28&lt;75,Fran1!KZ28," ")," "))</f>
        <v xml:space="preserve"> </v>
      </c>
      <c r="BW70" s="159" t="str">
        <f>IF(ISBLANK(Fran1!LD28)," ",IF(Fran1!LD28&gt;=50,IF(Fran1!LD28&lt;75,Fran1!LD28," ")," "))</f>
        <v xml:space="preserve"> </v>
      </c>
      <c r="BX70" s="159" t="str">
        <f>IF(ISBLANK(Fran1!LH28)," ",IF(Fran1!LH28&gt;=50,IF(Fran1!LH28&lt;75,Fran1!LH28," ")," "))</f>
        <v xml:space="preserve"> </v>
      </c>
      <c r="BY70" s="159" t="str">
        <f>IF(ISBLANK(Fran1!LO28)," ",IF(Fran1!LO28&gt;=50,IF(Fran1!LO28&lt;75,Fran1!LO28," ")," "))</f>
        <v xml:space="preserve"> </v>
      </c>
    </row>
    <row r="71" spans="1:77" ht="20.100000000000001" customHeight="1" thickBot="1">
      <c r="A71" s="460"/>
      <c r="B71" s="461"/>
      <c r="C71" s="161" t="str">
        <f>IF(ISBLANK(Fran1!E28)," ",IF(Fran1!E28&lt;50,Fran1!E28," "))</f>
        <v xml:space="preserve"> </v>
      </c>
      <c r="D71" s="161" t="str">
        <f>IF(ISBLANK(Fran1!I28)," ",IF(Fran1!I28&lt;50,Fran1!I28," "))</f>
        <v xml:space="preserve"> </v>
      </c>
      <c r="E71" s="161" t="str">
        <f>IF(ISBLANK(Fran1!M28)," ",IF(Fran1!M28&lt;50,Fran1!M28," "))</f>
        <v xml:space="preserve"> </v>
      </c>
      <c r="F71" s="161" t="str">
        <f>IF(ISBLANK(Fran1!Q28)," ",IF(Fran1!Q28&lt;50,Fran1!Q28," "))</f>
        <v xml:space="preserve"> </v>
      </c>
      <c r="G71" s="161" t="str">
        <f>IF(ISBLANK(Fran1!U28)," ",IF(Fran1!U28&lt;50,Fran1!U28," "))</f>
        <v xml:space="preserve"> </v>
      </c>
      <c r="H71" s="161" t="str">
        <f>IF(ISBLANK(Fran1!AB28)," ",IF(Fran1!AB28&lt;50,Fran1!AB28," "))</f>
        <v xml:space="preserve"> </v>
      </c>
      <c r="I71" s="161" t="str">
        <f>IF(ISBLANK(Fran1!AF28)," ",IF(Fran1!AF28&lt;50,Fran1!AF28," "))</f>
        <v xml:space="preserve"> </v>
      </c>
      <c r="J71" s="161" t="str">
        <f>IF(ISBLANK(Fran1!AJ28)," ",IF(Fran1!AJ28&lt;50,Fran1!AJ28," "))</f>
        <v xml:space="preserve"> </v>
      </c>
      <c r="K71" s="161" t="str">
        <f>IF(ISBLANK(Fran1!AN28)," ",IF(Fran1!AN28&lt;50,Fran1!AN28," "))</f>
        <v xml:space="preserve"> </v>
      </c>
      <c r="L71" s="161" t="str">
        <f>IF(ISBLANK(Fran1!AR28)," ",IF(Fran1!AR28&lt;50,Fran1!AR28," "))</f>
        <v xml:space="preserve"> </v>
      </c>
      <c r="M71" s="161" t="str">
        <f>IF(ISBLANK(Fran1!AY28)," ",IF(Fran1!AY28&lt;50,Fran1!AY28," "))</f>
        <v xml:space="preserve"> </v>
      </c>
      <c r="N71" s="161" t="str">
        <f>IF(ISBLANK(Fran1!BC28)," ",IF(Fran1!BC28&lt;50,Fran1!BC28," "))</f>
        <v xml:space="preserve"> </v>
      </c>
      <c r="O71" s="161" t="str">
        <f>IF(ISBLANK(Fran1!BG28)," ",IF(Fran1!BG28&lt;50,Fran1!BG28," "))</f>
        <v xml:space="preserve"> </v>
      </c>
      <c r="P71" s="161" t="str">
        <f>IF(ISBLANK(Fran1!BK28)," ",IF(Fran1!BK28&lt;50,Fran1!BK28," "))</f>
        <v xml:space="preserve"> </v>
      </c>
      <c r="Q71" s="161" t="str">
        <f>IF(ISBLANK(Fran1!BO28)," ",IF(Fran1!BO28&lt;50,Fran1!BO28," "))</f>
        <v xml:space="preserve"> </v>
      </c>
      <c r="R71" s="161" t="str">
        <f>IF(ISBLANK(Fran1!BV28)," ",IF(Fran1!BV28&lt;50,Fran1!BV28," "))</f>
        <v xml:space="preserve"> </v>
      </c>
      <c r="S71" s="161" t="str">
        <f>IF(ISBLANK(Fran1!BZ28)," ",IF(Fran1!BZ28&lt;50,Fran1!BZ28," "))</f>
        <v xml:space="preserve"> </v>
      </c>
      <c r="T71" s="161" t="str">
        <f>IF(ISBLANK(Fran1!CD28)," ",IF(Fran1!CD28&lt;50,Fran1!CD28," "))</f>
        <v xml:space="preserve"> </v>
      </c>
      <c r="U71" s="161" t="str">
        <f>IF(ISBLANK(Fran1!CH28)," ",IF(Fran1!CH28&lt;50,Fran1!CH28," "))</f>
        <v xml:space="preserve"> </v>
      </c>
      <c r="V71" s="161" t="str">
        <f>IF(ISBLANK(Fran1!CL28)," ",IF(Fran1!CL28&lt;50,Fran1!CL28," "))</f>
        <v xml:space="preserve"> </v>
      </c>
      <c r="W71" s="161" t="str">
        <f>IF(ISBLANK(Fran1!CS28)," ",IF(Fran1!CS28&lt;50,Fran1!CS28," "))</f>
        <v xml:space="preserve"> </v>
      </c>
      <c r="X71" s="161" t="str">
        <f>IF(ISBLANK(Fran1!CW28)," ",IF(Fran1!CW28&lt;50,Fran1!CW28," "))</f>
        <v xml:space="preserve"> </v>
      </c>
      <c r="Y71" s="161" t="str">
        <f>IF(ISBLANK(Fran1!DA28)," ",IF(Fran1!DA28&lt;50,Fran1!DA28," "))</f>
        <v xml:space="preserve"> </v>
      </c>
      <c r="Z71" s="161" t="str">
        <f>IF(ISBLANK(Fran1!DE28)," ",IF(Fran1!DE28&lt;50,Fran1!DE28," "))</f>
        <v xml:space="preserve"> </v>
      </c>
      <c r="AA71" s="161" t="str">
        <f>IF(ISBLANK(Fran1!DI28)," ",IF(Fran1!DI28&lt;50,Fran1!DI28," "))</f>
        <v xml:space="preserve"> </v>
      </c>
      <c r="AB71" s="161" t="str">
        <f>IF(ISBLANK(Fran1!DP28)," ",IF(Fran1!DP28&lt;50,Fran1!DP28," "))</f>
        <v xml:space="preserve"> </v>
      </c>
      <c r="AC71" s="161" t="str">
        <f>IF(ISBLANK(Fran1!DT28)," ",IF(Fran1!DT28&lt;50,Fran1!DT28," "))</f>
        <v xml:space="preserve"> </v>
      </c>
      <c r="AD71" s="161" t="str">
        <f>IF(ISBLANK(Fran1!DX28)," ",IF(Fran1!DX28&lt;50,Fran1!DX28," "))</f>
        <v xml:space="preserve"> </v>
      </c>
      <c r="AE71" s="460"/>
      <c r="AF71" s="461"/>
      <c r="AG71" s="161" t="str">
        <f>IF(ISBLANK(Fran1!EB28)," ",IF(Fran1!EB28&lt;50,Fran1!EB28," "))</f>
        <v xml:space="preserve"> </v>
      </c>
      <c r="AH71" s="161" t="str">
        <f>IF(ISBLANK(Fran1!EF28)," ",IF(Fran1!EF28&lt;50,Fran1!EF28," "))</f>
        <v xml:space="preserve"> </v>
      </c>
      <c r="AI71" s="161" t="str">
        <f>IF(ISBLANK(Fran1!EM28)," ",IF(Fran1!EM28&lt;50,Fran1!EM28," "))</f>
        <v xml:space="preserve"> </v>
      </c>
      <c r="AJ71" s="161" t="str">
        <f>IF(ISBLANK(Fran1!EQ28)," ",IF(Fran1!EQ28&lt;50,Fran1!EQ28," "))</f>
        <v xml:space="preserve"> </v>
      </c>
      <c r="AK71" s="161" t="str">
        <f>IF(ISBLANK(Fran1!EU28)," ",IF(Fran1!EU28&lt;50,Fran1!EU28," "))</f>
        <v xml:space="preserve"> </v>
      </c>
      <c r="AL71" s="161" t="str">
        <f>IF(ISBLANK(Fran1!EY28)," ",IF(Fran1!EY28&lt;50,Fran1!EY28," "))</f>
        <v xml:space="preserve"> </v>
      </c>
      <c r="AM71" s="161" t="str">
        <f>IF(ISBLANK(Fran1!FC28)," ",IF(Fran1!FC28&lt;50,Fran1!FC28," "))</f>
        <v xml:space="preserve"> </v>
      </c>
      <c r="AN71" s="161" t="str">
        <f>IF(ISBLANK(Fran1!FJ28)," ",IF(Fran1!FJ28&lt;50,Fran1!FJ28," "))</f>
        <v xml:space="preserve"> </v>
      </c>
      <c r="AO71" s="161" t="str">
        <f>IF(ISBLANK(Fran1!FN28)," ",IF(Fran1!FN28&lt;50,Fran1!FN28," "))</f>
        <v xml:space="preserve"> </v>
      </c>
      <c r="AP71" s="161" t="str">
        <f>IF(ISBLANK(Fran1!FR28)," ",IF(Fran1!FR28&lt;50,Fran1!FR28," "))</f>
        <v xml:space="preserve"> </v>
      </c>
      <c r="AQ71" s="161" t="str">
        <f>IF(ISBLANK(Fran1!FV28)," ",IF(Fran1!FV28&lt;50,Fran1!FV28," "))</f>
        <v xml:space="preserve"> </v>
      </c>
      <c r="AR71" s="161" t="str">
        <f>IF(ISBLANK(Fran1!FZ28)," ",IF(Fran1!FZ28&lt;50,Fran1!FZ28," "))</f>
        <v xml:space="preserve"> </v>
      </c>
      <c r="AS71" s="161" t="str">
        <f>IF(ISBLANK(Fran1!GG28)," ",IF(Fran1!GG28&lt;50,Fran1!GG28," "))</f>
        <v xml:space="preserve"> </v>
      </c>
      <c r="AT71" s="161" t="str">
        <f>IF(ISBLANK(Fran1!GK28)," ",IF(Fran1!GK28&lt;50,Fran1!GK28," "))</f>
        <v xml:space="preserve"> </v>
      </c>
      <c r="AU71" s="161" t="str">
        <f>IF(ISBLANK(Fran1!GO28)," ",IF(Fran1!GO28&lt;50,Fran1!GO28," "))</f>
        <v xml:space="preserve"> </v>
      </c>
      <c r="AV71" s="161" t="str">
        <f>IF(ISBLANK(Fran1!GS28)," ",IF(Fran1!GS28&lt;50,Fran1!GS28," "))</f>
        <v xml:space="preserve"> </v>
      </c>
      <c r="AW71" s="161" t="str">
        <f>IF(ISBLANK(Fran1!GW28)," ",IF(Fran1!GW28&lt;50,Fran1!GW28," "))</f>
        <v xml:space="preserve"> </v>
      </c>
      <c r="AX71" s="161" t="str">
        <f>IF(ISBLANK(Fran1!HD28)," ",IF(Fran1!HD28&lt;50,Fran1!HD28," "))</f>
        <v xml:space="preserve"> </v>
      </c>
      <c r="AY71" s="161" t="str">
        <f>IF(ISBLANK(Fran1!HH28)," ",IF(Fran1!HH28&lt;50,Fran1!HH28," "))</f>
        <v xml:space="preserve"> </v>
      </c>
      <c r="AZ71" s="161" t="str">
        <f>IF(ISBLANK(Fran1!HL28)," ",IF(Fran1!HL28&lt;50,Fran1!HL28," "))</f>
        <v xml:space="preserve"> </v>
      </c>
      <c r="BA71" s="161" t="str">
        <f>IF(ISBLANK(Fran1!HP28)," ",IF(Fran1!HP28&lt;50,Fran1!HP28," "))</f>
        <v xml:space="preserve"> </v>
      </c>
      <c r="BB71" s="161" t="str">
        <f>IF(ISBLANK(Fran1!HT28)," ",IF(Fran1!HT28&lt;50,Fran1!HT28," "))</f>
        <v xml:space="preserve"> </v>
      </c>
      <c r="BC71" s="161" t="str">
        <f>IF(ISBLANK(Fran1!IA28)," ",IF(Fran1!IA28&lt;50,Fran1!IA28," "))</f>
        <v xml:space="preserve"> </v>
      </c>
      <c r="BD71" s="161" t="str">
        <f>IF(ISBLANK(Fran1!IE28)," ",IF(Fran1!IE28&lt;50,Fran1!IE28," "))</f>
        <v xml:space="preserve"> </v>
      </c>
      <c r="BE71" s="161" t="str">
        <f>IF(ISBLANK(Fran1!II28)," ",IF(Fran1!II28&lt;50,Fran1!II28," "))</f>
        <v xml:space="preserve"> </v>
      </c>
      <c r="BF71" s="161" t="str">
        <f>IF(ISBLANK(Fran1!IM28)," ",IF(Fran1!IM28&lt;50,Fran1!IM28," "))</f>
        <v xml:space="preserve"> </v>
      </c>
      <c r="BG71" s="161" t="str">
        <f>IF(ISBLANK(Fran1!IQ28)," ",IF(Fran1!IQ28&lt;50,Fran1!IQ28," "))</f>
        <v xml:space="preserve"> </v>
      </c>
      <c r="BH71" s="161" t="str">
        <f>IF(ISBLANK(Fran1!IX28)," ",IF(Fran1!IX28&lt;50,Fran1!IX28," "))</f>
        <v xml:space="preserve"> </v>
      </c>
      <c r="BI71" s="460"/>
      <c r="BJ71" s="461"/>
      <c r="BK71" s="161" t="str">
        <f>IF(ISBLANK(Fran1!JB28)," ",IF(Fran1!JB28&lt;50,Fran1!JB28," "))</f>
        <v xml:space="preserve"> </v>
      </c>
      <c r="BL71" s="161" t="str">
        <f>IF(ISBLANK(Fran1!JF28)," ",IF(Fran1!JF28&lt;50,Fran1!JF28," "))</f>
        <v xml:space="preserve"> </v>
      </c>
      <c r="BM71" s="161" t="str">
        <f>IF(ISBLANK(Fran1!JJ28)," ",IF(Fran1!JJ28&lt;50,Fran1!JJ28," "))</f>
        <v xml:space="preserve"> </v>
      </c>
      <c r="BN71" s="161" t="str">
        <f>IF(ISBLANK(Fran1!JN28)," ",IF(Fran1!JN28&lt;50,Fran1!JN28," "))</f>
        <v xml:space="preserve"> </v>
      </c>
      <c r="BO71" s="161" t="str">
        <f>IF(ISBLANK(Fran1!JU28)," ",IF(Fran1!JU28&lt;50,Fran1!JU28," "))</f>
        <v xml:space="preserve"> </v>
      </c>
      <c r="BP71" s="161" t="str">
        <f>IF(ISBLANK(Fran1!JY28)," ",IF(Fran1!JY28&lt;50,Fran1!JY28," "))</f>
        <v xml:space="preserve"> </v>
      </c>
      <c r="BQ71" s="161" t="str">
        <f>IF(ISBLANK(Fran1!KC28)," ",IF(Fran1!KC28&lt;50,Fran1!KC28," "))</f>
        <v xml:space="preserve"> </v>
      </c>
      <c r="BR71" s="161" t="str">
        <f>IF(ISBLANK(Fran1!KG28)," ",IF(Fran1!KG28&lt;50,Fran1!KG28," "))</f>
        <v xml:space="preserve"> </v>
      </c>
      <c r="BS71" s="161" t="str">
        <f>IF(ISBLANK(Fran1!KK28)," ",IF(Fran1!KK28&lt;50,Fran1!KK28," "))</f>
        <v xml:space="preserve"> </v>
      </c>
      <c r="BT71" s="161" t="str">
        <f>IF(ISBLANK(Fran1!KR28)," ",IF(Fran1!KR28&lt;50,Fran1!KR28," "))</f>
        <v xml:space="preserve"> </v>
      </c>
      <c r="BU71" s="161" t="str">
        <f>IF(ISBLANK(Fran1!KV28)," ",IF(Fran1!KV28&lt;50,Fran1!KV28," "))</f>
        <v xml:space="preserve"> </v>
      </c>
      <c r="BV71" s="161" t="str">
        <f>IF(ISBLANK(Fran1!KZ28)," ",IF(Fran1!KZ28&lt;50,Fran1!KZ28," "))</f>
        <v xml:space="preserve"> </v>
      </c>
      <c r="BW71" s="161" t="str">
        <f>IF(ISBLANK(Fran1!LD28)," ",IF(Fran1!LD28&lt;50,Fran1!LD28," "))</f>
        <v xml:space="preserve"> </v>
      </c>
      <c r="BX71" s="161" t="str">
        <f>IF(ISBLANK(Fran1!LH28)," ",IF(Fran1!LH28&lt;50,Fran1!LH28," "))</f>
        <v xml:space="preserve"> </v>
      </c>
      <c r="BY71" s="161" t="str">
        <f>IF(ISBLANK(Fran1!LO28)," ",IF(Fran1!LO28&lt;50,Fran1!LO28," "))</f>
        <v xml:space="preserve"> </v>
      </c>
    </row>
    <row r="72" spans="1:77" ht="20.100000000000001" customHeight="1">
      <c r="A72" s="456" t="str">
        <f>LEFT(Fran1!$A27,1)&amp;LEFT(Fran1!$B27,1)</f>
        <v/>
      </c>
      <c r="B72" s="457"/>
      <c r="C72" s="157" t="str">
        <f>IF(ISBLANK(Fran1!E27)," ",IF(Fran1!E27&gt;=75,Fran1!E27," "))</f>
        <v xml:space="preserve"> </v>
      </c>
      <c r="D72" s="157" t="str">
        <f>IF(ISBLANK(Fran1!I27)," ",IF(Fran1!I27&gt;=75,Fran1!I27," "))</f>
        <v xml:space="preserve"> </v>
      </c>
      <c r="E72" s="157" t="str">
        <f>IF(ISBLANK(Fran1!M27)," ",IF(Fran1!M27&gt;=75,Fran1!M27," "))</f>
        <v xml:space="preserve"> </v>
      </c>
      <c r="F72" s="157" t="str">
        <f>IF(ISBLANK(Fran1!Q27)," ",IF(Fran1!Q27&gt;=75,Fran1!Q27," "))</f>
        <v xml:space="preserve"> </v>
      </c>
      <c r="G72" s="157" t="str">
        <f>IF(ISBLANK(Fran1!U27)," ",IF(Fran1!U27&gt;=75,Fran1!U27," "))</f>
        <v xml:space="preserve"> </v>
      </c>
      <c r="H72" s="157" t="str">
        <f>IF(ISBLANK(Fran1!AB27)," ",IF(Fran1!AB27&gt;=75,Fran1!AB27," "))</f>
        <v xml:space="preserve"> </v>
      </c>
      <c r="I72" s="157" t="str">
        <f>IF(ISBLANK(Fran1!AF27)," ",IF(Fran1!AF27&gt;=75,Fran1!AF27," "))</f>
        <v xml:space="preserve"> </v>
      </c>
      <c r="J72" s="157" t="str">
        <f>IF(ISBLANK(Fran1!AJ27)," ",IF(Fran1!AJ27&gt;=75,Fran1!AJ27," "))</f>
        <v xml:space="preserve"> </v>
      </c>
      <c r="K72" s="157" t="str">
        <f>IF(ISBLANK(Fran1!AN27)," ",IF(Fran1!AN27&gt;=75,Fran1!AN27," "))</f>
        <v xml:space="preserve"> </v>
      </c>
      <c r="L72" s="157" t="str">
        <f>IF(ISBLANK(Fran1!AR27)," ",IF(Fran1!AR27&gt;=75,Fran1!AR27," "))</f>
        <v xml:space="preserve"> </v>
      </c>
      <c r="M72" s="157" t="str">
        <f>IF(ISBLANK(Fran1!AY27)," ",IF(Fran1!AY27&gt;=75,Fran1!AY27," "))</f>
        <v xml:space="preserve"> </v>
      </c>
      <c r="N72" s="157" t="str">
        <f>IF(ISBLANK(Fran1!BC27)," ",IF(Fran1!BC27&gt;=75,Fran1!BC27," "))</f>
        <v xml:space="preserve"> </v>
      </c>
      <c r="O72" s="157" t="str">
        <f>IF(ISBLANK(Fran1!BG27)," ",IF(Fran1!BG27&gt;=75,Fran1!BG27," "))</f>
        <v xml:space="preserve"> </v>
      </c>
      <c r="P72" s="157" t="str">
        <f>IF(ISBLANK(Fran1!BK27)," ",IF(Fran1!BK27&gt;=75,Fran1!BK27," "))</f>
        <v xml:space="preserve"> </v>
      </c>
      <c r="Q72" s="157" t="str">
        <f>IF(ISBLANK(Fran1!BO27)," ",IF(Fran1!BO27&gt;=75,Fran1!BO27," "))</f>
        <v xml:space="preserve"> </v>
      </c>
      <c r="R72" s="157" t="str">
        <f>IF(ISBLANK(Fran1!BV27)," ",IF(Fran1!BV27&gt;=75,Fran1!BV27," "))</f>
        <v xml:space="preserve"> </v>
      </c>
      <c r="S72" s="157" t="str">
        <f>IF(ISBLANK(Fran1!BZ27)," ",IF(Fran1!BZ27&gt;=75,Fran1!BZ27," "))</f>
        <v xml:space="preserve"> </v>
      </c>
      <c r="T72" s="157" t="str">
        <f>IF(ISBLANK(Fran1!CD27)," ",IF(Fran1!CD27&gt;=75,Fran1!CD27," "))</f>
        <v xml:space="preserve"> </v>
      </c>
      <c r="U72" s="157" t="str">
        <f>IF(ISBLANK(Fran1!CH27)," ",IF(Fran1!CH27&gt;=75,Fran1!CH27," "))</f>
        <v xml:space="preserve"> </v>
      </c>
      <c r="V72" s="157" t="str">
        <f>IF(ISBLANK(Fran1!CL27)," ",IF(Fran1!CL27&gt;=75,Fran1!CL27," "))</f>
        <v xml:space="preserve"> </v>
      </c>
      <c r="W72" s="157" t="str">
        <f>IF(ISBLANK(Fran1!CS27)," ",IF(Fran1!CS27&gt;=75,Fran1!CS27," "))</f>
        <v xml:space="preserve"> </v>
      </c>
      <c r="X72" s="157" t="str">
        <f>IF(ISBLANK(Fran1!CW27)," ",IF(Fran1!CW27&gt;=75,Fran1!CW27," "))</f>
        <v xml:space="preserve"> </v>
      </c>
      <c r="Y72" s="157" t="str">
        <f>IF(ISBLANK(Fran1!DA27)," ",IF(Fran1!DA27&gt;=75,Fran1!DA27," "))</f>
        <v xml:space="preserve"> </v>
      </c>
      <c r="Z72" s="157" t="str">
        <f>IF(ISBLANK(Fran1!DE27)," ",IF(Fran1!DE27&gt;=75,Fran1!DE27," "))</f>
        <v xml:space="preserve"> </v>
      </c>
      <c r="AA72" s="157" t="str">
        <f>IF(ISBLANK(Fran1!DI27)," ",IF(Fran1!DI27&gt;=75,Fran1!DI27," "))</f>
        <v xml:space="preserve"> </v>
      </c>
      <c r="AB72" s="157" t="str">
        <f>IF(ISBLANK(Fran1!DP27)," ",IF(Fran1!DP27&gt;=75,Fran1!DP27," "))</f>
        <v xml:space="preserve"> </v>
      </c>
      <c r="AC72" s="157" t="str">
        <f>IF(ISBLANK(Fran1!DT27)," ",IF(Fran1!DT27&gt;=75,Fran1!DT27," "))</f>
        <v xml:space="preserve"> </v>
      </c>
      <c r="AD72" s="157" t="str">
        <f>IF(ISBLANK(Fran1!DX27)," ",IF(Fran1!DX27&gt;=75,Fran1!DX27," "))</f>
        <v xml:space="preserve"> </v>
      </c>
      <c r="AE72" s="456" t="str">
        <f>LEFT(Fran1!$A27,1)&amp;LEFT(Fran1!$B27,1)</f>
        <v/>
      </c>
      <c r="AF72" s="457"/>
      <c r="AG72" s="157" t="str">
        <f>IF(ISBLANK(Fran1!EB27)," ",IF(Fran1!EB27&gt;=75,Fran1!EB27," "))</f>
        <v xml:space="preserve"> </v>
      </c>
      <c r="AH72" s="157" t="str">
        <f>IF(ISBLANK(Fran1!EF27)," ",IF(Fran1!EF27&gt;=75,Fran1!EF27," "))</f>
        <v xml:space="preserve"> </v>
      </c>
      <c r="AI72" s="157" t="str">
        <f>IF(ISBLANK(Fran1!EM27)," ",IF(Fran1!EM27&gt;=75,Fran1!EM27," "))</f>
        <v xml:space="preserve"> </v>
      </c>
      <c r="AJ72" s="157" t="str">
        <f>IF(ISBLANK(Fran1!EQ27)," ",IF(Fran1!EQ27&gt;=75,Fran1!EQ27," "))</f>
        <v xml:space="preserve"> </v>
      </c>
      <c r="AK72" s="157" t="str">
        <f>IF(ISBLANK(Fran1!EU27)," ",IF(Fran1!EU27&gt;=75,Fran1!EU27," "))</f>
        <v xml:space="preserve"> </v>
      </c>
      <c r="AL72" s="157" t="str">
        <f>IF(ISBLANK(Fran1!EY27)," ",IF(Fran1!EY27&gt;=75,Fran1!EY27," "))</f>
        <v xml:space="preserve"> </v>
      </c>
      <c r="AM72" s="157" t="str">
        <f>IF(ISBLANK(Fran1!FC27)," ",IF(Fran1!FC27&gt;=75,Fran1!FC27," "))</f>
        <v xml:space="preserve"> </v>
      </c>
      <c r="AN72" s="157" t="str">
        <f>IF(ISBLANK(Fran1!FJ27)," ",IF(Fran1!FJ27&gt;=75,Fran1!FJ27," "))</f>
        <v xml:space="preserve"> </v>
      </c>
      <c r="AO72" s="157" t="str">
        <f>IF(ISBLANK(Fran1!FN27)," ",IF(Fran1!FN27&gt;=75,Fran1!FN27," "))</f>
        <v xml:space="preserve"> </v>
      </c>
      <c r="AP72" s="157" t="str">
        <f>IF(ISBLANK(Fran1!FR27)," ",IF(Fran1!FR27&gt;=75,Fran1!FR27," "))</f>
        <v xml:space="preserve"> </v>
      </c>
      <c r="AQ72" s="157" t="str">
        <f>IF(ISBLANK(Fran1!FV27)," ",IF(Fran1!FV27&gt;=75,Fran1!FV27," "))</f>
        <v xml:space="preserve"> </v>
      </c>
      <c r="AR72" s="157" t="str">
        <f>IF(ISBLANK(Fran1!FZ27)," ",IF(Fran1!FZ27&gt;=75,Fran1!FZ27," "))</f>
        <v xml:space="preserve"> </v>
      </c>
      <c r="AS72" s="157" t="str">
        <f>IF(ISBLANK(Fran1!GG27)," ",IF(Fran1!GG27&gt;=75,Fran1!GG27," "))</f>
        <v xml:space="preserve"> </v>
      </c>
      <c r="AT72" s="157" t="str">
        <f>IF(ISBLANK(Fran1!GK27)," ",IF(Fran1!GK27&gt;=75,Fran1!GK27," "))</f>
        <v xml:space="preserve"> </v>
      </c>
      <c r="AU72" s="157" t="str">
        <f>IF(ISBLANK(Fran1!GO27)," ",IF(Fran1!GO27&gt;=75,Fran1!GO27," "))</f>
        <v xml:space="preserve"> </v>
      </c>
      <c r="AV72" s="157" t="str">
        <f>IF(ISBLANK(Fran1!GS27)," ",IF(Fran1!GS27&gt;=75,Fran1!GS27," "))</f>
        <v xml:space="preserve"> </v>
      </c>
      <c r="AW72" s="157" t="str">
        <f>IF(ISBLANK(Fran1!GW27)," ",IF(Fran1!GW27&gt;=75,Fran1!GW27," "))</f>
        <v xml:space="preserve"> </v>
      </c>
      <c r="AX72" s="157" t="str">
        <f>IF(ISBLANK(Fran1!HD27)," ",IF(Fran1!HD27&gt;=75,Fran1!HD27," "))</f>
        <v xml:space="preserve"> </v>
      </c>
      <c r="AY72" s="157" t="str">
        <f>IF(ISBLANK(Fran1!HH27)," ",IF(Fran1!HH27&gt;=75,Fran1!HH27," "))</f>
        <v xml:space="preserve"> </v>
      </c>
      <c r="AZ72" s="157" t="str">
        <f>IF(ISBLANK(Fran1!HL27)," ",IF(Fran1!HL27&gt;=75,Fran1!HL27," "))</f>
        <v xml:space="preserve"> </v>
      </c>
      <c r="BA72" s="157" t="str">
        <f>IF(ISBLANK(Fran1!HP27)," ",IF(Fran1!HP27&gt;=75,Fran1!HP27," "))</f>
        <v xml:space="preserve"> </v>
      </c>
      <c r="BB72" s="157" t="str">
        <f>IF(ISBLANK(Fran1!HT27)," ",IF(Fran1!HT27&gt;=75,Fran1!HT27," "))</f>
        <v xml:space="preserve"> </v>
      </c>
      <c r="BC72" s="157" t="str">
        <f>IF(ISBLANK(Fran1!IA27)," ",IF(Fran1!IA27&gt;=75,Fran1!IA27," "))</f>
        <v xml:space="preserve"> </v>
      </c>
      <c r="BD72" s="157" t="str">
        <f>IF(ISBLANK(Fran1!IE27)," ",IF(Fran1!IE27&gt;=75,Fran1!IE27," "))</f>
        <v xml:space="preserve"> </v>
      </c>
      <c r="BE72" s="157" t="str">
        <f>IF(ISBLANK(Fran1!II27)," ",IF(Fran1!II27&gt;=75,Fran1!II27," "))</f>
        <v xml:space="preserve"> </v>
      </c>
      <c r="BF72" s="157" t="str">
        <f>IF(ISBLANK(Fran1!IM27)," ",IF(Fran1!IM27&gt;=75,Fran1!IM27," "))</f>
        <v xml:space="preserve"> </v>
      </c>
      <c r="BG72" s="157" t="str">
        <f>IF(ISBLANK(Fran1!IQ27)," ",IF(Fran1!IQ27&gt;=75,Fran1!IQ27," "))</f>
        <v xml:space="preserve"> </v>
      </c>
      <c r="BH72" s="157" t="str">
        <f>IF(ISBLANK(Fran1!IX27)," ",IF(Fran1!IX27&gt;=75,Fran1!IX27," "))</f>
        <v xml:space="preserve"> </v>
      </c>
      <c r="BI72" s="456" t="str">
        <f>LEFT(Fran1!$A27,1)&amp;LEFT(Fran1!$B27,1)</f>
        <v/>
      </c>
      <c r="BJ72" s="457"/>
      <c r="BK72" s="157" t="str">
        <f>IF(ISBLANK(Fran1!JB27)," ",IF(Fran1!JB27&gt;=75,Fran1!JB27," "))</f>
        <v xml:space="preserve"> </v>
      </c>
      <c r="BL72" s="157" t="str">
        <f>IF(ISBLANK(Fran1!JF27)," ",IF(Fran1!JF27&gt;=75,Fran1!JF27," "))</f>
        <v xml:space="preserve"> </v>
      </c>
      <c r="BM72" s="157" t="str">
        <f>IF(ISBLANK(Fran1!JJ27)," ",IF(Fran1!JJ27&gt;=75,Fran1!JJ27," "))</f>
        <v xml:space="preserve"> </v>
      </c>
      <c r="BN72" s="157" t="str">
        <f>IF(ISBLANK(Fran1!JN27)," ",IF(Fran1!JN27&gt;=75,Fran1!JN27," "))</f>
        <v xml:space="preserve"> </v>
      </c>
      <c r="BO72" s="157" t="str">
        <f>IF(ISBLANK(Fran1!JU27)," ",IF(Fran1!JU27&gt;=75,Fran1!JU27," "))</f>
        <v xml:space="preserve"> </v>
      </c>
      <c r="BP72" s="157" t="str">
        <f>IF(ISBLANK(Fran1!JY27)," ",IF(Fran1!JY27&gt;=75,Fran1!JY27," "))</f>
        <v xml:space="preserve"> </v>
      </c>
      <c r="BQ72" s="157" t="str">
        <f>IF(ISBLANK(Fran1!KC27)," ",IF(Fran1!KC27&gt;=75,Fran1!KC27," "))</f>
        <v xml:space="preserve"> </v>
      </c>
      <c r="BR72" s="157" t="str">
        <f>IF(ISBLANK(Fran1!KG27)," ",IF(Fran1!KG27&gt;=75,Fran1!KG27," "))</f>
        <v xml:space="preserve"> </v>
      </c>
      <c r="BS72" s="157" t="str">
        <f>IF(ISBLANK(Fran1!KK27)," ",IF(Fran1!KK27&gt;=75,Fran1!KK27," "))</f>
        <v xml:space="preserve"> </v>
      </c>
      <c r="BT72" s="157" t="str">
        <f>IF(ISBLANK(Fran1!KR27)," ",IF(Fran1!KR27&gt;=75,Fran1!KR27," "))</f>
        <v xml:space="preserve"> </v>
      </c>
      <c r="BU72" s="157" t="str">
        <f>IF(ISBLANK(Fran1!KV27)," ",IF(Fran1!KV27&gt;=75,Fran1!KV27," "))</f>
        <v xml:space="preserve"> </v>
      </c>
      <c r="BV72" s="157" t="str">
        <f>IF(ISBLANK(Fran1!KZ27)," ",IF(Fran1!KZ27&gt;=75,Fran1!KZ27," "))</f>
        <v xml:space="preserve"> </v>
      </c>
      <c r="BW72" s="157" t="str">
        <f>IF(ISBLANK(Fran1!LD27)," ",IF(Fran1!LD27&gt;=75,Fran1!LD27," "))</f>
        <v xml:space="preserve"> </v>
      </c>
      <c r="BX72" s="157" t="str">
        <f>IF(ISBLANK(Fran1!LH27)," ",IF(Fran1!LH27&gt;=75,Fran1!LH27," "))</f>
        <v xml:space="preserve"> </v>
      </c>
      <c r="BY72" s="157" t="str">
        <f>IF(ISBLANK(Fran1!LO27)," ",IF(Fran1!LO27&gt;=75,Fran1!LO27," "))</f>
        <v xml:space="preserve"> </v>
      </c>
    </row>
    <row r="73" spans="1:77" ht="20.100000000000001" customHeight="1">
      <c r="A73" s="458"/>
      <c r="B73" s="459"/>
      <c r="C73" s="159" t="str">
        <f>IF(ISBLANK(Fran1!E27)," ",IF(Fran1!E27&gt;=50,IF(Fran1!E27&lt;75,Fran1!E27," ")," "))</f>
        <v xml:space="preserve"> </v>
      </c>
      <c r="D73" s="159" t="str">
        <f>IF(ISBLANK(Fran1!I27)," ",IF(Fran1!I27&gt;=50,IF(Fran1!I27&lt;75,Fran1!I27," ")," "))</f>
        <v xml:space="preserve"> </v>
      </c>
      <c r="E73" s="159" t="str">
        <f>IF(ISBLANK(Fran1!M27)," ",IF(Fran1!M27&gt;=50,IF(Fran1!M27&lt;75,Fran1!M27," ")," "))</f>
        <v xml:space="preserve"> </v>
      </c>
      <c r="F73" s="159" t="str">
        <f>IF(ISBLANK(Fran1!Q27)," ",IF(Fran1!Q27&gt;=50,IF(Fran1!Q27&lt;75,Fran1!Q27," ")," "))</f>
        <v xml:space="preserve"> </v>
      </c>
      <c r="G73" s="159" t="str">
        <f>IF(ISBLANK(Fran1!U27)," ",IF(Fran1!U27&gt;=50,IF(Fran1!U27&lt;75,Fran1!U27," ")," "))</f>
        <v xml:space="preserve"> </v>
      </c>
      <c r="H73" s="159" t="str">
        <f>IF(ISBLANK(Fran1!AB27)," ",IF(Fran1!AB27&gt;=50,IF(Fran1!AB27&lt;75,Fran1!AB27," ")," "))</f>
        <v xml:space="preserve"> </v>
      </c>
      <c r="I73" s="159" t="str">
        <f>IF(ISBLANK(Fran1!AF27)," ",IF(Fran1!AF27&gt;=50,IF(Fran1!AF27&lt;75,Fran1!AF27," ")," "))</f>
        <v xml:space="preserve"> </v>
      </c>
      <c r="J73" s="159" t="str">
        <f>IF(ISBLANK(Fran1!AJ27)," ",IF(Fran1!AJ27&gt;=50,IF(Fran1!AJ27&lt;75,Fran1!AJ27," ")," "))</f>
        <v xml:space="preserve"> </v>
      </c>
      <c r="K73" s="159" t="str">
        <f>IF(ISBLANK(Fran1!AN27)," ",IF(Fran1!AN27&gt;=50,IF(Fran1!AN27&lt;75,Fran1!AN27," ")," "))</f>
        <v xml:space="preserve"> </v>
      </c>
      <c r="L73" s="159" t="str">
        <f>IF(ISBLANK(Fran1!AR27)," ",IF(Fran1!AR27&gt;=50,IF(Fran1!AR27&lt;75,Fran1!AR27," ")," "))</f>
        <v xml:space="preserve"> </v>
      </c>
      <c r="M73" s="159" t="str">
        <f>IF(ISBLANK(Fran1!AY27)," ",IF(Fran1!AY27&gt;=50,IF(Fran1!AY27&lt;75,Fran1!AY27," ")," "))</f>
        <v xml:space="preserve"> </v>
      </c>
      <c r="N73" s="159" t="str">
        <f>IF(ISBLANK(Fran1!BC27)," ",IF(Fran1!BC27&gt;=50,IF(Fran1!BC27&lt;75,Fran1!BC27," ")," "))</f>
        <v xml:space="preserve"> </v>
      </c>
      <c r="O73" s="159" t="str">
        <f>IF(ISBLANK(Fran1!BG27)," ",IF(Fran1!BG27&gt;=50,IF(Fran1!BG27&lt;75,Fran1!BG27," ")," "))</f>
        <v xml:space="preserve"> </v>
      </c>
      <c r="P73" s="159" t="str">
        <f>IF(ISBLANK(Fran1!BK27)," ",IF(Fran1!BK27&gt;=50,IF(Fran1!BK27&lt;75,Fran1!BK27," ")," "))</f>
        <v xml:space="preserve"> </v>
      </c>
      <c r="Q73" s="159" t="str">
        <f>IF(ISBLANK(Fran1!BO27)," ",IF(Fran1!BO27&gt;=50,IF(Fran1!BO27&lt;75,Fran1!BO27," ")," "))</f>
        <v xml:space="preserve"> </v>
      </c>
      <c r="R73" s="159" t="str">
        <f>IF(ISBLANK(Fran1!BV27)," ",IF(Fran1!BV27&gt;=50,IF(Fran1!BV27&lt;75,Fran1!BV27," ")," "))</f>
        <v xml:space="preserve"> </v>
      </c>
      <c r="S73" s="159" t="str">
        <f>IF(ISBLANK(Fran1!BZ27)," ",IF(Fran1!BZ27&gt;=50,IF(Fran1!BZ27&lt;75,Fran1!BZ27," ")," "))</f>
        <v xml:space="preserve"> </v>
      </c>
      <c r="T73" s="159" t="str">
        <f>IF(ISBLANK(Fran1!CD27)," ",IF(Fran1!CD27&gt;=50,IF(Fran1!CD27&lt;75,Fran1!CD27," ")," "))</f>
        <v xml:space="preserve"> </v>
      </c>
      <c r="U73" s="159" t="str">
        <f>IF(ISBLANK(Fran1!CH27)," ",IF(Fran1!CH27&gt;=50,IF(Fran1!CH27&lt;75,Fran1!CH27," ")," "))</f>
        <v xml:space="preserve"> </v>
      </c>
      <c r="V73" s="159" t="str">
        <f>IF(ISBLANK(Fran1!CL27)," ",IF(Fran1!CL27&gt;=50,IF(Fran1!CL27&lt;75,Fran1!CL27," ")," "))</f>
        <v xml:space="preserve"> </v>
      </c>
      <c r="W73" s="159" t="str">
        <f>IF(ISBLANK(Fran1!CS27)," ",IF(Fran1!CS27&gt;=50,IF(Fran1!CS27&lt;75,Fran1!CS27," ")," "))</f>
        <v xml:space="preserve"> </v>
      </c>
      <c r="X73" s="159" t="str">
        <f>IF(ISBLANK(Fran1!CW27)," ",IF(Fran1!CW27&gt;=50,IF(Fran1!CW27&lt;75,Fran1!CW27," ")," "))</f>
        <v xml:space="preserve"> </v>
      </c>
      <c r="Y73" s="159" t="str">
        <f>IF(ISBLANK(Fran1!DA27)," ",IF(Fran1!DA27&gt;=50,IF(Fran1!DA27&lt;75,Fran1!DA27," ")," "))</f>
        <v xml:space="preserve"> </v>
      </c>
      <c r="Z73" s="159" t="str">
        <f>IF(ISBLANK(Fran1!DE27)," ",IF(Fran1!DE27&gt;=50,IF(Fran1!DE27&lt;75,Fran1!DE27," ")," "))</f>
        <v xml:space="preserve"> </v>
      </c>
      <c r="AA73" s="159" t="str">
        <f>IF(ISBLANK(Fran1!DI27)," ",IF(Fran1!DI27&gt;=50,IF(Fran1!DI27&lt;75,Fran1!DI27," ")," "))</f>
        <v xml:space="preserve"> </v>
      </c>
      <c r="AB73" s="159" t="str">
        <f>IF(ISBLANK(Fran1!DP27)," ",IF(Fran1!DP27&gt;=50,IF(Fran1!DP27&lt;75,Fran1!DP27," ")," "))</f>
        <v xml:space="preserve"> </v>
      </c>
      <c r="AC73" s="159" t="str">
        <f>IF(ISBLANK(Fran1!DT27)," ",IF(Fran1!DT27&gt;=50,IF(Fran1!DT27&lt;75,Fran1!DT27," ")," "))</f>
        <v xml:space="preserve"> </v>
      </c>
      <c r="AD73" s="159" t="str">
        <f>IF(ISBLANK(Fran1!DX27)," ",IF(Fran1!DX27&gt;=50,IF(Fran1!DX27&lt;75,Fran1!DX27," ")," "))</f>
        <v xml:space="preserve"> </v>
      </c>
      <c r="AE73" s="458"/>
      <c r="AF73" s="459"/>
      <c r="AG73" s="159" t="str">
        <f>IF(ISBLANK(Fran1!EB27)," ",IF(Fran1!EB27&gt;=50,IF(Fran1!EB27&lt;75,Fran1!EB27," ")," "))</f>
        <v xml:space="preserve"> </v>
      </c>
      <c r="AH73" s="159" t="str">
        <f>IF(ISBLANK(Fran1!EF27)," ",IF(Fran1!EF27&gt;=50,IF(Fran1!EF27&lt;75,Fran1!EF27," ")," "))</f>
        <v xml:space="preserve"> </v>
      </c>
      <c r="AI73" s="159" t="str">
        <f>IF(ISBLANK(Fran1!EM27)," ",IF(Fran1!EM27&gt;=50,IF(Fran1!EM27&lt;75,Fran1!EM27," ")," "))</f>
        <v xml:space="preserve"> </v>
      </c>
      <c r="AJ73" s="159" t="str">
        <f>IF(ISBLANK(Fran1!EQ27)," ",IF(Fran1!EQ27&gt;=50,IF(Fran1!EQ27&lt;75,Fran1!EQ27," ")," "))</f>
        <v xml:space="preserve"> </v>
      </c>
      <c r="AK73" s="159" t="str">
        <f>IF(ISBLANK(Fran1!EU27)," ",IF(Fran1!EU27&gt;=50,IF(Fran1!EU27&lt;75,Fran1!EU27," ")," "))</f>
        <v xml:space="preserve"> </v>
      </c>
      <c r="AL73" s="159" t="str">
        <f>IF(ISBLANK(Fran1!EY27)," ",IF(Fran1!EY27&gt;=50,IF(Fran1!EY27&lt;75,Fran1!EY27," ")," "))</f>
        <v xml:space="preserve"> </v>
      </c>
      <c r="AM73" s="159" t="str">
        <f>IF(ISBLANK(Fran1!FC27)," ",IF(Fran1!FC27&gt;=50,IF(Fran1!FC27&lt;75,Fran1!FC27," ")," "))</f>
        <v xml:space="preserve"> </v>
      </c>
      <c r="AN73" s="159" t="str">
        <f>IF(ISBLANK(Fran1!FJ27)," ",IF(Fran1!FJ27&gt;=50,IF(Fran1!FJ27&lt;75,Fran1!FJ27," ")," "))</f>
        <v xml:space="preserve"> </v>
      </c>
      <c r="AO73" s="159" t="str">
        <f>IF(ISBLANK(Fran1!FN27)," ",IF(Fran1!FN27&gt;=50,IF(Fran1!FN27&lt;75,Fran1!FN27," ")," "))</f>
        <v xml:space="preserve"> </v>
      </c>
      <c r="AP73" s="159" t="str">
        <f>IF(ISBLANK(Fran1!FR27)," ",IF(Fran1!FR27&gt;=50,IF(Fran1!FR27&lt;75,Fran1!FR27," ")," "))</f>
        <v xml:space="preserve"> </v>
      </c>
      <c r="AQ73" s="159" t="str">
        <f>IF(ISBLANK(Fran1!FV27)," ",IF(Fran1!FV27&gt;=50,IF(Fran1!FV27&lt;75,Fran1!FV27," ")," "))</f>
        <v xml:space="preserve"> </v>
      </c>
      <c r="AR73" s="159" t="str">
        <f>IF(ISBLANK(Fran1!FZ27)," ",IF(Fran1!FZ27&gt;=50,IF(Fran1!FZ27&lt;75,Fran1!FZ27," ")," "))</f>
        <v xml:space="preserve"> </v>
      </c>
      <c r="AS73" s="159" t="str">
        <f>IF(ISBLANK(Fran1!GG27)," ",IF(Fran1!GG27&gt;=50,IF(Fran1!GG27&lt;75,Fran1!GG27," ")," "))</f>
        <v xml:space="preserve"> </v>
      </c>
      <c r="AT73" s="159" t="str">
        <f>IF(ISBLANK(Fran1!GK27)," ",IF(Fran1!GK27&gt;=50,IF(Fran1!GK27&lt;75,Fran1!GK27," ")," "))</f>
        <v xml:space="preserve"> </v>
      </c>
      <c r="AU73" s="159" t="str">
        <f>IF(ISBLANK(Fran1!GO27)," ",IF(Fran1!GO27&gt;=50,IF(Fran1!GO27&lt;75,Fran1!GO27," ")," "))</f>
        <v xml:space="preserve"> </v>
      </c>
      <c r="AV73" s="159" t="str">
        <f>IF(ISBLANK(Fran1!GS27)," ",IF(Fran1!GS27&gt;=50,IF(Fran1!GS27&lt;75,Fran1!GS27," ")," "))</f>
        <v xml:space="preserve"> </v>
      </c>
      <c r="AW73" s="159" t="str">
        <f>IF(ISBLANK(Fran1!GW27)," ",IF(Fran1!GW27&gt;=50,IF(Fran1!GW27&lt;75,Fran1!GW27," ")," "))</f>
        <v xml:space="preserve"> </v>
      </c>
      <c r="AX73" s="159" t="str">
        <f>IF(ISBLANK(Fran1!HD27)," ",IF(Fran1!HD27&gt;=50,IF(Fran1!HD27&lt;75,Fran1!HD27," ")," "))</f>
        <v xml:space="preserve"> </v>
      </c>
      <c r="AY73" s="159" t="str">
        <f>IF(ISBLANK(Fran1!HH27)," ",IF(Fran1!HH27&gt;=50,IF(Fran1!HH27&lt;75,Fran1!HH27," ")," "))</f>
        <v xml:space="preserve"> </v>
      </c>
      <c r="AZ73" s="159" t="str">
        <f>IF(ISBLANK(Fran1!HL27)," ",IF(Fran1!HL27&gt;=50,IF(Fran1!HL27&lt;75,Fran1!HL27," ")," "))</f>
        <v xml:space="preserve"> </v>
      </c>
      <c r="BA73" s="159" t="str">
        <f>IF(ISBLANK(Fran1!HP27)," ",IF(Fran1!HP27&gt;=50,IF(Fran1!HP27&lt;75,Fran1!HP27," ")," "))</f>
        <v xml:space="preserve"> </v>
      </c>
      <c r="BB73" s="159" t="str">
        <f>IF(ISBLANK(Fran1!HT27)," ",IF(Fran1!HT27&gt;=50,IF(Fran1!HT27&lt;75,Fran1!HT27," ")," "))</f>
        <v xml:space="preserve"> </v>
      </c>
      <c r="BC73" s="159" t="str">
        <f>IF(ISBLANK(Fran1!IA27)," ",IF(Fran1!IA27&gt;=50,IF(Fran1!IA27&lt;75,Fran1!IA27," ")," "))</f>
        <v xml:space="preserve"> </v>
      </c>
      <c r="BD73" s="159" t="str">
        <f>IF(ISBLANK(Fran1!IE27)," ",IF(Fran1!IE27&gt;=50,IF(Fran1!IE27&lt;75,Fran1!IE27," ")," "))</f>
        <v xml:space="preserve"> </v>
      </c>
      <c r="BE73" s="159" t="str">
        <f>IF(ISBLANK(Fran1!II27)," ",IF(Fran1!II27&gt;=50,IF(Fran1!II27&lt;75,Fran1!II27," ")," "))</f>
        <v xml:space="preserve"> </v>
      </c>
      <c r="BF73" s="159" t="str">
        <f>IF(ISBLANK(Fran1!IM27)," ",IF(Fran1!IM27&gt;=50,IF(Fran1!IM27&lt;75,Fran1!IM27," ")," "))</f>
        <v xml:space="preserve"> </v>
      </c>
      <c r="BG73" s="159" t="str">
        <f>IF(ISBLANK(Fran1!IQ27)," ",IF(Fran1!IQ27&gt;=50,IF(Fran1!IQ27&lt;75,Fran1!IQ27," ")," "))</f>
        <v xml:space="preserve"> </v>
      </c>
      <c r="BH73" s="159" t="str">
        <f>IF(ISBLANK(Fran1!IX27)," ",IF(Fran1!IX27&gt;=50,IF(Fran1!IX27&lt;75,Fran1!IX27," ")," "))</f>
        <v xml:space="preserve"> </v>
      </c>
      <c r="BI73" s="458"/>
      <c r="BJ73" s="459"/>
      <c r="BK73" s="159" t="str">
        <f>IF(ISBLANK(Fran1!JB27)," ",IF(Fran1!JB27&gt;=50,IF(Fran1!JB27&lt;75,Fran1!JB27," ")," "))</f>
        <v xml:space="preserve"> </v>
      </c>
      <c r="BL73" s="159" t="str">
        <f>IF(ISBLANK(Fran1!JF27)," ",IF(Fran1!JF27&gt;=50,IF(Fran1!JF27&lt;75,Fran1!JF27," ")," "))</f>
        <v xml:space="preserve"> </v>
      </c>
      <c r="BM73" s="159" t="str">
        <f>IF(ISBLANK(Fran1!JJ27)," ",IF(Fran1!JJ27&gt;=50,IF(Fran1!JJ27&lt;75,Fran1!JJ27," ")," "))</f>
        <v xml:space="preserve"> </v>
      </c>
      <c r="BN73" s="159" t="str">
        <f>IF(ISBLANK(Fran1!JN27)," ",IF(Fran1!JN27&gt;=50,IF(Fran1!JN27&lt;75,Fran1!JN27," ")," "))</f>
        <v xml:space="preserve"> </v>
      </c>
      <c r="BO73" s="159" t="str">
        <f>IF(ISBLANK(Fran1!JU27)," ",IF(Fran1!JU27&gt;=50,IF(Fran1!JU27&lt;75,Fran1!JU27," ")," "))</f>
        <v xml:space="preserve"> </v>
      </c>
      <c r="BP73" s="159" t="str">
        <f>IF(ISBLANK(Fran1!JY27)," ",IF(Fran1!JY27&gt;=50,IF(Fran1!JY27&lt;75,Fran1!JY27," ")," "))</f>
        <v xml:space="preserve"> </v>
      </c>
      <c r="BQ73" s="159" t="str">
        <f>IF(ISBLANK(Fran1!KC27)," ",IF(Fran1!KC27&gt;=50,IF(Fran1!KC27&lt;75,Fran1!KC27," ")," "))</f>
        <v xml:space="preserve"> </v>
      </c>
      <c r="BR73" s="159" t="str">
        <f>IF(ISBLANK(Fran1!KG27)," ",IF(Fran1!KG27&gt;=50,IF(Fran1!KG27&lt;75,Fran1!KG27," ")," "))</f>
        <v xml:space="preserve"> </v>
      </c>
      <c r="BS73" s="159" t="str">
        <f>IF(ISBLANK(Fran1!KK27)," ",IF(Fran1!KK27&gt;=50,IF(Fran1!KK27&lt;75,Fran1!KK27," ")," "))</f>
        <v xml:space="preserve"> </v>
      </c>
      <c r="BT73" s="159" t="str">
        <f>IF(ISBLANK(Fran1!KR27)," ",IF(Fran1!KR27&gt;=50,IF(Fran1!KR27&lt;75,Fran1!KR27," ")," "))</f>
        <v xml:space="preserve"> </v>
      </c>
      <c r="BU73" s="159" t="str">
        <f>IF(ISBLANK(Fran1!KV27)," ",IF(Fran1!KV27&gt;=50,IF(Fran1!KV27&lt;75,Fran1!KV27," ")," "))</f>
        <v xml:space="preserve"> </v>
      </c>
      <c r="BV73" s="159" t="str">
        <f>IF(ISBLANK(Fran1!KZ27)," ",IF(Fran1!KZ27&gt;=50,IF(Fran1!KZ27&lt;75,Fran1!KZ27," ")," "))</f>
        <v xml:space="preserve"> </v>
      </c>
      <c r="BW73" s="159" t="str">
        <f>IF(ISBLANK(Fran1!LD27)," ",IF(Fran1!LD27&gt;=50,IF(Fran1!LD27&lt;75,Fran1!LD27," ")," "))</f>
        <v xml:space="preserve"> </v>
      </c>
      <c r="BX73" s="159" t="str">
        <f>IF(ISBLANK(Fran1!LH27)," ",IF(Fran1!LH27&gt;=50,IF(Fran1!LH27&lt;75,Fran1!LH27," ")," "))</f>
        <v xml:space="preserve"> </v>
      </c>
      <c r="BY73" s="159" t="str">
        <f>IF(ISBLANK(Fran1!LO27)," ",IF(Fran1!LO27&gt;=50,IF(Fran1!LO27&lt;75,Fran1!LO27," ")," "))</f>
        <v xml:space="preserve"> </v>
      </c>
    </row>
    <row r="74" spans="1:77" ht="20.100000000000001" customHeight="1" thickBot="1">
      <c r="A74" s="460"/>
      <c r="B74" s="461"/>
      <c r="C74" s="161" t="str">
        <f>IF(ISBLANK(Fran1!E27)," ",IF(Fran1!E27&lt;50,Fran1!E27," "))</f>
        <v xml:space="preserve"> </v>
      </c>
      <c r="D74" s="161" t="str">
        <f>IF(ISBLANK(Fran1!I27)," ",IF(Fran1!I27&lt;50,Fran1!I27," "))</f>
        <v xml:space="preserve"> </v>
      </c>
      <c r="E74" s="161" t="str">
        <f>IF(ISBLANK(Fran1!M27)," ",IF(Fran1!M27&lt;50,Fran1!M27," "))</f>
        <v xml:space="preserve"> </v>
      </c>
      <c r="F74" s="161" t="str">
        <f>IF(ISBLANK(Fran1!Q27)," ",IF(Fran1!Q27&lt;50,Fran1!Q27," "))</f>
        <v xml:space="preserve"> </v>
      </c>
      <c r="G74" s="161" t="str">
        <f>IF(ISBLANK(Fran1!U27)," ",IF(Fran1!U27&lt;50,Fran1!U27," "))</f>
        <v xml:space="preserve"> </v>
      </c>
      <c r="H74" s="161" t="str">
        <f>IF(ISBLANK(Fran1!AB27)," ",IF(Fran1!AB27&lt;50,Fran1!AB27," "))</f>
        <v xml:space="preserve"> </v>
      </c>
      <c r="I74" s="161" t="str">
        <f>IF(ISBLANK(Fran1!AF27)," ",IF(Fran1!AF27&lt;50,Fran1!AF27," "))</f>
        <v xml:space="preserve"> </v>
      </c>
      <c r="J74" s="161" t="str">
        <f>IF(ISBLANK(Fran1!AJ27)," ",IF(Fran1!AJ27&lt;50,Fran1!AJ27," "))</f>
        <v xml:space="preserve"> </v>
      </c>
      <c r="K74" s="161" t="str">
        <f>IF(ISBLANK(Fran1!AN27)," ",IF(Fran1!AN27&lt;50,Fran1!AN27," "))</f>
        <v xml:space="preserve"> </v>
      </c>
      <c r="L74" s="161" t="str">
        <f>IF(ISBLANK(Fran1!AR27)," ",IF(Fran1!AR27&lt;50,Fran1!AR27," "))</f>
        <v xml:space="preserve"> </v>
      </c>
      <c r="M74" s="161" t="str">
        <f>IF(ISBLANK(Fran1!AY27)," ",IF(Fran1!AY27&lt;50,Fran1!AY27," "))</f>
        <v xml:space="preserve"> </v>
      </c>
      <c r="N74" s="161" t="str">
        <f>IF(ISBLANK(Fran1!BC27)," ",IF(Fran1!BC27&lt;50,Fran1!BC27," "))</f>
        <v xml:space="preserve"> </v>
      </c>
      <c r="O74" s="161" t="str">
        <f>IF(ISBLANK(Fran1!BG27)," ",IF(Fran1!BG27&lt;50,Fran1!BG27," "))</f>
        <v xml:space="preserve"> </v>
      </c>
      <c r="P74" s="161" t="str">
        <f>IF(ISBLANK(Fran1!BK27)," ",IF(Fran1!BK27&lt;50,Fran1!BK27," "))</f>
        <v xml:space="preserve"> </v>
      </c>
      <c r="Q74" s="161" t="str">
        <f>IF(ISBLANK(Fran1!BO27)," ",IF(Fran1!BO27&lt;50,Fran1!BO27," "))</f>
        <v xml:space="preserve"> </v>
      </c>
      <c r="R74" s="161" t="str">
        <f>IF(ISBLANK(Fran1!BV27)," ",IF(Fran1!BV27&lt;50,Fran1!BV27," "))</f>
        <v xml:space="preserve"> </v>
      </c>
      <c r="S74" s="161" t="str">
        <f>IF(ISBLANK(Fran1!BZ27)," ",IF(Fran1!BZ27&lt;50,Fran1!BZ27," "))</f>
        <v xml:space="preserve"> </v>
      </c>
      <c r="T74" s="161" t="str">
        <f>IF(ISBLANK(Fran1!CD27)," ",IF(Fran1!CD27&lt;50,Fran1!CD27," "))</f>
        <v xml:space="preserve"> </v>
      </c>
      <c r="U74" s="161" t="str">
        <f>IF(ISBLANK(Fran1!CH27)," ",IF(Fran1!CH27&lt;50,Fran1!CH27," "))</f>
        <v xml:space="preserve"> </v>
      </c>
      <c r="V74" s="161" t="str">
        <f>IF(ISBLANK(Fran1!CL27)," ",IF(Fran1!CL27&lt;50,Fran1!CL27," "))</f>
        <v xml:space="preserve"> </v>
      </c>
      <c r="W74" s="161" t="str">
        <f>IF(ISBLANK(Fran1!CS27)," ",IF(Fran1!CS27&lt;50,Fran1!CS27," "))</f>
        <v xml:space="preserve"> </v>
      </c>
      <c r="X74" s="161" t="str">
        <f>IF(ISBLANK(Fran1!CW27)," ",IF(Fran1!CW27&lt;50,Fran1!CW27," "))</f>
        <v xml:space="preserve"> </v>
      </c>
      <c r="Y74" s="161" t="str">
        <f>IF(ISBLANK(Fran1!DA27)," ",IF(Fran1!DA27&lt;50,Fran1!DA27," "))</f>
        <v xml:space="preserve"> </v>
      </c>
      <c r="Z74" s="161" t="str">
        <f>IF(ISBLANK(Fran1!DE27)," ",IF(Fran1!DE27&lt;50,Fran1!DE27," "))</f>
        <v xml:space="preserve"> </v>
      </c>
      <c r="AA74" s="161" t="str">
        <f>IF(ISBLANK(Fran1!DI27)," ",IF(Fran1!DI27&lt;50,Fran1!DI27," "))</f>
        <v xml:space="preserve"> </v>
      </c>
      <c r="AB74" s="161" t="str">
        <f>IF(ISBLANK(Fran1!DP27)," ",IF(Fran1!DP27&lt;50,Fran1!DP27," "))</f>
        <v xml:space="preserve"> </v>
      </c>
      <c r="AC74" s="161" t="str">
        <f>IF(ISBLANK(Fran1!DT27)," ",IF(Fran1!DT27&lt;50,Fran1!DT27," "))</f>
        <v xml:space="preserve"> </v>
      </c>
      <c r="AD74" s="161" t="str">
        <f>IF(ISBLANK(Fran1!DX27)," ",IF(Fran1!DX27&lt;50,Fran1!DX27," "))</f>
        <v xml:space="preserve"> </v>
      </c>
      <c r="AE74" s="460"/>
      <c r="AF74" s="461"/>
      <c r="AG74" s="161" t="str">
        <f>IF(ISBLANK(Fran1!EB27)," ",IF(Fran1!EB27&lt;50,Fran1!EB27," "))</f>
        <v xml:space="preserve"> </v>
      </c>
      <c r="AH74" s="161" t="str">
        <f>IF(ISBLANK(Fran1!EF27)," ",IF(Fran1!EF27&lt;50,Fran1!EF27," "))</f>
        <v xml:space="preserve"> </v>
      </c>
      <c r="AI74" s="161" t="str">
        <f>IF(ISBLANK(Fran1!EM27)," ",IF(Fran1!EM27&lt;50,Fran1!EM27," "))</f>
        <v xml:space="preserve"> </v>
      </c>
      <c r="AJ74" s="161" t="str">
        <f>IF(ISBLANK(Fran1!EQ27)," ",IF(Fran1!EQ27&lt;50,Fran1!EQ27," "))</f>
        <v xml:space="preserve"> </v>
      </c>
      <c r="AK74" s="161" t="str">
        <f>IF(ISBLANK(Fran1!EU27)," ",IF(Fran1!EU27&lt;50,Fran1!EU27," "))</f>
        <v xml:space="preserve"> </v>
      </c>
      <c r="AL74" s="161" t="str">
        <f>IF(ISBLANK(Fran1!EY27)," ",IF(Fran1!EY27&lt;50,Fran1!EY27," "))</f>
        <v xml:space="preserve"> </v>
      </c>
      <c r="AM74" s="161" t="str">
        <f>IF(ISBLANK(Fran1!FC27)," ",IF(Fran1!FC27&lt;50,Fran1!FC27," "))</f>
        <v xml:space="preserve"> </v>
      </c>
      <c r="AN74" s="161" t="str">
        <f>IF(ISBLANK(Fran1!FJ27)," ",IF(Fran1!FJ27&lt;50,Fran1!FJ27," "))</f>
        <v xml:space="preserve"> </v>
      </c>
      <c r="AO74" s="161" t="str">
        <f>IF(ISBLANK(Fran1!FN27)," ",IF(Fran1!FN27&lt;50,Fran1!FN27," "))</f>
        <v xml:space="preserve"> </v>
      </c>
      <c r="AP74" s="161" t="str">
        <f>IF(ISBLANK(Fran1!FR27)," ",IF(Fran1!FR27&lt;50,Fran1!FR27," "))</f>
        <v xml:space="preserve"> </v>
      </c>
      <c r="AQ74" s="161" t="str">
        <f>IF(ISBLANK(Fran1!FV27)," ",IF(Fran1!FV27&lt;50,Fran1!FV27," "))</f>
        <v xml:space="preserve"> </v>
      </c>
      <c r="AR74" s="161" t="str">
        <f>IF(ISBLANK(Fran1!FZ27)," ",IF(Fran1!FZ27&lt;50,Fran1!FZ27," "))</f>
        <v xml:space="preserve"> </v>
      </c>
      <c r="AS74" s="161" t="str">
        <f>IF(ISBLANK(Fran1!GG27)," ",IF(Fran1!GG27&lt;50,Fran1!GG27," "))</f>
        <v xml:space="preserve"> </v>
      </c>
      <c r="AT74" s="161" t="str">
        <f>IF(ISBLANK(Fran1!GK27)," ",IF(Fran1!GK27&lt;50,Fran1!GK27," "))</f>
        <v xml:space="preserve"> </v>
      </c>
      <c r="AU74" s="161" t="str">
        <f>IF(ISBLANK(Fran1!GO27)," ",IF(Fran1!GO27&lt;50,Fran1!GO27," "))</f>
        <v xml:space="preserve"> </v>
      </c>
      <c r="AV74" s="161" t="str">
        <f>IF(ISBLANK(Fran1!GS27)," ",IF(Fran1!GS27&lt;50,Fran1!GS27," "))</f>
        <v xml:space="preserve"> </v>
      </c>
      <c r="AW74" s="161" t="str">
        <f>IF(ISBLANK(Fran1!GW27)," ",IF(Fran1!GW27&lt;50,Fran1!GW27," "))</f>
        <v xml:space="preserve"> </v>
      </c>
      <c r="AX74" s="161" t="str">
        <f>IF(ISBLANK(Fran1!HD27)," ",IF(Fran1!HD27&lt;50,Fran1!HD27," "))</f>
        <v xml:space="preserve"> </v>
      </c>
      <c r="AY74" s="161" t="str">
        <f>IF(ISBLANK(Fran1!HH27)," ",IF(Fran1!HH27&lt;50,Fran1!HH27," "))</f>
        <v xml:space="preserve"> </v>
      </c>
      <c r="AZ74" s="161" t="str">
        <f>IF(ISBLANK(Fran1!HL27)," ",IF(Fran1!HL27&lt;50,Fran1!HL27," "))</f>
        <v xml:space="preserve"> </v>
      </c>
      <c r="BA74" s="161" t="str">
        <f>IF(ISBLANK(Fran1!HP27)," ",IF(Fran1!HP27&lt;50,Fran1!HP27," "))</f>
        <v xml:space="preserve"> </v>
      </c>
      <c r="BB74" s="161" t="str">
        <f>IF(ISBLANK(Fran1!HT27)," ",IF(Fran1!HT27&lt;50,Fran1!HT27," "))</f>
        <v xml:space="preserve"> </v>
      </c>
      <c r="BC74" s="161" t="str">
        <f>IF(ISBLANK(Fran1!IA27)," ",IF(Fran1!IA27&lt;50,Fran1!IA27," "))</f>
        <v xml:space="preserve"> </v>
      </c>
      <c r="BD74" s="161" t="str">
        <f>IF(ISBLANK(Fran1!IE27)," ",IF(Fran1!IE27&lt;50,Fran1!IE27," "))</f>
        <v xml:space="preserve"> </v>
      </c>
      <c r="BE74" s="161" t="str">
        <f>IF(ISBLANK(Fran1!II27)," ",IF(Fran1!II27&lt;50,Fran1!II27," "))</f>
        <v xml:space="preserve"> </v>
      </c>
      <c r="BF74" s="161" t="str">
        <f>IF(ISBLANK(Fran1!IM27)," ",IF(Fran1!IM27&lt;50,Fran1!IM27," "))</f>
        <v xml:space="preserve"> </v>
      </c>
      <c r="BG74" s="161" t="str">
        <f>IF(ISBLANK(Fran1!IQ27)," ",IF(Fran1!IQ27&lt;50,Fran1!IQ27," "))</f>
        <v xml:space="preserve"> </v>
      </c>
      <c r="BH74" s="161" t="str">
        <f>IF(ISBLANK(Fran1!IX27)," ",IF(Fran1!IX27&lt;50,Fran1!IX27," "))</f>
        <v xml:space="preserve"> </v>
      </c>
      <c r="BI74" s="460"/>
      <c r="BJ74" s="461"/>
      <c r="BK74" s="161" t="str">
        <f>IF(ISBLANK(Fran1!JB27)," ",IF(Fran1!JB27&lt;50,Fran1!JB27," "))</f>
        <v xml:space="preserve"> </v>
      </c>
      <c r="BL74" s="161" t="str">
        <f>IF(ISBLANK(Fran1!JF27)," ",IF(Fran1!JF27&lt;50,Fran1!JF27," "))</f>
        <v xml:space="preserve"> </v>
      </c>
      <c r="BM74" s="161" t="str">
        <f>IF(ISBLANK(Fran1!JJ27)," ",IF(Fran1!JJ27&lt;50,Fran1!JJ27," "))</f>
        <v xml:space="preserve"> </v>
      </c>
      <c r="BN74" s="161" t="str">
        <f>IF(ISBLANK(Fran1!JN27)," ",IF(Fran1!JN27&lt;50,Fran1!JN27," "))</f>
        <v xml:space="preserve"> </v>
      </c>
      <c r="BO74" s="161" t="str">
        <f>IF(ISBLANK(Fran1!JU27)," ",IF(Fran1!JU27&lt;50,Fran1!JU27," "))</f>
        <v xml:space="preserve"> </v>
      </c>
      <c r="BP74" s="161" t="str">
        <f>IF(ISBLANK(Fran1!JY27)," ",IF(Fran1!JY27&lt;50,Fran1!JY27," "))</f>
        <v xml:space="preserve"> </v>
      </c>
      <c r="BQ74" s="161" t="str">
        <f>IF(ISBLANK(Fran1!KC27)," ",IF(Fran1!KC27&lt;50,Fran1!KC27," "))</f>
        <v xml:space="preserve"> </v>
      </c>
      <c r="BR74" s="161" t="str">
        <f>IF(ISBLANK(Fran1!KG27)," ",IF(Fran1!KG27&lt;50,Fran1!KG27," "))</f>
        <v xml:space="preserve"> </v>
      </c>
      <c r="BS74" s="161" t="str">
        <f>IF(ISBLANK(Fran1!KK27)," ",IF(Fran1!KK27&lt;50,Fran1!KK27," "))</f>
        <v xml:space="preserve"> </v>
      </c>
      <c r="BT74" s="161" t="str">
        <f>IF(ISBLANK(Fran1!KR27)," ",IF(Fran1!KR27&lt;50,Fran1!KR27," "))</f>
        <v xml:space="preserve"> </v>
      </c>
      <c r="BU74" s="161" t="str">
        <f>IF(ISBLANK(Fran1!KV27)," ",IF(Fran1!KV27&lt;50,Fran1!KV27," "))</f>
        <v xml:space="preserve"> </v>
      </c>
      <c r="BV74" s="161" t="str">
        <f>IF(ISBLANK(Fran1!KZ27)," ",IF(Fran1!KZ27&lt;50,Fran1!KZ27," "))</f>
        <v xml:space="preserve"> </v>
      </c>
      <c r="BW74" s="161" t="str">
        <f>IF(ISBLANK(Fran1!LD27)," ",IF(Fran1!LD27&lt;50,Fran1!LD27," "))</f>
        <v xml:space="preserve"> </v>
      </c>
      <c r="BX74" s="161" t="str">
        <f>IF(ISBLANK(Fran1!LH27)," ",IF(Fran1!LH27&lt;50,Fran1!LH27," "))</f>
        <v xml:space="preserve"> </v>
      </c>
      <c r="BY74" s="161" t="str">
        <f>IF(ISBLANK(Fran1!LO27)," ",IF(Fran1!LO27&lt;50,Fran1!LO27," "))</f>
        <v xml:space="preserve"> </v>
      </c>
    </row>
    <row r="75" spans="1:77" ht="20.100000000000001" customHeight="1">
      <c r="A75" s="456" t="str">
        <f>LEFT(Fran1!$A26,1)&amp;LEFT(Fran1!$B26,1)</f>
        <v/>
      </c>
      <c r="B75" s="457"/>
      <c r="C75" s="157" t="str">
        <f>IF(ISBLANK(Fran1!E26)," ",IF(Fran1!E26&gt;=75,Fran1!E26," "))</f>
        <v xml:space="preserve"> </v>
      </c>
      <c r="D75" s="157" t="str">
        <f>IF(ISBLANK(Fran1!I26)," ",IF(Fran1!I26&gt;=75,Fran1!I26," "))</f>
        <v xml:space="preserve"> </v>
      </c>
      <c r="E75" s="157" t="str">
        <f>IF(ISBLANK(Fran1!M26)," ",IF(Fran1!M26&gt;=75,Fran1!M26," "))</f>
        <v xml:space="preserve"> </v>
      </c>
      <c r="F75" s="157" t="str">
        <f>IF(ISBLANK(Fran1!Q26)," ",IF(Fran1!Q26&gt;=75,Fran1!Q26," "))</f>
        <v xml:space="preserve"> </v>
      </c>
      <c r="G75" s="157" t="str">
        <f>IF(ISBLANK(Fran1!U26)," ",IF(Fran1!U26&gt;=75,Fran1!U26," "))</f>
        <v xml:space="preserve"> </v>
      </c>
      <c r="H75" s="157" t="str">
        <f>IF(ISBLANK(Fran1!AB26)," ",IF(Fran1!AB26&gt;=75,Fran1!AB26," "))</f>
        <v xml:space="preserve"> </v>
      </c>
      <c r="I75" s="157" t="str">
        <f>IF(ISBLANK(Fran1!AF26)," ",IF(Fran1!AF26&gt;=75,Fran1!AF26," "))</f>
        <v xml:space="preserve"> </v>
      </c>
      <c r="J75" s="157" t="str">
        <f>IF(ISBLANK(Fran1!AJ26)," ",IF(Fran1!AJ26&gt;=75,Fran1!AJ26," "))</f>
        <v xml:space="preserve"> </v>
      </c>
      <c r="K75" s="157" t="str">
        <f>IF(ISBLANK(Fran1!AN26)," ",IF(Fran1!AN26&gt;=75,Fran1!AN26," "))</f>
        <v xml:space="preserve"> </v>
      </c>
      <c r="L75" s="157" t="str">
        <f>IF(ISBLANK(Fran1!AR26)," ",IF(Fran1!AR26&gt;=75,Fran1!AR26," "))</f>
        <v xml:space="preserve"> </v>
      </c>
      <c r="M75" s="157" t="str">
        <f>IF(ISBLANK(Fran1!AY26)," ",IF(Fran1!AY26&gt;=75,Fran1!AY26," "))</f>
        <v xml:space="preserve"> </v>
      </c>
      <c r="N75" s="157" t="str">
        <f>IF(ISBLANK(Fran1!BC26)," ",IF(Fran1!BC26&gt;=75,Fran1!BC26," "))</f>
        <v xml:space="preserve"> </v>
      </c>
      <c r="O75" s="157" t="str">
        <f>IF(ISBLANK(Fran1!BG26)," ",IF(Fran1!BG26&gt;=75,Fran1!BG26," "))</f>
        <v xml:space="preserve"> </v>
      </c>
      <c r="P75" s="157" t="str">
        <f>IF(ISBLANK(Fran1!BK26)," ",IF(Fran1!BK26&gt;=75,Fran1!BK26," "))</f>
        <v xml:space="preserve"> </v>
      </c>
      <c r="Q75" s="157" t="str">
        <f>IF(ISBLANK(Fran1!BO26)," ",IF(Fran1!BO26&gt;=75,Fran1!BO26," "))</f>
        <v xml:space="preserve"> </v>
      </c>
      <c r="R75" s="157" t="str">
        <f>IF(ISBLANK(Fran1!BV26)," ",IF(Fran1!BV26&gt;=75,Fran1!BV26," "))</f>
        <v xml:space="preserve"> </v>
      </c>
      <c r="S75" s="157" t="str">
        <f>IF(ISBLANK(Fran1!BZ26)," ",IF(Fran1!BZ26&gt;=75,Fran1!BZ26," "))</f>
        <v xml:space="preserve"> </v>
      </c>
      <c r="T75" s="157" t="str">
        <f>IF(ISBLANK(Fran1!CD26)," ",IF(Fran1!CD26&gt;=75,Fran1!CD26," "))</f>
        <v xml:space="preserve"> </v>
      </c>
      <c r="U75" s="157" t="str">
        <f>IF(ISBLANK(Fran1!CH26)," ",IF(Fran1!CH26&gt;=75,Fran1!CH26," "))</f>
        <v xml:space="preserve"> </v>
      </c>
      <c r="V75" s="157" t="str">
        <f>IF(ISBLANK(Fran1!CL26)," ",IF(Fran1!CL26&gt;=75,Fran1!CL26," "))</f>
        <v xml:space="preserve"> </v>
      </c>
      <c r="W75" s="157" t="str">
        <f>IF(ISBLANK(Fran1!CS26)," ",IF(Fran1!CS26&gt;=75,Fran1!CS26," "))</f>
        <v xml:space="preserve"> </v>
      </c>
      <c r="X75" s="157" t="str">
        <f>IF(ISBLANK(Fran1!CW26)," ",IF(Fran1!CW26&gt;=75,Fran1!CW26," "))</f>
        <v xml:space="preserve"> </v>
      </c>
      <c r="Y75" s="157" t="str">
        <f>IF(ISBLANK(Fran1!DA26)," ",IF(Fran1!DA26&gt;=75,Fran1!DA26," "))</f>
        <v xml:space="preserve"> </v>
      </c>
      <c r="Z75" s="157" t="str">
        <f>IF(ISBLANK(Fran1!DE26)," ",IF(Fran1!DE26&gt;=75,Fran1!DE26," "))</f>
        <v xml:space="preserve"> </v>
      </c>
      <c r="AA75" s="157" t="str">
        <f>IF(ISBLANK(Fran1!DI26)," ",IF(Fran1!DI26&gt;=75,Fran1!DI26," "))</f>
        <v xml:space="preserve"> </v>
      </c>
      <c r="AB75" s="157" t="str">
        <f>IF(ISBLANK(Fran1!DP26)," ",IF(Fran1!DP26&gt;=75,Fran1!DP26," "))</f>
        <v xml:space="preserve"> </v>
      </c>
      <c r="AC75" s="157" t="str">
        <f>IF(ISBLANK(Fran1!DT26)," ",IF(Fran1!DT26&gt;=75,Fran1!DT26," "))</f>
        <v xml:space="preserve"> </v>
      </c>
      <c r="AD75" s="157" t="str">
        <f>IF(ISBLANK(Fran1!DX26)," ",IF(Fran1!DX26&gt;=75,Fran1!DX26," "))</f>
        <v xml:space="preserve"> </v>
      </c>
      <c r="AE75" s="456" t="str">
        <f>LEFT(Fran1!$A26,1)&amp;LEFT(Fran1!$B26,1)</f>
        <v/>
      </c>
      <c r="AF75" s="457"/>
      <c r="AG75" s="157" t="str">
        <f>IF(ISBLANK(Fran1!EB26)," ",IF(Fran1!EB26&gt;=75,Fran1!EB26," "))</f>
        <v xml:space="preserve"> </v>
      </c>
      <c r="AH75" s="157" t="str">
        <f>IF(ISBLANK(Fran1!EF26)," ",IF(Fran1!EF26&gt;=75,Fran1!EF26," "))</f>
        <v xml:space="preserve"> </v>
      </c>
      <c r="AI75" s="157" t="str">
        <f>IF(ISBLANK(Fran1!EM26)," ",IF(Fran1!EM26&gt;=75,Fran1!EM26," "))</f>
        <v xml:space="preserve"> </v>
      </c>
      <c r="AJ75" s="157" t="str">
        <f>IF(ISBLANK(Fran1!EQ26)," ",IF(Fran1!EQ26&gt;=75,Fran1!EQ26," "))</f>
        <v xml:space="preserve"> </v>
      </c>
      <c r="AK75" s="157" t="str">
        <f>IF(ISBLANK(Fran1!EU26)," ",IF(Fran1!EU26&gt;=75,Fran1!EU26," "))</f>
        <v xml:space="preserve"> </v>
      </c>
      <c r="AL75" s="157" t="str">
        <f>IF(ISBLANK(Fran1!EY26)," ",IF(Fran1!EY26&gt;=75,Fran1!EY26," "))</f>
        <v xml:space="preserve"> </v>
      </c>
      <c r="AM75" s="157" t="str">
        <f>IF(ISBLANK(Fran1!FC26)," ",IF(Fran1!FC26&gt;=75,Fran1!FC26," "))</f>
        <v xml:space="preserve"> </v>
      </c>
      <c r="AN75" s="157" t="str">
        <f>IF(ISBLANK(Fran1!FJ26)," ",IF(Fran1!FJ26&gt;=75,Fran1!FJ26," "))</f>
        <v xml:space="preserve"> </v>
      </c>
      <c r="AO75" s="157" t="str">
        <f>IF(ISBLANK(Fran1!FN26)," ",IF(Fran1!FN26&gt;=75,Fran1!FN26," "))</f>
        <v xml:space="preserve"> </v>
      </c>
      <c r="AP75" s="157" t="str">
        <f>IF(ISBLANK(Fran1!FR26)," ",IF(Fran1!FR26&gt;=75,Fran1!FR26," "))</f>
        <v xml:space="preserve"> </v>
      </c>
      <c r="AQ75" s="157" t="str">
        <f>IF(ISBLANK(Fran1!FV26)," ",IF(Fran1!FV26&gt;=75,Fran1!FV26," "))</f>
        <v xml:space="preserve"> </v>
      </c>
      <c r="AR75" s="157" t="str">
        <f>IF(ISBLANK(Fran1!FZ26)," ",IF(Fran1!FZ26&gt;=75,Fran1!FZ26," "))</f>
        <v xml:space="preserve"> </v>
      </c>
      <c r="AS75" s="157" t="str">
        <f>IF(ISBLANK(Fran1!GG26)," ",IF(Fran1!GG26&gt;=75,Fran1!GG26," "))</f>
        <v xml:space="preserve"> </v>
      </c>
      <c r="AT75" s="157" t="str">
        <f>IF(ISBLANK(Fran1!GK26)," ",IF(Fran1!GK26&gt;=75,Fran1!GK26," "))</f>
        <v xml:space="preserve"> </v>
      </c>
      <c r="AU75" s="157" t="str">
        <f>IF(ISBLANK(Fran1!GO26)," ",IF(Fran1!GO26&gt;=75,Fran1!GO26," "))</f>
        <v xml:space="preserve"> </v>
      </c>
      <c r="AV75" s="157" t="str">
        <f>IF(ISBLANK(Fran1!GS26)," ",IF(Fran1!GS26&gt;=75,Fran1!GS26," "))</f>
        <v xml:space="preserve"> </v>
      </c>
      <c r="AW75" s="157" t="str">
        <f>IF(ISBLANK(Fran1!GW26)," ",IF(Fran1!GW26&gt;=75,Fran1!GW26," "))</f>
        <v xml:space="preserve"> </v>
      </c>
      <c r="AX75" s="157" t="str">
        <f>IF(ISBLANK(Fran1!HD26)," ",IF(Fran1!HD26&gt;=75,Fran1!HD26," "))</f>
        <v xml:space="preserve"> </v>
      </c>
      <c r="AY75" s="157" t="str">
        <f>IF(ISBLANK(Fran1!HH26)," ",IF(Fran1!HH26&gt;=75,Fran1!HH26," "))</f>
        <v xml:space="preserve"> </v>
      </c>
      <c r="AZ75" s="157" t="str">
        <f>IF(ISBLANK(Fran1!HL26)," ",IF(Fran1!HL26&gt;=75,Fran1!HL26," "))</f>
        <v xml:space="preserve"> </v>
      </c>
      <c r="BA75" s="157" t="str">
        <f>IF(ISBLANK(Fran1!HP26)," ",IF(Fran1!HP26&gt;=75,Fran1!HP26," "))</f>
        <v xml:space="preserve"> </v>
      </c>
      <c r="BB75" s="157" t="str">
        <f>IF(ISBLANK(Fran1!HT26)," ",IF(Fran1!HT26&gt;=75,Fran1!HT26," "))</f>
        <v xml:space="preserve"> </v>
      </c>
      <c r="BC75" s="157" t="str">
        <f>IF(ISBLANK(Fran1!IA26)," ",IF(Fran1!IA26&gt;=75,Fran1!IA26," "))</f>
        <v xml:space="preserve"> </v>
      </c>
      <c r="BD75" s="157" t="str">
        <f>IF(ISBLANK(Fran1!IE26)," ",IF(Fran1!IE26&gt;=75,Fran1!IE26," "))</f>
        <v xml:space="preserve"> </v>
      </c>
      <c r="BE75" s="157" t="str">
        <f>IF(ISBLANK(Fran1!II26)," ",IF(Fran1!II26&gt;=75,Fran1!II26," "))</f>
        <v xml:space="preserve"> </v>
      </c>
      <c r="BF75" s="157" t="str">
        <f>IF(ISBLANK(Fran1!IM26)," ",IF(Fran1!IM26&gt;=75,Fran1!IM26," "))</f>
        <v xml:space="preserve"> </v>
      </c>
      <c r="BG75" s="157" t="str">
        <f>IF(ISBLANK(Fran1!IQ26)," ",IF(Fran1!IQ26&gt;=75,Fran1!IQ26," "))</f>
        <v xml:space="preserve"> </v>
      </c>
      <c r="BH75" s="157" t="str">
        <f>IF(ISBLANK(Fran1!IX26)," ",IF(Fran1!IX26&gt;=75,Fran1!IX26," "))</f>
        <v xml:space="preserve"> </v>
      </c>
      <c r="BI75" s="456" t="str">
        <f>LEFT(Fran1!$A26,1)&amp;LEFT(Fran1!$B26,1)</f>
        <v/>
      </c>
      <c r="BJ75" s="457"/>
      <c r="BK75" s="157" t="str">
        <f>IF(ISBLANK(Fran1!JB26)," ",IF(Fran1!JB26&gt;=75,Fran1!JB26," "))</f>
        <v xml:space="preserve"> </v>
      </c>
      <c r="BL75" s="157" t="str">
        <f>IF(ISBLANK(Fran1!JF26)," ",IF(Fran1!JF26&gt;=75,Fran1!JF26," "))</f>
        <v xml:space="preserve"> </v>
      </c>
      <c r="BM75" s="157" t="str">
        <f>IF(ISBLANK(Fran1!JJ26)," ",IF(Fran1!JJ26&gt;=75,Fran1!JJ26," "))</f>
        <v xml:space="preserve"> </v>
      </c>
      <c r="BN75" s="157" t="str">
        <f>IF(ISBLANK(Fran1!JN26)," ",IF(Fran1!JN26&gt;=75,Fran1!JN26," "))</f>
        <v xml:space="preserve"> </v>
      </c>
      <c r="BO75" s="157" t="str">
        <f>IF(ISBLANK(Fran1!JU26)," ",IF(Fran1!JU26&gt;=75,Fran1!JU26," "))</f>
        <v xml:space="preserve"> </v>
      </c>
      <c r="BP75" s="157" t="str">
        <f>IF(ISBLANK(Fran1!JY26)," ",IF(Fran1!JY26&gt;=75,Fran1!JY26," "))</f>
        <v xml:space="preserve"> </v>
      </c>
      <c r="BQ75" s="157" t="str">
        <f>IF(ISBLANK(Fran1!KC26)," ",IF(Fran1!KC26&gt;=75,Fran1!KC26," "))</f>
        <v xml:space="preserve"> </v>
      </c>
      <c r="BR75" s="157" t="str">
        <f>IF(ISBLANK(Fran1!KG26)," ",IF(Fran1!KG26&gt;=75,Fran1!KG26," "))</f>
        <v xml:space="preserve"> </v>
      </c>
      <c r="BS75" s="157" t="str">
        <f>IF(ISBLANK(Fran1!KK26)," ",IF(Fran1!KK26&gt;=75,Fran1!KK26," "))</f>
        <v xml:space="preserve"> </v>
      </c>
      <c r="BT75" s="157" t="str">
        <f>IF(ISBLANK(Fran1!KR26)," ",IF(Fran1!KR26&gt;=75,Fran1!KR26," "))</f>
        <v xml:space="preserve"> </v>
      </c>
      <c r="BU75" s="157" t="str">
        <f>IF(ISBLANK(Fran1!KV26)," ",IF(Fran1!KV26&gt;=75,Fran1!KV26," "))</f>
        <v xml:space="preserve"> </v>
      </c>
      <c r="BV75" s="157" t="str">
        <f>IF(ISBLANK(Fran1!KZ26)," ",IF(Fran1!KZ26&gt;=75,Fran1!KZ26," "))</f>
        <v xml:space="preserve"> </v>
      </c>
      <c r="BW75" s="157" t="str">
        <f>IF(ISBLANK(Fran1!LD26)," ",IF(Fran1!LD26&gt;=75,Fran1!LD26," "))</f>
        <v xml:space="preserve"> </v>
      </c>
      <c r="BX75" s="157" t="str">
        <f>IF(ISBLANK(Fran1!LH26)," ",IF(Fran1!LH26&gt;=75,Fran1!LH26," "))</f>
        <v xml:space="preserve"> </v>
      </c>
      <c r="BY75" s="157" t="str">
        <f>IF(ISBLANK(Fran1!LO26)," ",IF(Fran1!LO26&gt;=75,Fran1!LO26," "))</f>
        <v xml:space="preserve"> </v>
      </c>
    </row>
    <row r="76" spans="1:77" ht="20.100000000000001" customHeight="1">
      <c r="A76" s="458"/>
      <c r="B76" s="459"/>
      <c r="C76" s="159" t="str">
        <f>IF(ISBLANK(Fran1!E26)," ",IF(Fran1!E26&gt;=50,IF(Fran1!E26&lt;75,Fran1!E26," ")," "))</f>
        <v xml:space="preserve"> </v>
      </c>
      <c r="D76" s="159" t="str">
        <f>IF(ISBLANK(Fran1!I26)," ",IF(Fran1!I26&gt;=50,IF(Fran1!I26&lt;75,Fran1!I26," ")," "))</f>
        <v xml:space="preserve"> </v>
      </c>
      <c r="E76" s="159" t="str">
        <f>IF(ISBLANK(Fran1!M26)," ",IF(Fran1!M26&gt;=50,IF(Fran1!M26&lt;75,Fran1!M26," ")," "))</f>
        <v xml:space="preserve"> </v>
      </c>
      <c r="F76" s="159" t="str">
        <f>IF(ISBLANK(Fran1!Q26)," ",IF(Fran1!Q26&gt;=50,IF(Fran1!Q26&lt;75,Fran1!Q26," ")," "))</f>
        <v xml:space="preserve"> </v>
      </c>
      <c r="G76" s="159" t="str">
        <f>IF(ISBLANK(Fran1!U26)," ",IF(Fran1!U26&gt;=50,IF(Fran1!U26&lt;75,Fran1!U26," ")," "))</f>
        <v xml:space="preserve"> </v>
      </c>
      <c r="H76" s="159" t="str">
        <f>IF(ISBLANK(Fran1!AB26)," ",IF(Fran1!AB26&gt;=50,IF(Fran1!AB26&lt;75,Fran1!AB26," ")," "))</f>
        <v xml:space="preserve"> </v>
      </c>
      <c r="I76" s="159" t="str">
        <f>IF(ISBLANK(Fran1!AF26)," ",IF(Fran1!AF26&gt;=50,IF(Fran1!AF26&lt;75,Fran1!AF26," ")," "))</f>
        <v xml:space="preserve"> </v>
      </c>
      <c r="J76" s="159" t="str">
        <f>IF(ISBLANK(Fran1!AJ26)," ",IF(Fran1!AJ26&gt;=50,IF(Fran1!AJ26&lt;75,Fran1!AJ26," ")," "))</f>
        <v xml:space="preserve"> </v>
      </c>
      <c r="K76" s="159" t="str">
        <f>IF(ISBLANK(Fran1!AN26)," ",IF(Fran1!AN26&gt;=50,IF(Fran1!AN26&lt;75,Fran1!AN26," ")," "))</f>
        <v xml:space="preserve"> </v>
      </c>
      <c r="L76" s="159" t="str">
        <f>IF(ISBLANK(Fran1!AR26)," ",IF(Fran1!AR26&gt;=50,IF(Fran1!AR26&lt;75,Fran1!AR26," ")," "))</f>
        <v xml:space="preserve"> </v>
      </c>
      <c r="M76" s="159" t="str">
        <f>IF(ISBLANK(Fran1!AY26)," ",IF(Fran1!AY26&gt;=50,IF(Fran1!AY26&lt;75,Fran1!AY26," ")," "))</f>
        <v xml:space="preserve"> </v>
      </c>
      <c r="N76" s="159" t="str">
        <f>IF(ISBLANK(Fran1!BC26)," ",IF(Fran1!BC26&gt;=50,IF(Fran1!BC26&lt;75,Fran1!BC26," ")," "))</f>
        <v xml:space="preserve"> </v>
      </c>
      <c r="O76" s="159" t="str">
        <f>IF(ISBLANK(Fran1!BG26)," ",IF(Fran1!BG26&gt;=50,IF(Fran1!BG26&lt;75,Fran1!BG26," ")," "))</f>
        <v xml:space="preserve"> </v>
      </c>
      <c r="P76" s="159" t="str">
        <f>IF(ISBLANK(Fran1!BK26)," ",IF(Fran1!BK26&gt;=50,IF(Fran1!BK26&lt;75,Fran1!BK26," ")," "))</f>
        <v xml:space="preserve"> </v>
      </c>
      <c r="Q76" s="159" t="str">
        <f>IF(ISBLANK(Fran1!BO26)," ",IF(Fran1!BO26&gt;=50,IF(Fran1!BO26&lt;75,Fran1!BO26," ")," "))</f>
        <v xml:space="preserve"> </v>
      </c>
      <c r="R76" s="159" t="str">
        <f>IF(ISBLANK(Fran1!BV26)," ",IF(Fran1!BV26&gt;=50,IF(Fran1!BV26&lt;75,Fran1!BV26," ")," "))</f>
        <v xml:space="preserve"> </v>
      </c>
      <c r="S76" s="159" t="str">
        <f>IF(ISBLANK(Fran1!BZ26)," ",IF(Fran1!BZ26&gt;=50,IF(Fran1!BZ26&lt;75,Fran1!BZ26," ")," "))</f>
        <v xml:space="preserve"> </v>
      </c>
      <c r="T76" s="159" t="str">
        <f>IF(ISBLANK(Fran1!CD26)," ",IF(Fran1!CD26&gt;=50,IF(Fran1!CD26&lt;75,Fran1!CD26," ")," "))</f>
        <v xml:space="preserve"> </v>
      </c>
      <c r="U76" s="159" t="str">
        <f>IF(ISBLANK(Fran1!CH26)," ",IF(Fran1!CH26&gt;=50,IF(Fran1!CH26&lt;75,Fran1!CH26," ")," "))</f>
        <v xml:space="preserve"> </v>
      </c>
      <c r="V76" s="159" t="str">
        <f>IF(ISBLANK(Fran1!CL26)," ",IF(Fran1!CL26&gt;=50,IF(Fran1!CL26&lt;75,Fran1!CL26," ")," "))</f>
        <v xml:space="preserve"> </v>
      </c>
      <c r="W76" s="159" t="str">
        <f>IF(ISBLANK(Fran1!CS26)," ",IF(Fran1!CS26&gt;=50,IF(Fran1!CS26&lt;75,Fran1!CS26," ")," "))</f>
        <v xml:space="preserve"> </v>
      </c>
      <c r="X76" s="159" t="str">
        <f>IF(ISBLANK(Fran1!CW26)," ",IF(Fran1!CW26&gt;=50,IF(Fran1!CW26&lt;75,Fran1!CW26," ")," "))</f>
        <v xml:space="preserve"> </v>
      </c>
      <c r="Y76" s="159" t="str">
        <f>IF(ISBLANK(Fran1!DA26)," ",IF(Fran1!DA26&gt;=50,IF(Fran1!DA26&lt;75,Fran1!DA26," ")," "))</f>
        <v xml:space="preserve"> </v>
      </c>
      <c r="Z76" s="159" t="str">
        <f>IF(ISBLANK(Fran1!DE26)," ",IF(Fran1!DE26&gt;=50,IF(Fran1!DE26&lt;75,Fran1!DE26," ")," "))</f>
        <v xml:space="preserve"> </v>
      </c>
      <c r="AA76" s="159" t="str">
        <f>IF(ISBLANK(Fran1!DI26)," ",IF(Fran1!DI26&gt;=50,IF(Fran1!DI26&lt;75,Fran1!DI26," ")," "))</f>
        <v xml:space="preserve"> </v>
      </c>
      <c r="AB76" s="159" t="str">
        <f>IF(ISBLANK(Fran1!DP26)," ",IF(Fran1!DP26&gt;=50,IF(Fran1!DP26&lt;75,Fran1!DP26," ")," "))</f>
        <v xml:space="preserve"> </v>
      </c>
      <c r="AC76" s="159" t="str">
        <f>IF(ISBLANK(Fran1!DT26)," ",IF(Fran1!DT26&gt;=50,IF(Fran1!DT26&lt;75,Fran1!DT26," ")," "))</f>
        <v xml:space="preserve"> </v>
      </c>
      <c r="AD76" s="159" t="str">
        <f>IF(ISBLANK(Fran1!DX26)," ",IF(Fran1!DX26&gt;=50,IF(Fran1!DX26&lt;75,Fran1!DX26," ")," "))</f>
        <v xml:space="preserve"> </v>
      </c>
      <c r="AE76" s="458"/>
      <c r="AF76" s="459"/>
      <c r="AG76" s="159" t="str">
        <f>IF(ISBLANK(Fran1!EB26)," ",IF(Fran1!EB26&gt;=50,IF(Fran1!EB26&lt;75,Fran1!EB26," ")," "))</f>
        <v xml:space="preserve"> </v>
      </c>
      <c r="AH76" s="159" t="str">
        <f>IF(ISBLANK(Fran1!EF26)," ",IF(Fran1!EF26&gt;=50,IF(Fran1!EF26&lt;75,Fran1!EF26," ")," "))</f>
        <v xml:space="preserve"> </v>
      </c>
      <c r="AI76" s="159" t="str">
        <f>IF(ISBLANK(Fran1!EM26)," ",IF(Fran1!EM26&gt;=50,IF(Fran1!EM26&lt;75,Fran1!EM26," ")," "))</f>
        <v xml:space="preserve"> </v>
      </c>
      <c r="AJ76" s="159" t="str">
        <f>IF(ISBLANK(Fran1!EQ26)," ",IF(Fran1!EQ26&gt;=50,IF(Fran1!EQ26&lt;75,Fran1!EQ26," ")," "))</f>
        <v xml:space="preserve"> </v>
      </c>
      <c r="AK76" s="159" t="str">
        <f>IF(ISBLANK(Fran1!EU26)," ",IF(Fran1!EU26&gt;=50,IF(Fran1!EU26&lt;75,Fran1!EU26," ")," "))</f>
        <v xml:space="preserve"> </v>
      </c>
      <c r="AL76" s="159" t="str">
        <f>IF(ISBLANK(Fran1!EY26)," ",IF(Fran1!EY26&gt;=50,IF(Fran1!EY26&lt;75,Fran1!EY26," ")," "))</f>
        <v xml:space="preserve"> </v>
      </c>
      <c r="AM76" s="159" t="str">
        <f>IF(ISBLANK(Fran1!FC26)," ",IF(Fran1!FC26&gt;=50,IF(Fran1!FC26&lt;75,Fran1!FC26," ")," "))</f>
        <v xml:space="preserve"> </v>
      </c>
      <c r="AN76" s="159" t="str">
        <f>IF(ISBLANK(Fran1!FJ26)," ",IF(Fran1!FJ26&gt;=50,IF(Fran1!FJ26&lt;75,Fran1!FJ26," ")," "))</f>
        <v xml:space="preserve"> </v>
      </c>
      <c r="AO76" s="159" t="str">
        <f>IF(ISBLANK(Fran1!FN26)," ",IF(Fran1!FN26&gt;=50,IF(Fran1!FN26&lt;75,Fran1!FN26," ")," "))</f>
        <v xml:space="preserve"> </v>
      </c>
      <c r="AP76" s="159" t="str">
        <f>IF(ISBLANK(Fran1!FR26)," ",IF(Fran1!FR26&gt;=50,IF(Fran1!FR26&lt;75,Fran1!FR26," ")," "))</f>
        <v xml:space="preserve"> </v>
      </c>
      <c r="AQ76" s="159" t="str">
        <f>IF(ISBLANK(Fran1!FV26)," ",IF(Fran1!FV26&gt;=50,IF(Fran1!FV26&lt;75,Fran1!FV26," ")," "))</f>
        <v xml:space="preserve"> </v>
      </c>
      <c r="AR76" s="159" t="str">
        <f>IF(ISBLANK(Fran1!FZ26)," ",IF(Fran1!FZ26&gt;=50,IF(Fran1!FZ26&lt;75,Fran1!FZ26," ")," "))</f>
        <v xml:space="preserve"> </v>
      </c>
      <c r="AS76" s="159" t="str">
        <f>IF(ISBLANK(Fran1!GG26)," ",IF(Fran1!GG26&gt;=50,IF(Fran1!GG26&lt;75,Fran1!GG26," ")," "))</f>
        <v xml:space="preserve"> </v>
      </c>
      <c r="AT76" s="159" t="str">
        <f>IF(ISBLANK(Fran1!GK26)," ",IF(Fran1!GK26&gt;=50,IF(Fran1!GK26&lt;75,Fran1!GK26," ")," "))</f>
        <v xml:space="preserve"> </v>
      </c>
      <c r="AU76" s="159" t="str">
        <f>IF(ISBLANK(Fran1!GO26)," ",IF(Fran1!GO26&gt;=50,IF(Fran1!GO26&lt;75,Fran1!GO26," ")," "))</f>
        <v xml:space="preserve"> </v>
      </c>
      <c r="AV76" s="159" t="str">
        <f>IF(ISBLANK(Fran1!GS26)," ",IF(Fran1!GS26&gt;=50,IF(Fran1!GS26&lt;75,Fran1!GS26," ")," "))</f>
        <v xml:space="preserve"> </v>
      </c>
      <c r="AW76" s="159" t="str">
        <f>IF(ISBLANK(Fran1!GW26)," ",IF(Fran1!GW26&gt;=50,IF(Fran1!GW26&lt;75,Fran1!GW26," ")," "))</f>
        <v xml:space="preserve"> </v>
      </c>
      <c r="AX76" s="159" t="str">
        <f>IF(ISBLANK(Fran1!HD26)," ",IF(Fran1!HD26&gt;=50,IF(Fran1!HD26&lt;75,Fran1!HD26," ")," "))</f>
        <v xml:space="preserve"> </v>
      </c>
      <c r="AY76" s="159" t="str">
        <f>IF(ISBLANK(Fran1!HH26)," ",IF(Fran1!HH26&gt;=50,IF(Fran1!HH26&lt;75,Fran1!HH26," ")," "))</f>
        <v xml:space="preserve"> </v>
      </c>
      <c r="AZ76" s="159" t="str">
        <f>IF(ISBLANK(Fran1!HL26)," ",IF(Fran1!HL26&gt;=50,IF(Fran1!HL26&lt;75,Fran1!HL26," ")," "))</f>
        <v xml:space="preserve"> </v>
      </c>
      <c r="BA76" s="159" t="str">
        <f>IF(ISBLANK(Fran1!HP26)," ",IF(Fran1!HP26&gt;=50,IF(Fran1!HP26&lt;75,Fran1!HP26," ")," "))</f>
        <v xml:space="preserve"> </v>
      </c>
      <c r="BB76" s="159" t="str">
        <f>IF(ISBLANK(Fran1!HT26)," ",IF(Fran1!HT26&gt;=50,IF(Fran1!HT26&lt;75,Fran1!HT26," ")," "))</f>
        <v xml:space="preserve"> </v>
      </c>
      <c r="BC76" s="159" t="str">
        <f>IF(ISBLANK(Fran1!IA26)," ",IF(Fran1!IA26&gt;=50,IF(Fran1!IA26&lt;75,Fran1!IA26," ")," "))</f>
        <v xml:space="preserve"> </v>
      </c>
      <c r="BD76" s="159" t="str">
        <f>IF(ISBLANK(Fran1!IE26)," ",IF(Fran1!IE26&gt;=50,IF(Fran1!IE26&lt;75,Fran1!IE26," ")," "))</f>
        <v xml:space="preserve"> </v>
      </c>
      <c r="BE76" s="159" t="str">
        <f>IF(ISBLANK(Fran1!II26)," ",IF(Fran1!II26&gt;=50,IF(Fran1!II26&lt;75,Fran1!II26," ")," "))</f>
        <v xml:space="preserve"> </v>
      </c>
      <c r="BF76" s="159" t="str">
        <f>IF(ISBLANK(Fran1!IM26)," ",IF(Fran1!IM26&gt;=50,IF(Fran1!IM26&lt;75,Fran1!IM26," ")," "))</f>
        <v xml:space="preserve"> </v>
      </c>
      <c r="BG76" s="159" t="str">
        <f>IF(ISBLANK(Fran1!IQ26)," ",IF(Fran1!IQ26&gt;=50,IF(Fran1!IQ26&lt;75,Fran1!IQ26," ")," "))</f>
        <v xml:space="preserve"> </v>
      </c>
      <c r="BH76" s="159" t="str">
        <f>IF(ISBLANK(Fran1!IX26)," ",IF(Fran1!IX26&gt;=50,IF(Fran1!IX26&lt;75,Fran1!IX26," ")," "))</f>
        <v xml:space="preserve"> </v>
      </c>
      <c r="BI76" s="458"/>
      <c r="BJ76" s="459"/>
      <c r="BK76" s="159" t="str">
        <f>IF(ISBLANK(Fran1!JB26)," ",IF(Fran1!JB26&gt;=50,IF(Fran1!JB26&lt;75,Fran1!JB26," ")," "))</f>
        <v xml:space="preserve"> </v>
      </c>
      <c r="BL76" s="159" t="str">
        <f>IF(ISBLANK(Fran1!JF26)," ",IF(Fran1!JF26&gt;=50,IF(Fran1!JF26&lt;75,Fran1!JF26," ")," "))</f>
        <v xml:space="preserve"> </v>
      </c>
      <c r="BM76" s="159" t="str">
        <f>IF(ISBLANK(Fran1!JJ26)," ",IF(Fran1!JJ26&gt;=50,IF(Fran1!JJ26&lt;75,Fran1!JJ26," ")," "))</f>
        <v xml:space="preserve"> </v>
      </c>
      <c r="BN76" s="159" t="str">
        <f>IF(ISBLANK(Fran1!JN26)," ",IF(Fran1!JN26&gt;=50,IF(Fran1!JN26&lt;75,Fran1!JN26," ")," "))</f>
        <v xml:space="preserve"> </v>
      </c>
      <c r="BO76" s="159" t="str">
        <f>IF(ISBLANK(Fran1!JU26)," ",IF(Fran1!JU26&gt;=50,IF(Fran1!JU26&lt;75,Fran1!JU26," ")," "))</f>
        <v xml:space="preserve"> </v>
      </c>
      <c r="BP76" s="159" t="str">
        <f>IF(ISBLANK(Fran1!JY26)," ",IF(Fran1!JY26&gt;=50,IF(Fran1!JY26&lt;75,Fran1!JY26," ")," "))</f>
        <v xml:space="preserve"> </v>
      </c>
      <c r="BQ76" s="159" t="str">
        <f>IF(ISBLANK(Fran1!KC26)," ",IF(Fran1!KC26&gt;=50,IF(Fran1!KC26&lt;75,Fran1!KC26," ")," "))</f>
        <v xml:space="preserve"> </v>
      </c>
      <c r="BR76" s="159" t="str">
        <f>IF(ISBLANK(Fran1!KG26)," ",IF(Fran1!KG26&gt;=50,IF(Fran1!KG26&lt;75,Fran1!KG26," ")," "))</f>
        <v xml:space="preserve"> </v>
      </c>
      <c r="BS76" s="159" t="str">
        <f>IF(ISBLANK(Fran1!KK26)," ",IF(Fran1!KK26&gt;=50,IF(Fran1!KK26&lt;75,Fran1!KK26," ")," "))</f>
        <v xml:space="preserve"> </v>
      </c>
      <c r="BT76" s="159" t="str">
        <f>IF(ISBLANK(Fran1!KR26)," ",IF(Fran1!KR26&gt;=50,IF(Fran1!KR26&lt;75,Fran1!KR26," ")," "))</f>
        <v xml:space="preserve"> </v>
      </c>
      <c r="BU76" s="159" t="str">
        <f>IF(ISBLANK(Fran1!KV26)," ",IF(Fran1!KV26&gt;=50,IF(Fran1!KV26&lt;75,Fran1!KV26," ")," "))</f>
        <v xml:space="preserve"> </v>
      </c>
      <c r="BV76" s="159" t="str">
        <f>IF(ISBLANK(Fran1!KZ26)," ",IF(Fran1!KZ26&gt;=50,IF(Fran1!KZ26&lt;75,Fran1!KZ26," ")," "))</f>
        <v xml:space="preserve"> </v>
      </c>
      <c r="BW76" s="159" t="str">
        <f>IF(ISBLANK(Fran1!LD26)," ",IF(Fran1!LD26&gt;=50,IF(Fran1!LD26&lt;75,Fran1!LD26," ")," "))</f>
        <v xml:space="preserve"> </v>
      </c>
      <c r="BX76" s="159" t="str">
        <f>IF(ISBLANK(Fran1!LH26)," ",IF(Fran1!LH26&gt;=50,IF(Fran1!LH26&lt;75,Fran1!LH26," ")," "))</f>
        <v xml:space="preserve"> </v>
      </c>
      <c r="BY76" s="159" t="str">
        <f>IF(ISBLANK(Fran1!LO26)," ",IF(Fran1!LO26&gt;=50,IF(Fran1!LO26&lt;75,Fran1!LO26," ")," "))</f>
        <v xml:space="preserve"> </v>
      </c>
    </row>
    <row r="77" spans="1:77" ht="20.100000000000001" customHeight="1" thickBot="1">
      <c r="A77" s="460"/>
      <c r="B77" s="461"/>
      <c r="C77" s="161" t="str">
        <f>IF(ISBLANK(Fran1!E26)," ",IF(Fran1!E26&lt;50,Fran1!E26," "))</f>
        <v xml:space="preserve"> </v>
      </c>
      <c r="D77" s="161" t="str">
        <f>IF(ISBLANK(Fran1!I26)," ",IF(Fran1!I26&lt;50,Fran1!I26," "))</f>
        <v xml:space="preserve"> </v>
      </c>
      <c r="E77" s="161" t="str">
        <f>IF(ISBLANK(Fran1!M26)," ",IF(Fran1!M26&lt;50,Fran1!M26," "))</f>
        <v xml:space="preserve"> </v>
      </c>
      <c r="F77" s="161" t="str">
        <f>IF(ISBLANK(Fran1!Q26)," ",IF(Fran1!Q26&lt;50,Fran1!Q26," "))</f>
        <v xml:space="preserve"> </v>
      </c>
      <c r="G77" s="161" t="str">
        <f>IF(ISBLANK(Fran1!U26)," ",IF(Fran1!U26&lt;50,Fran1!U26," "))</f>
        <v xml:space="preserve"> </v>
      </c>
      <c r="H77" s="161" t="str">
        <f>IF(ISBLANK(Fran1!AB26)," ",IF(Fran1!AB26&lt;50,Fran1!AB26," "))</f>
        <v xml:space="preserve"> </v>
      </c>
      <c r="I77" s="161" t="str">
        <f>IF(ISBLANK(Fran1!AF26)," ",IF(Fran1!AF26&lt;50,Fran1!AF26," "))</f>
        <v xml:space="preserve"> </v>
      </c>
      <c r="J77" s="161" t="str">
        <f>IF(ISBLANK(Fran1!AJ26)," ",IF(Fran1!AJ26&lt;50,Fran1!AJ26," "))</f>
        <v xml:space="preserve"> </v>
      </c>
      <c r="K77" s="161" t="str">
        <f>IF(ISBLANK(Fran1!AN26)," ",IF(Fran1!AN26&lt;50,Fran1!AN26," "))</f>
        <v xml:space="preserve"> </v>
      </c>
      <c r="L77" s="161" t="str">
        <f>IF(ISBLANK(Fran1!AR26)," ",IF(Fran1!AR26&lt;50,Fran1!AR26," "))</f>
        <v xml:space="preserve"> </v>
      </c>
      <c r="M77" s="161" t="str">
        <f>IF(ISBLANK(Fran1!AY26)," ",IF(Fran1!AY26&lt;50,Fran1!AY26," "))</f>
        <v xml:space="preserve"> </v>
      </c>
      <c r="N77" s="161" t="str">
        <f>IF(ISBLANK(Fran1!BC26)," ",IF(Fran1!BC26&lt;50,Fran1!BC26," "))</f>
        <v xml:space="preserve"> </v>
      </c>
      <c r="O77" s="161" t="str">
        <f>IF(ISBLANK(Fran1!BG26)," ",IF(Fran1!BG26&lt;50,Fran1!BG26," "))</f>
        <v xml:space="preserve"> </v>
      </c>
      <c r="P77" s="161" t="str">
        <f>IF(ISBLANK(Fran1!BK26)," ",IF(Fran1!BK26&lt;50,Fran1!BK26," "))</f>
        <v xml:space="preserve"> </v>
      </c>
      <c r="Q77" s="161" t="str">
        <f>IF(ISBLANK(Fran1!BO26)," ",IF(Fran1!BO26&lt;50,Fran1!BO26," "))</f>
        <v xml:space="preserve"> </v>
      </c>
      <c r="R77" s="161" t="str">
        <f>IF(ISBLANK(Fran1!BV26)," ",IF(Fran1!BV26&lt;50,Fran1!BV26," "))</f>
        <v xml:space="preserve"> </v>
      </c>
      <c r="S77" s="161" t="str">
        <f>IF(ISBLANK(Fran1!BZ26)," ",IF(Fran1!BZ26&lt;50,Fran1!BZ26," "))</f>
        <v xml:space="preserve"> </v>
      </c>
      <c r="T77" s="161" t="str">
        <f>IF(ISBLANK(Fran1!CD26)," ",IF(Fran1!CD26&lt;50,Fran1!CD26," "))</f>
        <v xml:space="preserve"> </v>
      </c>
      <c r="U77" s="161" t="str">
        <f>IF(ISBLANK(Fran1!CH26)," ",IF(Fran1!CH26&lt;50,Fran1!CH26," "))</f>
        <v xml:space="preserve"> </v>
      </c>
      <c r="V77" s="161" t="str">
        <f>IF(ISBLANK(Fran1!CL26)," ",IF(Fran1!CL26&lt;50,Fran1!CL26," "))</f>
        <v xml:space="preserve"> </v>
      </c>
      <c r="W77" s="161" t="str">
        <f>IF(ISBLANK(Fran1!CS26)," ",IF(Fran1!CS26&lt;50,Fran1!CS26," "))</f>
        <v xml:space="preserve"> </v>
      </c>
      <c r="X77" s="161" t="str">
        <f>IF(ISBLANK(Fran1!CW26)," ",IF(Fran1!CW26&lt;50,Fran1!CW26," "))</f>
        <v xml:space="preserve"> </v>
      </c>
      <c r="Y77" s="161" t="str">
        <f>IF(ISBLANK(Fran1!DA26)," ",IF(Fran1!DA26&lt;50,Fran1!DA26," "))</f>
        <v xml:space="preserve"> </v>
      </c>
      <c r="Z77" s="161" t="str">
        <f>IF(ISBLANK(Fran1!DE26)," ",IF(Fran1!DE26&lt;50,Fran1!DE26," "))</f>
        <v xml:space="preserve"> </v>
      </c>
      <c r="AA77" s="161" t="str">
        <f>IF(ISBLANK(Fran1!DI26)," ",IF(Fran1!DI26&lt;50,Fran1!DI26," "))</f>
        <v xml:space="preserve"> </v>
      </c>
      <c r="AB77" s="161" t="str">
        <f>IF(ISBLANK(Fran1!DP26)," ",IF(Fran1!DP26&lt;50,Fran1!DP26," "))</f>
        <v xml:space="preserve"> </v>
      </c>
      <c r="AC77" s="161" t="str">
        <f>IF(ISBLANK(Fran1!DT26)," ",IF(Fran1!DT26&lt;50,Fran1!DT26," "))</f>
        <v xml:space="preserve"> </v>
      </c>
      <c r="AD77" s="161" t="str">
        <f>IF(ISBLANK(Fran1!DX26)," ",IF(Fran1!DX26&lt;50,Fran1!DX26," "))</f>
        <v xml:space="preserve"> </v>
      </c>
      <c r="AE77" s="460"/>
      <c r="AF77" s="461"/>
      <c r="AG77" s="161" t="str">
        <f>IF(ISBLANK(Fran1!EB26)," ",IF(Fran1!EB26&lt;50,Fran1!EB26," "))</f>
        <v xml:space="preserve"> </v>
      </c>
      <c r="AH77" s="161" t="str">
        <f>IF(ISBLANK(Fran1!EF26)," ",IF(Fran1!EF26&lt;50,Fran1!EF26," "))</f>
        <v xml:space="preserve"> </v>
      </c>
      <c r="AI77" s="161" t="str">
        <f>IF(ISBLANK(Fran1!EM26)," ",IF(Fran1!EM26&lt;50,Fran1!EM26," "))</f>
        <v xml:space="preserve"> </v>
      </c>
      <c r="AJ77" s="161" t="str">
        <f>IF(ISBLANK(Fran1!EQ26)," ",IF(Fran1!EQ26&lt;50,Fran1!EQ26," "))</f>
        <v xml:space="preserve"> </v>
      </c>
      <c r="AK77" s="161" t="str">
        <f>IF(ISBLANK(Fran1!EU26)," ",IF(Fran1!EU26&lt;50,Fran1!EU26," "))</f>
        <v xml:space="preserve"> </v>
      </c>
      <c r="AL77" s="161" t="str">
        <f>IF(ISBLANK(Fran1!EY26)," ",IF(Fran1!EY26&lt;50,Fran1!EY26," "))</f>
        <v xml:space="preserve"> </v>
      </c>
      <c r="AM77" s="161" t="str">
        <f>IF(ISBLANK(Fran1!FC26)," ",IF(Fran1!FC26&lt;50,Fran1!FC26," "))</f>
        <v xml:space="preserve"> </v>
      </c>
      <c r="AN77" s="161" t="str">
        <f>IF(ISBLANK(Fran1!FJ26)," ",IF(Fran1!FJ26&lt;50,Fran1!FJ26," "))</f>
        <v xml:space="preserve"> </v>
      </c>
      <c r="AO77" s="161" t="str">
        <f>IF(ISBLANK(Fran1!FN26)," ",IF(Fran1!FN26&lt;50,Fran1!FN26," "))</f>
        <v xml:space="preserve"> </v>
      </c>
      <c r="AP77" s="161" t="str">
        <f>IF(ISBLANK(Fran1!FR26)," ",IF(Fran1!FR26&lt;50,Fran1!FR26," "))</f>
        <v xml:space="preserve"> </v>
      </c>
      <c r="AQ77" s="161" t="str">
        <f>IF(ISBLANK(Fran1!FV26)," ",IF(Fran1!FV26&lt;50,Fran1!FV26," "))</f>
        <v xml:space="preserve"> </v>
      </c>
      <c r="AR77" s="161" t="str">
        <f>IF(ISBLANK(Fran1!FZ26)," ",IF(Fran1!FZ26&lt;50,Fran1!FZ26," "))</f>
        <v xml:space="preserve"> </v>
      </c>
      <c r="AS77" s="161" t="str">
        <f>IF(ISBLANK(Fran1!GG26)," ",IF(Fran1!GG26&lt;50,Fran1!GG26," "))</f>
        <v xml:space="preserve"> </v>
      </c>
      <c r="AT77" s="161" t="str">
        <f>IF(ISBLANK(Fran1!GK26)," ",IF(Fran1!GK26&lt;50,Fran1!GK26," "))</f>
        <v xml:space="preserve"> </v>
      </c>
      <c r="AU77" s="161" t="str">
        <f>IF(ISBLANK(Fran1!GO26)," ",IF(Fran1!GO26&lt;50,Fran1!GO26," "))</f>
        <v xml:space="preserve"> </v>
      </c>
      <c r="AV77" s="161" t="str">
        <f>IF(ISBLANK(Fran1!GS26)," ",IF(Fran1!GS26&lt;50,Fran1!GS26," "))</f>
        <v xml:space="preserve"> </v>
      </c>
      <c r="AW77" s="161" t="str">
        <f>IF(ISBLANK(Fran1!GW26)," ",IF(Fran1!GW26&lt;50,Fran1!GW26," "))</f>
        <v xml:space="preserve"> </v>
      </c>
      <c r="AX77" s="161" t="str">
        <f>IF(ISBLANK(Fran1!HD26)," ",IF(Fran1!HD26&lt;50,Fran1!HD26," "))</f>
        <v xml:space="preserve"> </v>
      </c>
      <c r="AY77" s="161" t="str">
        <f>IF(ISBLANK(Fran1!HH26)," ",IF(Fran1!HH26&lt;50,Fran1!HH26," "))</f>
        <v xml:space="preserve"> </v>
      </c>
      <c r="AZ77" s="161" t="str">
        <f>IF(ISBLANK(Fran1!HL26)," ",IF(Fran1!HL26&lt;50,Fran1!HL26," "))</f>
        <v xml:space="preserve"> </v>
      </c>
      <c r="BA77" s="161" t="str">
        <f>IF(ISBLANK(Fran1!HP26)," ",IF(Fran1!HP26&lt;50,Fran1!HP26," "))</f>
        <v xml:space="preserve"> </v>
      </c>
      <c r="BB77" s="161" t="str">
        <f>IF(ISBLANK(Fran1!HT26)," ",IF(Fran1!HT26&lt;50,Fran1!HT26," "))</f>
        <v xml:space="preserve"> </v>
      </c>
      <c r="BC77" s="161" t="str">
        <f>IF(ISBLANK(Fran1!IA26)," ",IF(Fran1!IA26&lt;50,Fran1!IA26," "))</f>
        <v xml:space="preserve"> </v>
      </c>
      <c r="BD77" s="161" t="str">
        <f>IF(ISBLANK(Fran1!IE26)," ",IF(Fran1!IE26&lt;50,Fran1!IE26," "))</f>
        <v xml:space="preserve"> </v>
      </c>
      <c r="BE77" s="161" t="str">
        <f>IF(ISBLANK(Fran1!II26)," ",IF(Fran1!II26&lt;50,Fran1!II26," "))</f>
        <v xml:space="preserve"> </v>
      </c>
      <c r="BF77" s="161" t="str">
        <f>IF(ISBLANK(Fran1!IM26)," ",IF(Fran1!IM26&lt;50,Fran1!IM26," "))</f>
        <v xml:space="preserve"> </v>
      </c>
      <c r="BG77" s="161" t="str">
        <f>IF(ISBLANK(Fran1!IQ26)," ",IF(Fran1!IQ26&lt;50,Fran1!IQ26," "))</f>
        <v xml:space="preserve"> </v>
      </c>
      <c r="BH77" s="161" t="str">
        <f>IF(ISBLANK(Fran1!IX26)," ",IF(Fran1!IX26&lt;50,Fran1!IX26," "))</f>
        <v xml:space="preserve"> </v>
      </c>
      <c r="BI77" s="460"/>
      <c r="BJ77" s="461"/>
      <c r="BK77" s="161" t="str">
        <f>IF(ISBLANK(Fran1!JB26)," ",IF(Fran1!JB26&lt;50,Fran1!JB26," "))</f>
        <v xml:space="preserve"> </v>
      </c>
      <c r="BL77" s="161" t="str">
        <f>IF(ISBLANK(Fran1!JF26)," ",IF(Fran1!JF26&lt;50,Fran1!JF26," "))</f>
        <v xml:space="preserve"> </v>
      </c>
      <c r="BM77" s="161" t="str">
        <f>IF(ISBLANK(Fran1!JJ26)," ",IF(Fran1!JJ26&lt;50,Fran1!JJ26," "))</f>
        <v xml:space="preserve"> </v>
      </c>
      <c r="BN77" s="161" t="str">
        <f>IF(ISBLANK(Fran1!JN26)," ",IF(Fran1!JN26&lt;50,Fran1!JN26," "))</f>
        <v xml:space="preserve"> </v>
      </c>
      <c r="BO77" s="161" t="str">
        <f>IF(ISBLANK(Fran1!JU26)," ",IF(Fran1!JU26&lt;50,Fran1!JU26," "))</f>
        <v xml:space="preserve"> </v>
      </c>
      <c r="BP77" s="161" t="str">
        <f>IF(ISBLANK(Fran1!JY26)," ",IF(Fran1!JY26&lt;50,Fran1!JY26," "))</f>
        <v xml:space="preserve"> </v>
      </c>
      <c r="BQ77" s="161" t="str">
        <f>IF(ISBLANK(Fran1!KC26)," ",IF(Fran1!KC26&lt;50,Fran1!KC26," "))</f>
        <v xml:space="preserve"> </v>
      </c>
      <c r="BR77" s="161" t="str">
        <f>IF(ISBLANK(Fran1!KG26)," ",IF(Fran1!KG26&lt;50,Fran1!KG26," "))</f>
        <v xml:space="preserve"> </v>
      </c>
      <c r="BS77" s="161" t="str">
        <f>IF(ISBLANK(Fran1!KK26)," ",IF(Fran1!KK26&lt;50,Fran1!KK26," "))</f>
        <v xml:space="preserve"> </v>
      </c>
      <c r="BT77" s="161" t="str">
        <f>IF(ISBLANK(Fran1!KR26)," ",IF(Fran1!KR26&lt;50,Fran1!KR26," "))</f>
        <v xml:space="preserve"> </v>
      </c>
      <c r="BU77" s="161" t="str">
        <f>IF(ISBLANK(Fran1!KV26)," ",IF(Fran1!KV26&lt;50,Fran1!KV26," "))</f>
        <v xml:space="preserve"> </v>
      </c>
      <c r="BV77" s="161" t="str">
        <f>IF(ISBLANK(Fran1!KZ26)," ",IF(Fran1!KZ26&lt;50,Fran1!KZ26," "))</f>
        <v xml:space="preserve"> </v>
      </c>
      <c r="BW77" s="161" t="str">
        <f>IF(ISBLANK(Fran1!LD26)," ",IF(Fran1!LD26&lt;50,Fran1!LD26," "))</f>
        <v xml:space="preserve"> </v>
      </c>
      <c r="BX77" s="161" t="str">
        <f>IF(ISBLANK(Fran1!LH26)," ",IF(Fran1!LH26&lt;50,Fran1!LH26," "))</f>
        <v xml:space="preserve"> </v>
      </c>
      <c r="BY77" s="161" t="str">
        <f>IF(ISBLANK(Fran1!LO26)," ",IF(Fran1!LO26&lt;50,Fran1!LO26," "))</f>
        <v xml:space="preserve"> </v>
      </c>
    </row>
    <row r="78" spans="1:77" ht="20.100000000000001" customHeight="1">
      <c r="A78" s="456" t="str">
        <f>LEFT(Fran1!$A25,1)&amp;LEFT(Fran1!$B25,1)</f>
        <v/>
      </c>
      <c r="B78" s="457"/>
      <c r="C78" s="157" t="str">
        <f>IF(ISBLANK(Fran1!E25)," ",IF(Fran1!E25&gt;=75,Fran1!E25," "))</f>
        <v xml:space="preserve"> </v>
      </c>
      <c r="D78" s="157" t="str">
        <f>IF(ISBLANK(Fran1!I25)," ",IF(Fran1!I25&gt;=75,Fran1!I25," "))</f>
        <v xml:space="preserve"> </v>
      </c>
      <c r="E78" s="157" t="str">
        <f>IF(ISBLANK(Fran1!M25)," ",IF(Fran1!M25&gt;=75,Fran1!M25," "))</f>
        <v xml:space="preserve"> </v>
      </c>
      <c r="F78" s="157" t="str">
        <f>IF(ISBLANK(Fran1!Q25)," ",IF(Fran1!Q25&gt;=75,Fran1!Q25," "))</f>
        <v xml:space="preserve"> </v>
      </c>
      <c r="G78" s="157" t="str">
        <f>IF(ISBLANK(Fran1!U25)," ",IF(Fran1!U25&gt;=75,Fran1!U25," "))</f>
        <v xml:space="preserve"> </v>
      </c>
      <c r="H78" s="157" t="str">
        <f>IF(ISBLANK(Fran1!AB25)," ",IF(Fran1!AB25&gt;=75,Fran1!AB25," "))</f>
        <v xml:space="preserve"> </v>
      </c>
      <c r="I78" s="157" t="str">
        <f>IF(ISBLANK(Fran1!AF25)," ",IF(Fran1!AF25&gt;=75,Fran1!AF25," "))</f>
        <v xml:space="preserve"> </v>
      </c>
      <c r="J78" s="157" t="str">
        <f>IF(ISBLANK(Fran1!AJ25)," ",IF(Fran1!AJ25&gt;=75,Fran1!AJ25," "))</f>
        <v xml:space="preserve"> </v>
      </c>
      <c r="K78" s="157" t="str">
        <f>IF(ISBLANK(Fran1!AN25)," ",IF(Fran1!AN25&gt;=75,Fran1!AN25," "))</f>
        <v xml:space="preserve"> </v>
      </c>
      <c r="L78" s="157" t="str">
        <f>IF(ISBLANK(Fran1!AR25)," ",IF(Fran1!AR25&gt;=75,Fran1!AR25," "))</f>
        <v xml:space="preserve"> </v>
      </c>
      <c r="M78" s="157" t="str">
        <f>IF(ISBLANK(Fran1!AY25)," ",IF(Fran1!AY25&gt;=75,Fran1!AY25," "))</f>
        <v xml:space="preserve"> </v>
      </c>
      <c r="N78" s="157" t="str">
        <f>IF(ISBLANK(Fran1!BC25)," ",IF(Fran1!BC25&gt;=75,Fran1!BC25," "))</f>
        <v xml:space="preserve"> </v>
      </c>
      <c r="O78" s="157" t="str">
        <f>IF(ISBLANK(Fran1!BG25)," ",IF(Fran1!BG25&gt;=75,Fran1!BG25," "))</f>
        <v xml:space="preserve"> </v>
      </c>
      <c r="P78" s="157" t="str">
        <f>IF(ISBLANK(Fran1!BK25)," ",IF(Fran1!BK25&gt;=75,Fran1!BK25," "))</f>
        <v xml:space="preserve"> </v>
      </c>
      <c r="Q78" s="157" t="str">
        <f>IF(ISBLANK(Fran1!BO25)," ",IF(Fran1!BO25&gt;=75,Fran1!BO25," "))</f>
        <v xml:space="preserve"> </v>
      </c>
      <c r="R78" s="157" t="str">
        <f>IF(ISBLANK(Fran1!BV25)," ",IF(Fran1!BV25&gt;=75,Fran1!BV25," "))</f>
        <v xml:space="preserve"> </v>
      </c>
      <c r="S78" s="157" t="str">
        <f>IF(ISBLANK(Fran1!BZ25)," ",IF(Fran1!BZ25&gt;=75,Fran1!BZ25," "))</f>
        <v xml:space="preserve"> </v>
      </c>
      <c r="T78" s="157" t="str">
        <f>IF(ISBLANK(Fran1!CD25)," ",IF(Fran1!CD25&gt;=75,Fran1!CD25," "))</f>
        <v xml:space="preserve"> </v>
      </c>
      <c r="U78" s="157" t="str">
        <f>IF(ISBLANK(Fran1!CH25)," ",IF(Fran1!CH25&gt;=75,Fran1!CH25," "))</f>
        <v xml:space="preserve"> </v>
      </c>
      <c r="V78" s="157" t="str">
        <f>IF(ISBLANK(Fran1!CL25)," ",IF(Fran1!CL25&gt;=75,Fran1!CL25," "))</f>
        <v xml:space="preserve"> </v>
      </c>
      <c r="W78" s="157" t="str">
        <f>IF(ISBLANK(Fran1!CS25)," ",IF(Fran1!CS25&gt;=75,Fran1!CS25," "))</f>
        <v xml:space="preserve"> </v>
      </c>
      <c r="X78" s="157" t="str">
        <f>IF(ISBLANK(Fran1!CW25)," ",IF(Fran1!CW25&gt;=75,Fran1!CW25," "))</f>
        <v xml:space="preserve"> </v>
      </c>
      <c r="Y78" s="157" t="str">
        <f>IF(ISBLANK(Fran1!DA25)," ",IF(Fran1!DA25&gt;=75,Fran1!DA25," "))</f>
        <v xml:space="preserve"> </v>
      </c>
      <c r="Z78" s="157" t="str">
        <f>IF(ISBLANK(Fran1!DE25)," ",IF(Fran1!DE25&gt;=75,Fran1!DE25," "))</f>
        <v xml:space="preserve"> </v>
      </c>
      <c r="AA78" s="157" t="str">
        <f>IF(ISBLANK(Fran1!DI25)," ",IF(Fran1!DI25&gt;=75,Fran1!DI25," "))</f>
        <v xml:space="preserve"> </v>
      </c>
      <c r="AB78" s="157" t="str">
        <f>IF(ISBLANK(Fran1!DP25)," ",IF(Fran1!DP25&gt;=75,Fran1!DP25," "))</f>
        <v xml:space="preserve"> </v>
      </c>
      <c r="AC78" s="157" t="str">
        <f>IF(ISBLANK(Fran1!DT25)," ",IF(Fran1!DT25&gt;=75,Fran1!DT25," "))</f>
        <v xml:space="preserve"> </v>
      </c>
      <c r="AD78" s="157" t="str">
        <f>IF(ISBLANK(Fran1!DX25)," ",IF(Fran1!DX25&gt;=75,Fran1!DX25," "))</f>
        <v xml:space="preserve"> </v>
      </c>
      <c r="AE78" s="456" t="str">
        <f>LEFT(Fran1!$A25,1)&amp;LEFT(Fran1!$B25,1)</f>
        <v/>
      </c>
      <c r="AF78" s="457"/>
      <c r="AG78" s="157" t="str">
        <f>IF(ISBLANK(Fran1!EB25)," ",IF(Fran1!EB25&gt;=75,Fran1!EB25," "))</f>
        <v xml:space="preserve"> </v>
      </c>
      <c r="AH78" s="157" t="str">
        <f>IF(ISBLANK(Fran1!EF25)," ",IF(Fran1!EF25&gt;=75,Fran1!EF25," "))</f>
        <v xml:space="preserve"> </v>
      </c>
      <c r="AI78" s="157" t="str">
        <f>IF(ISBLANK(Fran1!EM25)," ",IF(Fran1!EM25&gt;=75,Fran1!EM25," "))</f>
        <v xml:space="preserve"> </v>
      </c>
      <c r="AJ78" s="157" t="str">
        <f>IF(ISBLANK(Fran1!EQ25)," ",IF(Fran1!EQ25&gt;=75,Fran1!EQ25," "))</f>
        <v xml:space="preserve"> </v>
      </c>
      <c r="AK78" s="157" t="str">
        <f>IF(ISBLANK(Fran1!EU25)," ",IF(Fran1!EU25&gt;=75,Fran1!EU25," "))</f>
        <v xml:space="preserve"> </v>
      </c>
      <c r="AL78" s="157" t="str">
        <f>IF(ISBLANK(Fran1!EY25)," ",IF(Fran1!EY25&gt;=75,Fran1!EY25," "))</f>
        <v xml:space="preserve"> </v>
      </c>
      <c r="AM78" s="157" t="str">
        <f>IF(ISBLANK(Fran1!FC25)," ",IF(Fran1!FC25&gt;=75,Fran1!FC25," "))</f>
        <v xml:space="preserve"> </v>
      </c>
      <c r="AN78" s="157" t="str">
        <f>IF(ISBLANK(Fran1!FJ25)," ",IF(Fran1!FJ25&gt;=75,Fran1!FJ25," "))</f>
        <v xml:space="preserve"> </v>
      </c>
      <c r="AO78" s="157" t="str">
        <f>IF(ISBLANK(Fran1!FN25)," ",IF(Fran1!FN25&gt;=75,Fran1!FN25," "))</f>
        <v xml:space="preserve"> </v>
      </c>
      <c r="AP78" s="157" t="str">
        <f>IF(ISBLANK(Fran1!FR25)," ",IF(Fran1!FR25&gt;=75,Fran1!FR25," "))</f>
        <v xml:space="preserve"> </v>
      </c>
      <c r="AQ78" s="157" t="str">
        <f>IF(ISBLANK(Fran1!FV25)," ",IF(Fran1!FV25&gt;=75,Fran1!FV25," "))</f>
        <v xml:space="preserve"> </v>
      </c>
      <c r="AR78" s="157" t="str">
        <f>IF(ISBLANK(Fran1!FZ25)," ",IF(Fran1!FZ25&gt;=75,Fran1!FZ25," "))</f>
        <v xml:space="preserve"> </v>
      </c>
      <c r="AS78" s="157" t="str">
        <f>IF(ISBLANK(Fran1!GG25)," ",IF(Fran1!GG25&gt;=75,Fran1!GG25," "))</f>
        <v xml:space="preserve"> </v>
      </c>
      <c r="AT78" s="157" t="str">
        <f>IF(ISBLANK(Fran1!GK25)," ",IF(Fran1!GK25&gt;=75,Fran1!GK25," "))</f>
        <v xml:space="preserve"> </v>
      </c>
      <c r="AU78" s="157" t="str">
        <f>IF(ISBLANK(Fran1!GO25)," ",IF(Fran1!GO25&gt;=75,Fran1!GO25," "))</f>
        <v xml:space="preserve"> </v>
      </c>
      <c r="AV78" s="157" t="str">
        <f>IF(ISBLANK(Fran1!GS25)," ",IF(Fran1!GS25&gt;=75,Fran1!GS25," "))</f>
        <v xml:space="preserve"> </v>
      </c>
      <c r="AW78" s="157" t="str">
        <f>IF(ISBLANK(Fran1!GW25)," ",IF(Fran1!GW25&gt;=75,Fran1!GW25," "))</f>
        <v xml:space="preserve"> </v>
      </c>
      <c r="AX78" s="157" t="str">
        <f>IF(ISBLANK(Fran1!HD25)," ",IF(Fran1!HD25&gt;=75,Fran1!HD25," "))</f>
        <v xml:space="preserve"> </v>
      </c>
      <c r="AY78" s="157" t="str">
        <f>IF(ISBLANK(Fran1!HH25)," ",IF(Fran1!HH25&gt;=75,Fran1!HH25," "))</f>
        <v xml:space="preserve"> </v>
      </c>
      <c r="AZ78" s="157" t="str">
        <f>IF(ISBLANK(Fran1!HL25)," ",IF(Fran1!HL25&gt;=75,Fran1!HL25," "))</f>
        <v xml:space="preserve"> </v>
      </c>
      <c r="BA78" s="157" t="str">
        <f>IF(ISBLANK(Fran1!HP25)," ",IF(Fran1!HP25&gt;=75,Fran1!HP25," "))</f>
        <v xml:space="preserve"> </v>
      </c>
      <c r="BB78" s="157" t="str">
        <f>IF(ISBLANK(Fran1!HT25)," ",IF(Fran1!HT25&gt;=75,Fran1!HT25," "))</f>
        <v xml:space="preserve"> </v>
      </c>
      <c r="BC78" s="157" t="str">
        <f>IF(ISBLANK(Fran1!IA25)," ",IF(Fran1!IA25&gt;=75,Fran1!IA25," "))</f>
        <v xml:space="preserve"> </v>
      </c>
      <c r="BD78" s="157" t="str">
        <f>IF(ISBLANK(Fran1!IE25)," ",IF(Fran1!IE25&gt;=75,Fran1!IE25," "))</f>
        <v xml:space="preserve"> </v>
      </c>
      <c r="BE78" s="157" t="str">
        <f>IF(ISBLANK(Fran1!II25)," ",IF(Fran1!II25&gt;=75,Fran1!II25," "))</f>
        <v xml:space="preserve"> </v>
      </c>
      <c r="BF78" s="157" t="str">
        <f>IF(ISBLANK(Fran1!IM25)," ",IF(Fran1!IM25&gt;=75,Fran1!IM25," "))</f>
        <v xml:space="preserve"> </v>
      </c>
      <c r="BG78" s="157" t="str">
        <f>IF(ISBLANK(Fran1!IQ25)," ",IF(Fran1!IQ25&gt;=75,Fran1!IQ25," "))</f>
        <v xml:space="preserve"> </v>
      </c>
      <c r="BH78" s="157" t="str">
        <f>IF(ISBLANK(Fran1!IX25)," ",IF(Fran1!IX25&gt;=75,Fran1!IX25," "))</f>
        <v xml:space="preserve"> </v>
      </c>
      <c r="BI78" s="456" t="str">
        <f>LEFT(Fran1!$A25,1)&amp;LEFT(Fran1!$B25,1)</f>
        <v/>
      </c>
      <c r="BJ78" s="457"/>
      <c r="BK78" s="157" t="str">
        <f>IF(ISBLANK(Fran1!JB25)," ",IF(Fran1!JB25&gt;=75,Fran1!JB25," "))</f>
        <v xml:space="preserve"> </v>
      </c>
      <c r="BL78" s="157" t="str">
        <f>IF(ISBLANK(Fran1!JF25)," ",IF(Fran1!JF25&gt;=75,Fran1!JF25," "))</f>
        <v xml:space="preserve"> </v>
      </c>
      <c r="BM78" s="157" t="str">
        <f>IF(ISBLANK(Fran1!JJ25)," ",IF(Fran1!JJ25&gt;=75,Fran1!JJ25," "))</f>
        <v xml:space="preserve"> </v>
      </c>
      <c r="BN78" s="157" t="str">
        <f>IF(ISBLANK(Fran1!JN25)," ",IF(Fran1!JN25&gt;=75,Fran1!JN25," "))</f>
        <v xml:space="preserve"> </v>
      </c>
      <c r="BO78" s="157" t="str">
        <f>IF(ISBLANK(Fran1!JU25)," ",IF(Fran1!JU25&gt;=75,Fran1!JU25," "))</f>
        <v xml:space="preserve"> </v>
      </c>
      <c r="BP78" s="157" t="str">
        <f>IF(ISBLANK(Fran1!JY25)," ",IF(Fran1!JY25&gt;=75,Fran1!JY25," "))</f>
        <v xml:space="preserve"> </v>
      </c>
      <c r="BQ78" s="157" t="str">
        <f>IF(ISBLANK(Fran1!KC25)," ",IF(Fran1!KC25&gt;=75,Fran1!KC25," "))</f>
        <v xml:space="preserve"> </v>
      </c>
      <c r="BR78" s="157" t="str">
        <f>IF(ISBLANK(Fran1!KG25)," ",IF(Fran1!KG25&gt;=75,Fran1!KG25," "))</f>
        <v xml:space="preserve"> </v>
      </c>
      <c r="BS78" s="157" t="str">
        <f>IF(ISBLANK(Fran1!KK25)," ",IF(Fran1!KK25&gt;=75,Fran1!KK25," "))</f>
        <v xml:space="preserve"> </v>
      </c>
      <c r="BT78" s="157" t="str">
        <f>IF(ISBLANK(Fran1!KR25)," ",IF(Fran1!KR25&gt;=75,Fran1!KR25," "))</f>
        <v xml:space="preserve"> </v>
      </c>
      <c r="BU78" s="157" t="str">
        <f>IF(ISBLANK(Fran1!KV25)," ",IF(Fran1!KV25&gt;=75,Fran1!KV25," "))</f>
        <v xml:space="preserve"> </v>
      </c>
      <c r="BV78" s="157" t="str">
        <f>IF(ISBLANK(Fran1!KZ25)," ",IF(Fran1!KZ25&gt;=75,Fran1!KZ25," "))</f>
        <v xml:space="preserve"> </v>
      </c>
      <c r="BW78" s="157" t="str">
        <f>IF(ISBLANK(Fran1!LD25)," ",IF(Fran1!LD25&gt;=75,Fran1!LD25," "))</f>
        <v xml:space="preserve"> </v>
      </c>
      <c r="BX78" s="157" t="str">
        <f>IF(ISBLANK(Fran1!LH25)," ",IF(Fran1!LH25&gt;=75,Fran1!LH25," "))</f>
        <v xml:space="preserve"> </v>
      </c>
      <c r="BY78" s="157" t="str">
        <f>IF(ISBLANK(Fran1!LO25)," ",IF(Fran1!LO25&gt;=75,Fran1!LO25," "))</f>
        <v xml:space="preserve"> </v>
      </c>
    </row>
    <row r="79" spans="1:77" ht="20.100000000000001" customHeight="1">
      <c r="A79" s="458"/>
      <c r="B79" s="459"/>
      <c r="C79" s="159" t="str">
        <f>IF(ISBLANK(Fran1!E25)," ",IF(Fran1!E25&gt;=50,IF(Fran1!E25&lt;75,Fran1!E25," ")," "))</f>
        <v xml:space="preserve"> </v>
      </c>
      <c r="D79" s="159" t="str">
        <f>IF(ISBLANK(Fran1!I25)," ",IF(Fran1!I25&gt;=50,IF(Fran1!I25&lt;75,Fran1!I25," ")," "))</f>
        <v xml:space="preserve"> </v>
      </c>
      <c r="E79" s="159" t="str">
        <f>IF(ISBLANK(Fran1!M25)," ",IF(Fran1!M25&gt;=50,IF(Fran1!M25&lt;75,Fran1!M25," ")," "))</f>
        <v xml:space="preserve"> </v>
      </c>
      <c r="F79" s="159" t="str">
        <f>IF(ISBLANK(Fran1!Q25)," ",IF(Fran1!Q25&gt;=50,IF(Fran1!Q25&lt;75,Fran1!Q25," ")," "))</f>
        <v xml:space="preserve"> </v>
      </c>
      <c r="G79" s="159" t="str">
        <f>IF(ISBLANK(Fran1!U25)," ",IF(Fran1!U25&gt;=50,IF(Fran1!U25&lt;75,Fran1!U25," ")," "))</f>
        <v xml:space="preserve"> </v>
      </c>
      <c r="H79" s="159" t="str">
        <f>IF(ISBLANK(Fran1!AB25)," ",IF(Fran1!AB25&gt;=50,IF(Fran1!AB25&lt;75,Fran1!AB25," ")," "))</f>
        <v xml:space="preserve"> </v>
      </c>
      <c r="I79" s="159" t="str">
        <f>IF(ISBLANK(Fran1!AF25)," ",IF(Fran1!AF25&gt;=50,IF(Fran1!AF25&lt;75,Fran1!AF25," ")," "))</f>
        <v xml:space="preserve"> </v>
      </c>
      <c r="J79" s="159" t="str">
        <f>IF(ISBLANK(Fran1!AJ25)," ",IF(Fran1!AJ25&gt;=50,IF(Fran1!AJ25&lt;75,Fran1!AJ25," ")," "))</f>
        <v xml:space="preserve"> </v>
      </c>
      <c r="K79" s="159" t="str">
        <f>IF(ISBLANK(Fran1!AN25)," ",IF(Fran1!AN25&gt;=50,IF(Fran1!AN25&lt;75,Fran1!AN25," ")," "))</f>
        <v xml:space="preserve"> </v>
      </c>
      <c r="L79" s="159" t="str">
        <f>IF(ISBLANK(Fran1!AR25)," ",IF(Fran1!AR25&gt;=50,IF(Fran1!AR25&lt;75,Fran1!AR25," ")," "))</f>
        <v xml:space="preserve"> </v>
      </c>
      <c r="M79" s="159" t="str">
        <f>IF(ISBLANK(Fran1!AY25)," ",IF(Fran1!AY25&gt;=50,IF(Fran1!AY25&lt;75,Fran1!AY25," ")," "))</f>
        <v xml:space="preserve"> </v>
      </c>
      <c r="N79" s="159" t="str">
        <f>IF(ISBLANK(Fran1!BC25)," ",IF(Fran1!BC25&gt;=50,IF(Fran1!BC25&lt;75,Fran1!BC25," ")," "))</f>
        <v xml:space="preserve"> </v>
      </c>
      <c r="O79" s="159" t="str">
        <f>IF(ISBLANK(Fran1!BG25)," ",IF(Fran1!BG25&gt;=50,IF(Fran1!BG25&lt;75,Fran1!BG25," ")," "))</f>
        <v xml:space="preserve"> </v>
      </c>
      <c r="P79" s="159" t="str">
        <f>IF(ISBLANK(Fran1!BK25)," ",IF(Fran1!BK25&gt;=50,IF(Fran1!BK25&lt;75,Fran1!BK25," ")," "))</f>
        <v xml:space="preserve"> </v>
      </c>
      <c r="Q79" s="159" t="str">
        <f>IF(ISBLANK(Fran1!BO25)," ",IF(Fran1!BO25&gt;=50,IF(Fran1!BO25&lt;75,Fran1!BO25," ")," "))</f>
        <v xml:space="preserve"> </v>
      </c>
      <c r="R79" s="159" t="str">
        <f>IF(ISBLANK(Fran1!BV25)," ",IF(Fran1!BV25&gt;=50,IF(Fran1!BV25&lt;75,Fran1!BV25," ")," "))</f>
        <v xml:space="preserve"> </v>
      </c>
      <c r="S79" s="159" t="str">
        <f>IF(ISBLANK(Fran1!BZ25)," ",IF(Fran1!BZ25&gt;=50,IF(Fran1!BZ25&lt;75,Fran1!BZ25," ")," "))</f>
        <v xml:space="preserve"> </v>
      </c>
      <c r="T79" s="159" t="str">
        <f>IF(ISBLANK(Fran1!CD25)," ",IF(Fran1!CD25&gt;=50,IF(Fran1!CD25&lt;75,Fran1!CD25," ")," "))</f>
        <v xml:space="preserve"> </v>
      </c>
      <c r="U79" s="159" t="str">
        <f>IF(ISBLANK(Fran1!CH25)," ",IF(Fran1!CH25&gt;=50,IF(Fran1!CH25&lt;75,Fran1!CH25," ")," "))</f>
        <v xml:space="preserve"> </v>
      </c>
      <c r="V79" s="159" t="str">
        <f>IF(ISBLANK(Fran1!CL25)," ",IF(Fran1!CL25&gt;=50,IF(Fran1!CL25&lt;75,Fran1!CL25," ")," "))</f>
        <v xml:space="preserve"> </v>
      </c>
      <c r="W79" s="159" t="str">
        <f>IF(ISBLANK(Fran1!CS25)," ",IF(Fran1!CS25&gt;=50,IF(Fran1!CS25&lt;75,Fran1!CS25," ")," "))</f>
        <v xml:space="preserve"> </v>
      </c>
      <c r="X79" s="159" t="str">
        <f>IF(ISBLANK(Fran1!CW25)," ",IF(Fran1!CW25&gt;=50,IF(Fran1!CW25&lt;75,Fran1!CW25," ")," "))</f>
        <v xml:space="preserve"> </v>
      </c>
      <c r="Y79" s="159" t="str">
        <f>IF(ISBLANK(Fran1!DA25)," ",IF(Fran1!DA25&gt;=50,IF(Fran1!DA25&lt;75,Fran1!DA25," ")," "))</f>
        <v xml:space="preserve"> </v>
      </c>
      <c r="Z79" s="159" t="str">
        <f>IF(ISBLANK(Fran1!DE25)," ",IF(Fran1!DE25&gt;=50,IF(Fran1!DE25&lt;75,Fran1!DE25," ")," "))</f>
        <v xml:space="preserve"> </v>
      </c>
      <c r="AA79" s="159" t="str">
        <f>IF(ISBLANK(Fran1!DI25)," ",IF(Fran1!DI25&gt;=50,IF(Fran1!DI25&lt;75,Fran1!DI25," ")," "))</f>
        <v xml:space="preserve"> </v>
      </c>
      <c r="AB79" s="159" t="str">
        <f>IF(ISBLANK(Fran1!DP25)," ",IF(Fran1!DP25&gt;=50,IF(Fran1!DP25&lt;75,Fran1!DP25," ")," "))</f>
        <v xml:space="preserve"> </v>
      </c>
      <c r="AC79" s="159" t="str">
        <f>IF(ISBLANK(Fran1!DT25)," ",IF(Fran1!DT25&gt;=50,IF(Fran1!DT25&lt;75,Fran1!DT25," ")," "))</f>
        <v xml:space="preserve"> </v>
      </c>
      <c r="AD79" s="159" t="str">
        <f>IF(ISBLANK(Fran1!DX25)," ",IF(Fran1!DX25&gt;=50,IF(Fran1!DX25&lt;75,Fran1!DX25," ")," "))</f>
        <v xml:space="preserve"> </v>
      </c>
      <c r="AE79" s="458"/>
      <c r="AF79" s="459"/>
      <c r="AG79" s="159" t="str">
        <f>IF(ISBLANK(Fran1!EB25)," ",IF(Fran1!EB25&gt;=50,IF(Fran1!EB25&lt;75,Fran1!EB25," ")," "))</f>
        <v xml:space="preserve"> </v>
      </c>
      <c r="AH79" s="159" t="str">
        <f>IF(ISBLANK(Fran1!EF25)," ",IF(Fran1!EF25&gt;=50,IF(Fran1!EF25&lt;75,Fran1!EF25," ")," "))</f>
        <v xml:space="preserve"> </v>
      </c>
      <c r="AI79" s="159" t="str">
        <f>IF(ISBLANK(Fran1!EM25)," ",IF(Fran1!EM25&gt;=50,IF(Fran1!EM25&lt;75,Fran1!EM25," ")," "))</f>
        <v xml:space="preserve"> </v>
      </c>
      <c r="AJ79" s="159" t="str">
        <f>IF(ISBLANK(Fran1!EQ25)," ",IF(Fran1!EQ25&gt;=50,IF(Fran1!EQ25&lt;75,Fran1!EQ25," ")," "))</f>
        <v xml:space="preserve"> </v>
      </c>
      <c r="AK79" s="159" t="str">
        <f>IF(ISBLANK(Fran1!EU25)," ",IF(Fran1!EU25&gt;=50,IF(Fran1!EU25&lt;75,Fran1!EU25," ")," "))</f>
        <v xml:space="preserve"> </v>
      </c>
      <c r="AL79" s="159" t="str">
        <f>IF(ISBLANK(Fran1!EY25)," ",IF(Fran1!EY25&gt;=50,IF(Fran1!EY25&lt;75,Fran1!EY25," ")," "))</f>
        <v xml:space="preserve"> </v>
      </c>
      <c r="AM79" s="159" t="str">
        <f>IF(ISBLANK(Fran1!FC25)," ",IF(Fran1!FC25&gt;=50,IF(Fran1!FC25&lt;75,Fran1!FC25," ")," "))</f>
        <v xml:space="preserve"> </v>
      </c>
      <c r="AN79" s="159" t="str">
        <f>IF(ISBLANK(Fran1!FJ25)," ",IF(Fran1!FJ25&gt;=50,IF(Fran1!FJ25&lt;75,Fran1!FJ25," ")," "))</f>
        <v xml:space="preserve"> </v>
      </c>
      <c r="AO79" s="159" t="str">
        <f>IF(ISBLANK(Fran1!FN25)," ",IF(Fran1!FN25&gt;=50,IF(Fran1!FN25&lt;75,Fran1!FN25," ")," "))</f>
        <v xml:space="preserve"> </v>
      </c>
      <c r="AP79" s="159" t="str">
        <f>IF(ISBLANK(Fran1!FR25)," ",IF(Fran1!FR25&gt;=50,IF(Fran1!FR25&lt;75,Fran1!FR25," ")," "))</f>
        <v xml:space="preserve"> </v>
      </c>
      <c r="AQ79" s="159" t="str">
        <f>IF(ISBLANK(Fran1!FV25)," ",IF(Fran1!FV25&gt;=50,IF(Fran1!FV25&lt;75,Fran1!FV25," ")," "))</f>
        <v xml:space="preserve"> </v>
      </c>
      <c r="AR79" s="159" t="str">
        <f>IF(ISBLANK(Fran1!FZ25)," ",IF(Fran1!FZ25&gt;=50,IF(Fran1!FZ25&lt;75,Fran1!FZ25," ")," "))</f>
        <v xml:space="preserve"> </v>
      </c>
      <c r="AS79" s="159" t="str">
        <f>IF(ISBLANK(Fran1!GG25)," ",IF(Fran1!GG25&gt;=50,IF(Fran1!GG25&lt;75,Fran1!GG25," ")," "))</f>
        <v xml:space="preserve"> </v>
      </c>
      <c r="AT79" s="159" t="str">
        <f>IF(ISBLANK(Fran1!GK25)," ",IF(Fran1!GK25&gt;=50,IF(Fran1!GK25&lt;75,Fran1!GK25," ")," "))</f>
        <v xml:space="preserve"> </v>
      </c>
      <c r="AU79" s="159" t="str">
        <f>IF(ISBLANK(Fran1!GO25)," ",IF(Fran1!GO25&gt;=50,IF(Fran1!GO25&lt;75,Fran1!GO25," ")," "))</f>
        <v xml:space="preserve"> </v>
      </c>
      <c r="AV79" s="159" t="str">
        <f>IF(ISBLANK(Fran1!GS25)," ",IF(Fran1!GS25&gt;=50,IF(Fran1!GS25&lt;75,Fran1!GS25," ")," "))</f>
        <v xml:space="preserve"> </v>
      </c>
      <c r="AW79" s="159" t="str">
        <f>IF(ISBLANK(Fran1!GW25)," ",IF(Fran1!GW25&gt;=50,IF(Fran1!GW25&lt;75,Fran1!GW25," ")," "))</f>
        <v xml:space="preserve"> </v>
      </c>
      <c r="AX79" s="159" t="str">
        <f>IF(ISBLANK(Fran1!HD25)," ",IF(Fran1!HD25&gt;=50,IF(Fran1!HD25&lt;75,Fran1!HD25," ")," "))</f>
        <v xml:space="preserve"> </v>
      </c>
      <c r="AY79" s="159" t="str">
        <f>IF(ISBLANK(Fran1!HH25)," ",IF(Fran1!HH25&gt;=50,IF(Fran1!HH25&lt;75,Fran1!HH25," ")," "))</f>
        <v xml:space="preserve"> </v>
      </c>
      <c r="AZ79" s="159" t="str">
        <f>IF(ISBLANK(Fran1!HL25)," ",IF(Fran1!HL25&gt;=50,IF(Fran1!HL25&lt;75,Fran1!HL25," ")," "))</f>
        <v xml:space="preserve"> </v>
      </c>
      <c r="BA79" s="159" t="str">
        <f>IF(ISBLANK(Fran1!HP25)," ",IF(Fran1!HP25&gt;=50,IF(Fran1!HP25&lt;75,Fran1!HP25," ")," "))</f>
        <v xml:space="preserve"> </v>
      </c>
      <c r="BB79" s="159" t="str">
        <f>IF(ISBLANK(Fran1!HT25)," ",IF(Fran1!HT25&gt;=50,IF(Fran1!HT25&lt;75,Fran1!HT25," ")," "))</f>
        <v xml:space="preserve"> </v>
      </c>
      <c r="BC79" s="159" t="str">
        <f>IF(ISBLANK(Fran1!IA25)," ",IF(Fran1!IA25&gt;=50,IF(Fran1!IA25&lt;75,Fran1!IA25," ")," "))</f>
        <v xml:space="preserve"> </v>
      </c>
      <c r="BD79" s="159" t="str">
        <f>IF(ISBLANK(Fran1!IE25)," ",IF(Fran1!IE25&gt;=50,IF(Fran1!IE25&lt;75,Fran1!IE25," ")," "))</f>
        <v xml:space="preserve"> </v>
      </c>
      <c r="BE79" s="159" t="str">
        <f>IF(ISBLANK(Fran1!II25)," ",IF(Fran1!II25&gt;=50,IF(Fran1!II25&lt;75,Fran1!II25," ")," "))</f>
        <v xml:space="preserve"> </v>
      </c>
      <c r="BF79" s="159" t="str">
        <f>IF(ISBLANK(Fran1!IM25)," ",IF(Fran1!IM25&gt;=50,IF(Fran1!IM25&lt;75,Fran1!IM25," ")," "))</f>
        <v xml:space="preserve"> </v>
      </c>
      <c r="BG79" s="159" t="str">
        <f>IF(ISBLANK(Fran1!IQ25)," ",IF(Fran1!IQ25&gt;=50,IF(Fran1!IQ25&lt;75,Fran1!IQ25," ")," "))</f>
        <v xml:space="preserve"> </v>
      </c>
      <c r="BH79" s="159" t="str">
        <f>IF(ISBLANK(Fran1!IX25)," ",IF(Fran1!IX25&gt;=50,IF(Fran1!IX25&lt;75,Fran1!IX25," ")," "))</f>
        <v xml:space="preserve"> </v>
      </c>
      <c r="BI79" s="458"/>
      <c r="BJ79" s="459"/>
      <c r="BK79" s="159" t="str">
        <f>IF(ISBLANK(Fran1!JB25)," ",IF(Fran1!JB25&gt;=50,IF(Fran1!JB25&lt;75,Fran1!JB25," ")," "))</f>
        <v xml:space="preserve"> </v>
      </c>
      <c r="BL79" s="159" t="str">
        <f>IF(ISBLANK(Fran1!JF25)," ",IF(Fran1!JF25&gt;=50,IF(Fran1!JF25&lt;75,Fran1!JF25," ")," "))</f>
        <v xml:space="preserve"> </v>
      </c>
      <c r="BM79" s="159" t="str">
        <f>IF(ISBLANK(Fran1!JJ25)," ",IF(Fran1!JJ25&gt;=50,IF(Fran1!JJ25&lt;75,Fran1!JJ25," ")," "))</f>
        <v xml:space="preserve"> </v>
      </c>
      <c r="BN79" s="159" t="str">
        <f>IF(ISBLANK(Fran1!JN25)," ",IF(Fran1!JN25&gt;=50,IF(Fran1!JN25&lt;75,Fran1!JN25," ")," "))</f>
        <v xml:space="preserve"> </v>
      </c>
      <c r="BO79" s="159" t="str">
        <f>IF(ISBLANK(Fran1!JU25)," ",IF(Fran1!JU25&gt;=50,IF(Fran1!JU25&lt;75,Fran1!JU25," ")," "))</f>
        <v xml:space="preserve"> </v>
      </c>
      <c r="BP79" s="159" t="str">
        <f>IF(ISBLANK(Fran1!JY25)," ",IF(Fran1!JY25&gt;=50,IF(Fran1!JY25&lt;75,Fran1!JY25," ")," "))</f>
        <v xml:space="preserve"> </v>
      </c>
      <c r="BQ79" s="159" t="str">
        <f>IF(ISBLANK(Fran1!KC25)," ",IF(Fran1!KC25&gt;=50,IF(Fran1!KC25&lt;75,Fran1!KC25," ")," "))</f>
        <v xml:space="preserve"> </v>
      </c>
      <c r="BR79" s="159" t="str">
        <f>IF(ISBLANK(Fran1!KG25)," ",IF(Fran1!KG25&gt;=50,IF(Fran1!KG25&lt;75,Fran1!KG25," ")," "))</f>
        <v xml:space="preserve"> </v>
      </c>
      <c r="BS79" s="159" t="str">
        <f>IF(ISBLANK(Fran1!KK25)," ",IF(Fran1!KK25&gt;=50,IF(Fran1!KK25&lt;75,Fran1!KK25," ")," "))</f>
        <v xml:space="preserve"> </v>
      </c>
      <c r="BT79" s="159" t="str">
        <f>IF(ISBLANK(Fran1!KR25)," ",IF(Fran1!KR25&gt;=50,IF(Fran1!KR25&lt;75,Fran1!KR25," ")," "))</f>
        <v xml:space="preserve"> </v>
      </c>
      <c r="BU79" s="159" t="str">
        <f>IF(ISBLANK(Fran1!KV25)," ",IF(Fran1!KV25&gt;=50,IF(Fran1!KV25&lt;75,Fran1!KV25," ")," "))</f>
        <v xml:space="preserve"> </v>
      </c>
      <c r="BV79" s="159" t="str">
        <f>IF(ISBLANK(Fran1!KZ25)," ",IF(Fran1!KZ25&gt;=50,IF(Fran1!KZ25&lt;75,Fran1!KZ25," ")," "))</f>
        <v xml:space="preserve"> </v>
      </c>
      <c r="BW79" s="159" t="str">
        <f>IF(ISBLANK(Fran1!LD25)," ",IF(Fran1!LD25&gt;=50,IF(Fran1!LD25&lt;75,Fran1!LD25," ")," "))</f>
        <v xml:space="preserve"> </v>
      </c>
      <c r="BX79" s="159" t="str">
        <f>IF(ISBLANK(Fran1!LH25)," ",IF(Fran1!LH25&gt;=50,IF(Fran1!LH25&lt;75,Fran1!LH25," ")," "))</f>
        <v xml:space="preserve"> </v>
      </c>
      <c r="BY79" s="159" t="str">
        <f>IF(ISBLANK(Fran1!LO25)," ",IF(Fran1!LO25&gt;=50,IF(Fran1!LO25&lt;75,Fran1!LO25," ")," "))</f>
        <v xml:space="preserve"> </v>
      </c>
    </row>
    <row r="80" spans="1:77" ht="20.100000000000001" customHeight="1" thickBot="1">
      <c r="A80" s="460"/>
      <c r="B80" s="461"/>
      <c r="C80" s="161" t="str">
        <f>IF(ISBLANK(Fran1!E25)," ",IF(Fran1!E25&lt;50,Fran1!E25," "))</f>
        <v xml:space="preserve"> </v>
      </c>
      <c r="D80" s="161" t="str">
        <f>IF(ISBLANK(Fran1!I25)," ",IF(Fran1!I25&lt;50,Fran1!I25," "))</f>
        <v xml:space="preserve"> </v>
      </c>
      <c r="E80" s="161" t="str">
        <f>IF(ISBLANK(Fran1!M25)," ",IF(Fran1!M25&lt;50,Fran1!M25," "))</f>
        <v xml:space="preserve"> </v>
      </c>
      <c r="F80" s="161" t="str">
        <f>IF(ISBLANK(Fran1!Q25)," ",IF(Fran1!Q25&lt;50,Fran1!Q25," "))</f>
        <v xml:space="preserve"> </v>
      </c>
      <c r="G80" s="161" t="str">
        <f>IF(ISBLANK(Fran1!U25)," ",IF(Fran1!U25&lt;50,Fran1!U25," "))</f>
        <v xml:space="preserve"> </v>
      </c>
      <c r="H80" s="161" t="str">
        <f>IF(ISBLANK(Fran1!AB25)," ",IF(Fran1!AB25&lt;50,Fran1!AB25," "))</f>
        <v xml:space="preserve"> </v>
      </c>
      <c r="I80" s="161" t="str">
        <f>IF(ISBLANK(Fran1!AF25)," ",IF(Fran1!AF25&lt;50,Fran1!AF25," "))</f>
        <v xml:space="preserve"> </v>
      </c>
      <c r="J80" s="161" t="str">
        <f>IF(ISBLANK(Fran1!AJ25)," ",IF(Fran1!AJ25&lt;50,Fran1!AJ25," "))</f>
        <v xml:space="preserve"> </v>
      </c>
      <c r="K80" s="161" t="str">
        <f>IF(ISBLANK(Fran1!AN25)," ",IF(Fran1!AN25&lt;50,Fran1!AN25," "))</f>
        <v xml:space="preserve"> </v>
      </c>
      <c r="L80" s="161" t="str">
        <f>IF(ISBLANK(Fran1!AR25)," ",IF(Fran1!AR25&lt;50,Fran1!AR25," "))</f>
        <v xml:space="preserve"> </v>
      </c>
      <c r="M80" s="161" t="str">
        <f>IF(ISBLANK(Fran1!AY25)," ",IF(Fran1!AY25&lt;50,Fran1!AY25," "))</f>
        <v xml:space="preserve"> </v>
      </c>
      <c r="N80" s="161" t="str">
        <f>IF(ISBLANK(Fran1!BC25)," ",IF(Fran1!BC25&lt;50,Fran1!BC25," "))</f>
        <v xml:space="preserve"> </v>
      </c>
      <c r="O80" s="161" t="str">
        <f>IF(ISBLANK(Fran1!BG25)," ",IF(Fran1!BG25&lt;50,Fran1!BG25," "))</f>
        <v xml:space="preserve"> </v>
      </c>
      <c r="P80" s="161" t="str">
        <f>IF(ISBLANK(Fran1!BK25)," ",IF(Fran1!BK25&lt;50,Fran1!BK25," "))</f>
        <v xml:space="preserve"> </v>
      </c>
      <c r="Q80" s="161" t="str">
        <f>IF(ISBLANK(Fran1!BO25)," ",IF(Fran1!BO25&lt;50,Fran1!BO25," "))</f>
        <v xml:space="preserve"> </v>
      </c>
      <c r="R80" s="161" t="str">
        <f>IF(ISBLANK(Fran1!BV25)," ",IF(Fran1!BV25&lt;50,Fran1!BV25," "))</f>
        <v xml:space="preserve"> </v>
      </c>
      <c r="S80" s="161" t="str">
        <f>IF(ISBLANK(Fran1!BZ25)," ",IF(Fran1!BZ25&lt;50,Fran1!BZ25," "))</f>
        <v xml:space="preserve"> </v>
      </c>
      <c r="T80" s="161" t="str">
        <f>IF(ISBLANK(Fran1!CD25)," ",IF(Fran1!CD25&lt;50,Fran1!CD25," "))</f>
        <v xml:space="preserve"> </v>
      </c>
      <c r="U80" s="161" t="str">
        <f>IF(ISBLANK(Fran1!CH25)," ",IF(Fran1!CH25&lt;50,Fran1!CH25," "))</f>
        <v xml:space="preserve"> </v>
      </c>
      <c r="V80" s="161" t="str">
        <f>IF(ISBLANK(Fran1!CL25)," ",IF(Fran1!CL25&lt;50,Fran1!CL25," "))</f>
        <v xml:space="preserve"> </v>
      </c>
      <c r="W80" s="161" t="str">
        <f>IF(ISBLANK(Fran1!CS25)," ",IF(Fran1!CS25&lt;50,Fran1!CS25," "))</f>
        <v xml:space="preserve"> </v>
      </c>
      <c r="X80" s="161" t="str">
        <f>IF(ISBLANK(Fran1!CW25)," ",IF(Fran1!CW25&lt;50,Fran1!CW25," "))</f>
        <v xml:space="preserve"> </v>
      </c>
      <c r="Y80" s="161" t="str">
        <f>IF(ISBLANK(Fran1!DA25)," ",IF(Fran1!DA25&lt;50,Fran1!DA25," "))</f>
        <v xml:space="preserve"> </v>
      </c>
      <c r="Z80" s="161" t="str">
        <f>IF(ISBLANK(Fran1!DE25)," ",IF(Fran1!DE25&lt;50,Fran1!DE25," "))</f>
        <v xml:space="preserve"> </v>
      </c>
      <c r="AA80" s="161" t="str">
        <f>IF(ISBLANK(Fran1!DI25)," ",IF(Fran1!DI25&lt;50,Fran1!DI25," "))</f>
        <v xml:space="preserve"> </v>
      </c>
      <c r="AB80" s="161" t="str">
        <f>IF(ISBLANK(Fran1!DP25)," ",IF(Fran1!DP25&lt;50,Fran1!DP25," "))</f>
        <v xml:space="preserve"> </v>
      </c>
      <c r="AC80" s="161" t="str">
        <f>IF(ISBLANK(Fran1!DT25)," ",IF(Fran1!DT25&lt;50,Fran1!DT25," "))</f>
        <v xml:space="preserve"> </v>
      </c>
      <c r="AD80" s="161" t="str">
        <f>IF(ISBLANK(Fran1!DX25)," ",IF(Fran1!DX25&lt;50,Fran1!DX25," "))</f>
        <v xml:space="preserve"> </v>
      </c>
      <c r="AE80" s="460"/>
      <c r="AF80" s="461"/>
      <c r="AG80" s="161" t="str">
        <f>IF(ISBLANK(Fran1!EB25)," ",IF(Fran1!EB25&lt;50,Fran1!EB25," "))</f>
        <v xml:space="preserve"> </v>
      </c>
      <c r="AH80" s="161" t="str">
        <f>IF(ISBLANK(Fran1!EF25)," ",IF(Fran1!EF25&lt;50,Fran1!EF25," "))</f>
        <v xml:space="preserve"> </v>
      </c>
      <c r="AI80" s="161" t="str">
        <f>IF(ISBLANK(Fran1!EM25)," ",IF(Fran1!EM25&lt;50,Fran1!EM25," "))</f>
        <v xml:space="preserve"> </v>
      </c>
      <c r="AJ80" s="161" t="str">
        <f>IF(ISBLANK(Fran1!EQ25)," ",IF(Fran1!EQ25&lt;50,Fran1!EQ25," "))</f>
        <v xml:space="preserve"> </v>
      </c>
      <c r="AK80" s="161" t="str">
        <f>IF(ISBLANK(Fran1!EU25)," ",IF(Fran1!EU25&lt;50,Fran1!EU25," "))</f>
        <v xml:space="preserve"> </v>
      </c>
      <c r="AL80" s="161" t="str">
        <f>IF(ISBLANK(Fran1!EY25)," ",IF(Fran1!EY25&lt;50,Fran1!EY25," "))</f>
        <v xml:space="preserve"> </v>
      </c>
      <c r="AM80" s="161" t="str">
        <f>IF(ISBLANK(Fran1!FC25)," ",IF(Fran1!FC25&lt;50,Fran1!FC25," "))</f>
        <v xml:space="preserve"> </v>
      </c>
      <c r="AN80" s="161" t="str">
        <f>IF(ISBLANK(Fran1!FJ25)," ",IF(Fran1!FJ25&lt;50,Fran1!FJ25," "))</f>
        <v xml:space="preserve"> </v>
      </c>
      <c r="AO80" s="161" t="str">
        <f>IF(ISBLANK(Fran1!FN25)," ",IF(Fran1!FN25&lt;50,Fran1!FN25," "))</f>
        <v xml:space="preserve"> </v>
      </c>
      <c r="AP80" s="161" t="str">
        <f>IF(ISBLANK(Fran1!FR25)," ",IF(Fran1!FR25&lt;50,Fran1!FR25," "))</f>
        <v xml:space="preserve"> </v>
      </c>
      <c r="AQ80" s="161" t="str">
        <f>IF(ISBLANK(Fran1!FV25)," ",IF(Fran1!FV25&lt;50,Fran1!FV25," "))</f>
        <v xml:space="preserve"> </v>
      </c>
      <c r="AR80" s="161" t="str">
        <f>IF(ISBLANK(Fran1!FZ25)," ",IF(Fran1!FZ25&lt;50,Fran1!FZ25," "))</f>
        <v xml:space="preserve"> </v>
      </c>
      <c r="AS80" s="161" t="str">
        <f>IF(ISBLANK(Fran1!GG25)," ",IF(Fran1!GG25&lt;50,Fran1!GG25," "))</f>
        <v xml:space="preserve"> </v>
      </c>
      <c r="AT80" s="161" t="str">
        <f>IF(ISBLANK(Fran1!GK25)," ",IF(Fran1!GK25&lt;50,Fran1!GK25," "))</f>
        <v xml:space="preserve"> </v>
      </c>
      <c r="AU80" s="161" t="str">
        <f>IF(ISBLANK(Fran1!GO25)," ",IF(Fran1!GO25&lt;50,Fran1!GO25," "))</f>
        <v xml:space="preserve"> </v>
      </c>
      <c r="AV80" s="161" t="str">
        <f>IF(ISBLANK(Fran1!GS25)," ",IF(Fran1!GS25&lt;50,Fran1!GS25," "))</f>
        <v xml:space="preserve"> </v>
      </c>
      <c r="AW80" s="161" t="str">
        <f>IF(ISBLANK(Fran1!GW25)," ",IF(Fran1!GW25&lt;50,Fran1!GW25," "))</f>
        <v xml:space="preserve"> </v>
      </c>
      <c r="AX80" s="161" t="str">
        <f>IF(ISBLANK(Fran1!HD25)," ",IF(Fran1!HD25&lt;50,Fran1!HD25," "))</f>
        <v xml:space="preserve"> </v>
      </c>
      <c r="AY80" s="161" t="str">
        <f>IF(ISBLANK(Fran1!HH25)," ",IF(Fran1!HH25&lt;50,Fran1!HH25," "))</f>
        <v xml:space="preserve"> </v>
      </c>
      <c r="AZ80" s="161" t="str">
        <f>IF(ISBLANK(Fran1!HL25)," ",IF(Fran1!HL25&lt;50,Fran1!HL25," "))</f>
        <v xml:space="preserve"> </v>
      </c>
      <c r="BA80" s="161" t="str">
        <f>IF(ISBLANK(Fran1!HP25)," ",IF(Fran1!HP25&lt;50,Fran1!HP25," "))</f>
        <v xml:space="preserve"> </v>
      </c>
      <c r="BB80" s="161" t="str">
        <f>IF(ISBLANK(Fran1!HT25)," ",IF(Fran1!HT25&lt;50,Fran1!HT25," "))</f>
        <v xml:space="preserve"> </v>
      </c>
      <c r="BC80" s="161" t="str">
        <f>IF(ISBLANK(Fran1!IA25)," ",IF(Fran1!IA25&lt;50,Fran1!IA25," "))</f>
        <v xml:space="preserve"> </v>
      </c>
      <c r="BD80" s="161" t="str">
        <f>IF(ISBLANK(Fran1!IE25)," ",IF(Fran1!IE25&lt;50,Fran1!IE25," "))</f>
        <v xml:space="preserve"> </v>
      </c>
      <c r="BE80" s="161" t="str">
        <f>IF(ISBLANK(Fran1!II25)," ",IF(Fran1!II25&lt;50,Fran1!II25," "))</f>
        <v xml:space="preserve"> </v>
      </c>
      <c r="BF80" s="161" t="str">
        <f>IF(ISBLANK(Fran1!IM25)," ",IF(Fran1!IM25&lt;50,Fran1!IM25," "))</f>
        <v xml:space="preserve"> </v>
      </c>
      <c r="BG80" s="161" t="str">
        <f>IF(ISBLANK(Fran1!IQ25)," ",IF(Fran1!IQ25&lt;50,Fran1!IQ25," "))</f>
        <v xml:space="preserve"> </v>
      </c>
      <c r="BH80" s="161" t="str">
        <f>IF(ISBLANK(Fran1!IX25)," ",IF(Fran1!IX25&lt;50,Fran1!IX25," "))</f>
        <v xml:space="preserve"> </v>
      </c>
      <c r="BI80" s="460"/>
      <c r="BJ80" s="461"/>
      <c r="BK80" s="161" t="str">
        <f>IF(ISBLANK(Fran1!JB25)," ",IF(Fran1!JB25&lt;50,Fran1!JB25," "))</f>
        <v xml:space="preserve"> </v>
      </c>
      <c r="BL80" s="161" t="str">
        <f>IF(ISBLANK(Fran1!JF25)," ",IF(Fran1!JF25&lt;50,Fran1!JF25," "))</f>
        <v xml:space="preserve"> </v>
      </c>
      <c r="BM80" s="161" t="str">
        <f>IF(ISBLANK(Fran1!JJ25)," ",IF(Fran1!JJ25&lt;50,Fran1!JJ25," "))</f>
        <v xml:space="preserve"> </v>
      </c>
      <c r="BN80" s="161" t="str">
        <f>IF(ISBLANK(Fran1!JN25)," ",IF(Fran1!JN25&lt;50,Fran1!JN25," "))</f>
        <v xml:space="preserve"> </v>
      </c>
      <c r="BO80" s="161" t="str">
        <f>IF(ISBLANK(Fran1!JU25)," ",IF(Fran1!JU25&lt;50,Fran1!JU25," "))</f>
        <v xml:space="preserve"> </v>
      </c>
      <c r="BP80" s="161" t="str">
        <f>IF(ISBLANK(Fran1!JY25)," ",IF(Fran1!JY25&lt;50,Fran1!JY25," "))</f>
        <v xml:space="preserve"> </v>
      </c>
      <c r="BQ80" s="161" t="str">
        <f>IF(ISBLANK(Fran1!KC25)," ",IF(Fran1!KC25&lt;50,Fran1!KC25," "))</f>
        <v xml:space="preserve"> </v>
      </c>
      <c r="BR80" s="161" t="str">
        <f>IF(ISBLANK(Fran1!KG25)," ",IF(Fran1!KG25&lt;50,Fran1!KG25," "))</f>
        <v xml:space="preserve"> </v>
      </c>
      <c r="BS80" s="161" t="str">
        <f>IF(ISBLANK(Fran1!KK25)," ",IF(Fran1!KK25&lt;50,Fran1!KK25," "))</f>
        <v xml:space="preserve"> </v>
      </c>
      <c r="BT80" s="161" t="str">
        <f>IF(ISBLANK(Fran1!KR25)," ",IF(Fran1!KR25&lt;50,Fran1!KR25," "))</f>
        <v xml:space="preserve"> </v>
      </c>
      <c r="BU80" s="161" t="str">
        <f>IF(ISBLANK(Fran1!KV25)," ",IF(Fran1!KV25&lt;50,Fran1!KV25," "))</f>
        <v xml:space="preserve"> </v>
      </c>
      <c r="BV80" s="161" t="str">
        <f>IF(ISBLANK(Fran1!KZ25)," ",IF(Fran1!KZ25&lt;50,Fran1!KZ25," "))</f>
        <v xml:space="preserve"> </v>
      </c>
      <c r="BW80" s="161" t="str">
        <f>IF(ISBLANK(Fran1!LD25)," ",IF(Fran1!LD25&lt;50,Fran1!LD25," "))</f>
        <v xml:space="preserve"> </v>
      </c>
      <c r="BX80" s="161" t="str">
        <f>IF(ISBLANK(Fran1!LH25)," ",IF(Fran1!LH25&lt;50,Fran1!LH25," "))</f>
        <v xml:space="preserve"> </v>
      </c>
      <c r="BY80" s="161" t="str">
        <f>IF(ISBLANK(Fran1!LO25)," ",IF(Fran1!LO25&lt;50,Fran1!LO25," "))</f>
        <v xml:space="preserve"> </v>
      </c>
    </row>
    <row r="81" spans="1:77" ht="20.100000000000001" customHeight="1">
      <c r="A81" s="456" t="str">
        <f>LEFT(Fran1!$A24,1)&amp;LEFT(Fran1!$B24,1)</f>
        <v/>
      </c>
      <c r="B81" s="457"/>
      <c r="C81" s="157" t="str">
        <f>IF(ISBLANK(Fran1!E24)," ",IF(Fran1!E24&gt;=75,Fran1!E24," "))</f>
        <v xml:space="preserve"> </v>
      </c>
      <c r="D81" s="157" t="str">
        <f>IF(ISBLANK(Fran1!I24)," ",IF(Fran1!I24&gt;=75,Fran1!I24," "))</f>
        <v xml:space="preserve"> </v>
      </c>
      <c r="E81" s="157" t="str">
        <f>IF(ISBLANK(Fran1!M24)," ",IF(Fran1!M24&gt;=75,Fran1!M24," "))</f>
        <v xml:space="preserve"> </v>
      </c>
      <c r="F81" s="157" t="str">
        <f>IF(ISBLANK(Fran1!Q24)," ",IF(Fran1!Q24&gt;=75,Fran1!Q24," "))</f>
        <v xml:space="preserve"> </v>
      </c>
      <c r="G81" s="157" t="str">
        <f>IF(ISBLANK(Fran1!U24)," ",IF(Fran1!U24&gt;=75,Fran1!U24," "))</f>
        <v xml:space="preserve"> </v>
      </c>
      <c r="H81" s="157" t="str">
        <f>IF(ISBLANK(Fran1!AB24)," ",IF(Fran1!AB24&gt;=75,Fran1!AB24," "))</f>
        <v xml:space="preserve"> </v>
      </c>
      <c r="I81" s="157" t="str">
        <f>IF(ISBLANK(Fran1!AF24)," ",IF(Fran1!AF24&gt;=75,Fran1!AF24," "))</f>
        <v xml:space="preserve"> </v>
      </c>
      <c r="J81" s="157" t="str">
        <f>IF(ISBLANK(Fran1!AJ24)," ",IF(Fran1!AJ24&gt;=75,Fran1!AJ24," "))</f>
        <v xml:space="preserve"> </v>
      </c>
      <c r="K81" s="157" t="str">
        <f>IF(ISBLANK(Fran1!AN24)," ",IF(Fran1!AN24&gt;=75,Fran1!AN24," "))</f>
        <v xml:space="preserve"> </v>
      </c>
      <c r="L81" s="157" t="str">
        <f>IF(ISBLANK(Fran1!AR24)," ",IF(Fran1!AR24&gt;=75,Fran1!AR24," "))</f>
        <v xml:space="preserve"> </v>
      </c>
      <c r="M81" s="157" t="str">
        <f>IF(ISBLANK(Fran1!AY24)," ",IF(Fran1!AY24&gt;=75,Fran1!AY24," "))</f>
        <v xml:space="preserve"> </v>
      </c>
      <c r="N81" s="157" t="str">
        <f>IF(ISBLANK(Fran1!BC24)," ",IF(Fran1!BC24&gt;=75,Fran1!BC24," "))</f>
        <v xml:space="preserve"> </v>
      </c>
      <c r="O81" s="157" t="str">
        <f>IF(ISBLANK(Fran1!BG24)," ",IF(Fran1!BG24&gt;=75,Fran1!BG24," "))</f>
        <v xml:space="preserve"> </v>
      </c>
      <c r="P81" s="157" t="str">
        <f>IF(ISBLANK(Fran1!BK24)," ",IF(Fran1!BK24&gt;=75,Fran1!BK24," "))</f>
        <v xml:space="preserve"> </v>
      </c>
      <c r="Q81" s="157" t="str">
        <f>IF(ISBLANK(Fran1!BO24)," ",IF(Fran1!BO24&gt;=75,Fran1!BO24," "))</f>
        <v xml:space="preserve"> </v>
      </c>
      <c r="R81" s="157" t="str">
        <f>IF(ISBLANK(Fran1!BV24)," ",IF(Fran1!BV24&gt;=75,Fran1!BV24," "))</f>
        <v xml:space="preserve"> </v>
      </c>
      <c r="S81" s="157" t="str">
        <f>IF(ISBLANK(Fran1!BZ24)," ",IF(Fran1!BZ24&gt;=75,Fran1!BZ24," "))</f>
        <v xml:space="preserve"> </v>
      </c>
      <c r="T81" s="157" t="str">
        <f>IF(ISBLANK(Fran1!CD24)," ",IF(Fran1!CD24&gt;=75,Fran1!CD24," "))</f>
        <v xml:space="preserve"> </v>
      </c>
      <c r="U81" s="157" t="str">
        <f>IF(ISBLANK(Fran1!CH24)," ",IF(Fran1!CH24&gt;=75,Fran1!CH24," "))</f>
        <v xml:space="preserve"> </v>
      </c>
      <c r="V81" s="157" t="str">
        <f>IF(ISBLANK(Fran1!CL24)," ",IF(Fran1!CL24&gt;=75,Fran1!CL24," "))</f>
        <v xml:space="preserve"> </v>
      </c>
      <c r="W81" s="157" t="str">
        <f>IF(ISBLANK(Fran1!CS24)," ",IF(Fran1!CS24&gt;=75,Fran1!CS24," "))</f>
        <v xml:space="preserve"> </v>
      </c>
      <c r="X81" s="157" t="str">
        <f>IF(ISBLANK(Fran1!CW24)," ",IF(Fran1!CW24&gt;=75,Fran1!CW24," "))</f>
        <v xml:space="preserve"> </v>
      </c>
      <c r="Y81" s="157" t="str">
        <f>IF(ISBLANK(Fran1!DA24)," ",IF(Fran1!DA24&gt;=75,Fran1!DA24," "))</f>
        <v xml:space="preserve"> </v>
      </c>
      <c r="Z81" s="157" t="str">
        <f>IF(ISBLANK(Fran1!DE24)," ",IF(Fran1!DE24&gt;=75,Fran1!DE24," "))</f>
        <v xml:space="preserve"> </v>
      </c>
      <c r="AA81" s="157" t="str">
        <f>IF(ISBLANK(Fran1!DI24)," ",IF(Fran1!DI24&gt;=75,Fran1!DI24," "))</f>
        <v xml:space="preserve"> </v>
      </c>
      <c r="AB81" s="157" t="str">
        <f>IF(ISBLANK(Fran1!DP24)," ",IF(Fran1!DP24&gt;=75,Fran1!DP24," "))</f>
        <v xml:space="preserve"> </v>
      </c>
      <c r="AC81" s="157" t="str">
        <f>IF(ISBLANK(Fran1!DT24)," ",IF(Fran1!DT24&gt;=75,Fran1!DT24," "))</f>
        <v xml:space="preserve"> </v>
      </c>
      <c r="AD81" s="157" t="str">
        <f>IF(ISBLANK(Fran1!DX24)," ",IF(Fran1!DX24&gt;=75,Fran1!DX24," "))</f>
        <v xml:space="preserve"> </v>
      </c>
      <c r="AE81" s="456" t="str">
        <f>LEFT(Fran1!$A24,1)&amp;LEFT(Fran1!$B24,1)</f>
        <v/>
      </c>
      <c r="AF81" s="457"/>
      <c r="AG81" s="157" t="str">
        <f>IF(ISBLANK(Fran1!EB24)," ",IF(Fran1!EB24&gt;=75,Fran1!EB24," "))</f>
        <v xml:space="preserve"> </v>
      </c>
      <c r="AH81" s="157" t="str">
        <f>IF(ISBLANK(Fran1!EF24)," ",IF(Fran1!EF24&gt;=75,Fran1!EF24," "))</f>
        <v xml:space="preserve"> </v>
      </c>
      <c r="AI81" s="157" t="str">
        <f>IF(ISBLANK(Fran1!EM24)," ",IF(Fran1!EM24&gt;=75,Fran1!EM24," "))</f>
        <v xml:space="preserve"> </v>
      </c>
      <c r="AJ81" s="157" t="str">
        <f>IF(ISBLANK(Fran1!EQ24)," ",IF(Fran1!EQ24&gt;=75,Fran1!EQ24," "))</f>
        <v xml:space="preserve"> </v>
      </c>
      <c r="AK81" s="157" t="str">
        <f>IF(ISBLANK(Fran1!EU24)," ",IF(Fran1!EU24&gt;=75,Fran1!EU24," "))</f>
        <v xml:space="preserve"> </v>
      </c>
      <c r="AL81" s="157" t="str">
        <f>IF(ISBLANK(Fran1!EY24)," ",IF(Fran1!EY24&gt;=75,Fran1!EY24," "))</f>
        <v xml:space="preserve"> </v>
      </c>
      <c r="AM81" s="157" t="str">
        <f>IF(ISBLANK(Fran1!FC24)," ",IF(Fran1!FC24&gt;=75,Fran1!FC24," "))</f>
        <v xml:space="preserve"> </v>
      </c>
      <c r="AN81" s="157" t="str">
        <f>IF(ISBLANK(Fran1!FJ24)," ",IF(Fran1!FJ24&gt;=75,Fran1!FJ24," "))</f>
        <v xml:space="preserve"> </v>
      </c>
      <c r="AO81" s="157" t="str">
        <f>IF(ISBLANK(Fran1!FN24)," ",IF(Fran1!FN24&gt;=75,Fran1!FN24," "))</f>
        <v xml:space="preserve"> </v>
      </c>
      <c r="AP81" s="157" t="str">
        <f>IF(ISBLANK(Fran1!FR24)," ",IF(Fran1!FR24&gt;=75,Fran1!FR24," "))</f>
        <v xml:space="preserve"> </v>
      </c>
      <c r="AQ81" s="157" t="str">
        <f>IF(ISBLANK(Fran1!FV24)," ",IF(Fran1!FV24&gt;=75,Fran1!FV24," "))</f>
        <v xml:space="preserve"> </v>
      </c>
      <c r="AR81" s="157" t="str">
        <f>IF(ISBLANK(Fran1!FZ24)," ",IF(Fran1!FZ24&gt;=75,Fran1!FZ24," "))</f>
        <v xml:space="preserve"> </v>
      </c>
      <c r="AS81" s="157" t="str">
        <f>IF(ISBLANK(Fran1!GG24)," ",IF(Fran1!GG24&gt;=75,Fran1!GG24," "))</f>
        <v xml:space="preserve"> </v>
      </c>
      <c r="AT81" s="157" t="str">
        <f>IF(ISBLANK(Fran1!GK24)," ",IF(Fran1!GK24&gt;=75,Fran1!GK24," "))</f>
        <v xml:space="preserve"> </v>
      </c>
      <c r="AU81" s="157" t="str">
        <f>IF(ISBLANK(Fran1!GO24)," ",IF(Fran1!GO24&gt;=75,Fran1!GO24," "))</f>
        <v xml:space="preserve"> </v>
      </c>
      <c r="AV81" s="157" t="str">
        <f>IF(ISBLANK(Fran1!GS24)," ",IF(Fran1!GS24&gt;=75,Fran1!GS24," "))</f>
        <v xml:space="preserve"> </v>
      </c>
      <c r="AW81" s="157" t="str">
        <f>IF(ISBLANK(Fran1!GW24)," ",IF(Fran1!GW24&gt;=75,Fran1!GW24," "))</f>
        <v xml:space="preserve"> </v>
      </c>
      <c r="AX81" s="157" t="str">
        <f>IF(ISBLANK(Fran1!HD24)," ",IF(Fran1!HD24&gt;=75,Fran1!HD24," "))</f>
        <v xml:space="preserve"> </v>
      </c>
      <c r="AY81" s="157" t="str">
        <f>IF(ISBLANK(Fran1!HH24)," ",IF(Fran1!HH24&gt;=75,Fran1!HH24," "))</f>
        <v xml:space="preserve"> </v>
      </c>
      <c r="AZ81" s="157" t="str">
        <f>IF(ISBLANK(Fran1!HL24)," ",IF(Fran1!HL24&gt;=75,Fran1!HL24," "))</f>
        <v xml:space="preserve"> </v>
      </c>
      <c r="BA81" s="157" t="str">
        <f>IF(ISBLANK(Fran1!HP24)," ",IF(Fran1!HP24&gt;=75,Fran1!HP24," "))</f>
        <v xml:space="preserve"> </v>
      </c>
      <c r="BB81" s="157" t="str">
        <f>IF(ISBLANK(Fran1!HT24)," ",IF(Fran1!HT24&gt;=75,Fran1!HT24," "))</f>
        <v xml:space="preserve"> </v>
      </c>
      <c r="BC81" s="157" t="str">
        <f>IF(ISBLANK(Fran1!IA24)," ",IF(Fran1!IA24&gt;=75,Fran1!IA24," "))</f>
        <v xml:space="preserve"> </v>
      </c>
      <c r="BD81" s="157" t="str">
        <f>IF(ISBLANK(Fran1!IE24)," ",IF(Fran1!IE24&gt;=75,Fran1!IE24," "))</f>
        <v xml:space="preserve"> </v>
      </c>
      <c r="BE81" s="157" t="str">
        <f>IF(ISBLANK(Fran1!II24)," ",IF(Fran1!II24&gt;=75,Fran1!II24," "))</f>
        <v xml:space="preserve"> </v>
      </c>
      <c r="BF81" s="157" t="str">
        <f>IF(ISBLANK(Fran1!IM24)," ",IF(Fran1!IM24&gt;=75,Fran1!IM24," "))</f>
        <v xml:space="preserve"> </v>
      </c>
      <c r="BG81" s="157" t="str">
        <f>IF(ISBLANK(Fran1!IQ24)," ",IF(Fran1!IQ24&gt;=75,Fran1!IQ24," "))</f>
        <v xml:space="preserve"> </v>
      </c>
      <c r="BH81" s="157" t="str">
        <f>IF(ISBLANK(Fran1!IX24)," ",IF(Fran1!IX24&gt;=75,Fran1!IX24," "))</f>
        <v xml:space="preserve"> </v>
      </c>
      <c r="BI81" s="456" t="str">
        <f>LEFT(Fran1!$A24,1)&amp;LEFT(Fran1!$B24,1)</f>
        <v/>
      </c>
      <c r="BJ81" s="457"/>
      <c r="BK81" s="157" t="str">
        <f>IF(ISBLANK(Fran1!JB24)," ",IF(Fran1!JB24&gt;=75,Fran1!JB24," "))</f>
        <v xml:space="preserve"> </v>
      </c>
      <c r="BL81" s="157" t="str">
        <f>IF(ISBLANK(Fran1!JF24)," ",IF(Fran1!JF24&gt;=75,Fran1!JF24," "))</f>
        <v xml:space="preserve"> </v>
      </c>
      <c r="BM81" s="157" t="str">
        <f>IF(ISBLANK(Fran1!JJ24)," ",IF(Fran1!JJ24&gt;=75,Fran1!JJ24," "))</f>
        <v xml:space="preserve"> </v>
      </c>
      <c r="BN81" s="157" t="str">
        <f>IF(ISBLANK(Fran1!JN24)," ",IF(Fran1!JN24&gt;=75,Fran1!JN24," "))</f>
        <v xml:space="preserve"> </v>
      </c>
      <c r="BO81" s="157" t="str">
        <f>IF(ISBLANK(Fran1!JU24)," ",IF(Fran1!JU24&gt;=75,Fran1!JU24," "))</f>
        <v xml:space="preserve"> </v>
      </c>
      <c r="BP81" s="157" t="str">
        <f>IF(ISBLANK(Fran1!JY24)," ",IF(Fran1!JY24&gt;=75,Fran1!JY24," "))</f>
        <v xml:space="preserve"> </v>
      </c>
      <c r="BQ81" s="157" t="str">
        <f>IF(ISBLANK(Fran1!KC24)," ",IF(Fran1!KC24&gt;=75,Fran1!KC24," "))</f>
        <v xml:space="preserve"> </v>
      </c>
      <c r="BR81" s="157" t="str">
        <f>IF(ISBLANK(Fran1!KG24)," ",IF(Fran1!KG24&gt;=75,Fran1!KG24," "))</f>
        <v xml:space="preserve"> </v>
      </c>
      <c r="BS81" s="157" t="str">
        <f>IF(ISBLANK(Fran1!KK24)," ",IF(Fran1!KK24&gt;=75,Fran1!KK24," "))</f>
        <v xml:space="preserve"> </v>
      </c>
      <c r="BT81" s="157" t="str">
        <f>IF(ISBLANK(Fran1!KR24)," ",IF(Fran1!KR24&gt;=75,Fran1!KR24," "))</f>
        <v xml:space="preserve"> </v>
      </c>
      <c r="BU81" s="157" t="str">
        <f>IF(ISBLANK(Fran1!KV24)," ",IF(Fran1!KV24&gt;=75,Fran1!KV24," "))</f>
        <v xml:space="preserve"> </v>
      </c>
      <c r="BV81" s="157" t="str">
        <f>IF(ISBLANK(Fran1!KZ24)," ",IF(Fran1!KZ24&gt;=75,Fran1!KZ24," "))</f>
        <v xml:space="preserve"> </v>
      </c>
      <c r="BW81" s="157" t="str">
        <f>IF(ISBLANK(Fran1!LD24)," ",IF(Fran1!LD24&gt;=75,Fran1!LD24," "))</f>
        <v xml:space="preserve"> </v>
      </c>
      <c r="BX81" s="157" t="str">
        <f>IF(ISBLANK(Fran1!LH24)," ",IF(Fran1!LH24&gt;=75,Fran1!LH24," "))</f>
        <v xml:space="preserve"> </v>
      </c>
      <c r="BY81" s="157" t="str">
        <f>IF(ISBLANK(Fran1!LO24)," ",IF(Fran1!LO24&gt;=75,Fran1!LO24," "))</f>
        <v xml:space="preserve"> </v>
      </c>
    </row>
    <row r="82" spans="1:77" ht="20.100000000000001" customHeight="1">
      <c r="A82" s="458"/>
      <c r="B82" s="459"/>
      <c r="C82" s="159" t="str">
        <f>IF(ISBLANK(Fran1!E24)," ",IF(Fran1!E24&gt;=50,IF(Fran1!E24&lt;75,Fran1!E24," ")," "))</f>
        <v xml:space="preserve"> </v>
      </c>
      <c r="D82" s="159" t="str">
        <f>IF(ISBLANK(Fran1!I24)," ",IF(Fran1!I24&gt;=50,IF(Fran1!I24&lt;75,Fran1!I24," ")," "))</f>
        <v xml:space="preserve"> </v>
      </c>
      <c r="E82" s="159" t="str">
        <f>IF(ISBLANK(Fran1!M24)," ",IF(Fran1!M24&gt;=50,IF(Fran1!M24&lt;75,Fran1!M24," ")," "))</f>
        <v xml:space="preserve"> </v>
      </c>
      <c r="F82" s="159" t="str">
        <f>IF(ISBLANK(Fran1!Q24)," ",IF(Fran1!Q24&gt;=50,IF(Fran1!Q24&lt;75,Fran1!Q24," ")," "))</f>
        <v xml:space="preserve"> </v>
      </c>
      <c r="G82" s="159" t="str">
        <f>IF(ISBLANK(Fran1!U24)," ",IF(Fran1!U24&gt;=50,IF(Fran1!U24&lt;75,Fran1!U24," ")," "))</f>
        <v xml:space="preserve"> </v>
      </c>
      <c r="H82" s="159" t="str">
        <f>IF(ISBLANK(Fran1!AB24)," ",IF(Fran1!AB24&gt;=50,IF(Fran1!AB24&lt;75,Fran1!AB24," ")," "))</f>
        <v xml:space="preserve"> </v>
      </c>
      <c r="I82" s="159" t="str">
        <f>IF(ISBLANK(Fran1!AF24)," ",IF(Fran1!AF24&gt;=50,IF(Fran1!AF24&lt;75,Fran1!AF24," ")," "))</f>
        <v xml:space="preserve"> </v>
      </c>
      <c r="J82" s="159" t="str">
        <f>IF(ISBLANK(Fran1!AJ24)," ",IF(Fran1!AJ24&gt;=50,IF(Fran1!AJ24&lt;75,Fran1!AJ24," ")," "))</f>
        <v xml:space="preserve"> </v>
      </c>
      <c r="K82" s="159" t="str">
        <f>IF(ISBLANK(Fran1!AN24)," ",IF(Fran1!AN24&gt;=50,IF(Fran1!AN24&lt;75,Fran1!AN24," ")," "))</f>
        <v xml:space="preserve"> </v>
      </c>
      <c r="L82" s="159" t="str">
        <f>IF(ISBLANK(Fran1!AR24)," ",IF(Fran1!AR24&gt;=50,IF(Fran1!AR24&lt;75,Fran1!AR24," ")," "))</f>
        <v xml:space="preserve"> </v>
      </c>
      <c r="M82" s="159" t="str">
        <f>IF(ISBLANK(Fran1!AY24)," ",IF(Fran1!AY24&gt;=50,IF(Fran1!AY24&lt;75,Fran1!AY24," ")," "))</f>
        <v xml:space="preserve"> </v>
      </c>
      <c r="N82" s="159" t="str">
        <f>IF(ISBLANK(Fran1!BC24)," ",IF(Fran1!BC24&gt;=50,IF(Fran1!BC24&lt;75,Fran1!BC24," ")," "))</f>
        <v xml:space="preserve"> </v>
      </c>
      <c r="O82" s="159" t="str">
        <f>IF(ISBLANK(Fran1!BG24)," ",IF(Fran1!BG24&gt;=50,IF(Fran1!BG24&lt;75,Fran1!BG24," ")," "))</f>
        <v xml:space="preserve"> </v>
      </c>
      <c r="P82" s="159" t="str">
        <f>IF(ISBLANK(Fran1!BK24)," ",IF(Fran1!BK24&gt;=50,IF(Fran1!BK24&lt;75,Fran1!BK24," ")," "))</f>
        <v xml:space="preserve"> </v>
      </c>
      <c r="Q82" s="159" t="str">
        <f>IF(ISBLANK(Fran1!BO24)," ",IF(Fran1!BO24&gt;=50,IF(Fran1!BO24&lt;75,Fran1!BO24," ")," "))</f>
        <v xml:space="preserve"> </v>
      </c>
      <c r="R82" s="159" t="str">
        <f>IF(ISBLANK(Fran1!BV24)," ",IF(Fran1!BV24&gt;=50,IF(Fran1!BV24&lt;75,Fran1!BV24," ")," "))</f>
        <v xml:space="preserve"> </v>
      </c>
      <c r="S82" s="159" t="str">
        <f>IF(ISBLANK(Fran1!BZ24)," ",IF(Fran1!BZ24&gt;=50,IF(Fran1!BZ24&lt;75,Fran1!BZ24," ")," "))</f>
        <v xml:space="preserve"> </v>
      </c>
      <c r="T82" s="159" t="str">
        <f>IF(ISBLANK(Fran1!CD24)," ",IF(Fran1!CD24&gt;=50,IF(Fran1!CD24&lt;75,Fran1!CD24," ")," "))</f>
        <v xml:space="preserve"> </v>
      </c>
      <c r="U82" s="159" t="str">
        <f>IF(ISBLANK(Fran1!CH24)," ",IF(Fran1!CH24&gt;=50,IF(Fran1!CH24&lt;75,Fran1!CH24," ")," "))</f>
        <v xml:space="preserve"> </v>
      </c>
      <c r="V82" s="159" t="str">
        <f>IF(ISBLANK(Fran1!CL24)," ",IF(Fran1!CL24&gt;=50,IF(Fran1!CL24&lt;75,Fran1!CL24," ")," "))</f>
        <v xml:space="preserve"> </v>
      </c>
      <c r="W82" s="159" t="str">
        <f>IF(ISBLANK(Fran1!CS24)," ",IF(Fran1!CS24&gt;=50,IF(Fran1!CS24&lt;75,Fran1!CS24," ")," "))</f>
        <v xml:space="preserve"> </v>
      </c>
      <c r="X82" s="159" t="str">
        <f>IF(ISBLANK(Fran1!CW24)," ",IF(Fran1!CW24&gt;=50,IF(Fran1!CW24&lt;75,Fran1!CW24," ")," "))</f>
        <v xml:space="preserve"> </v>
      </c>
      <c r="Y82" s="159" t="str">
        <f>IF(ISBLANK(Fran1!DA24)," ",IF(Fran1!DA24&gt;=50,IF(Fran1!DA24&lt;75,Fran1!DA24," ")," "))</f>
        <v xml:space="preserve"> </v>
      </c>
      <c r="Z82" s="159" t="str">
        <f>IF(ISBLANK(Fran1!DE24)," ",IF(Fran1!DE24&gt;=50,IF(Fran1!DE24&lt;75,Fran1!DE24," ")," "))</f>
        <v xml:space="preserve"> </v>
      </c>
      <c r="AA82" s="159" t="str">
        <f>IF(ISBLANK(Fran1!DI24)," ",IF(Fran1!DI24&gt;=50,IF(Fran1!DI24&lt;75,Fran1!DI24," ")," "))</f>
        <v xml:space="preserve"> </v>
      </c>
      <c r="AB82" s="159" t="str">
        <f>IF(ISBLANK(Fran1!DP24)," ",IF(Fran1!DP24&gt;=50,IF(Fran1!DP24&lt;75,Fran1!DP24," ")," "))</f>
        <v xml:space="preserve"> </v>
      </c>
      <c r="AC82" s="159" t="str">
        <f>IF(ISBLANK(Fran1!DT24)," ",IF(Fran1!DT24&gt;=50,IF(Fran1!DT24&lt;75,Fran1!DT24," ")," "))</f>
        <v xml:space="preserve"> </v>
      </c>
      <c r="AD82" s="159" t="str">
        <f>IF(ISBLANK(Fran1!DX24)," ",IF(Fran1!DX24&gt;=50,IF(Fran1!DX24&lt;75,Fran1!DX24," ")," "))</f>
        <v xml:space="preserve"> </v>
      </c>
      <c r="AE82" s="458"/>
      <c r="AF82" s="459"/>
      <c r="AG82" s="159" t="str">
        <f>IF(ISBLANK(Fran1!EB24)," ",IF(Fran1!EB24&gt;=50,IF(Fran1!EB24&lt;75,Fran1!EB24," ")," "))</f>
        <v xml:space="preserve"> </v>
      </c>
      <c r="AH82" s="159" t="str">
        <f>IF(ISBLANK(Fran1!EF24)," ",IF(Fran1!EF24&gt;=50,IF(Fran1!EF24&lt;75,Fran1!EF24," ")," "))</f>
        <v xml:space="preserve"> </v>
      </c>
      <c r="AI82" s="159" t="str">
        <f>IF(ISBLANK(Fran1!EM24)," ",IF(Fran1!EM24&gt;=50,IF(Fran1!EM24&lt;75,Fran1!EM24," ")," "))</f>
        <v xml:space="preserve"> </v>
      </c>
      <c r="AJ82" s="159" t="str">
        <f>IF(ISBLANK(Fran1!EQ24)," ",IF(Fran1!EQ24&gt;=50,IF(Fran1!EQ24&lt;75,Fran1!EQ24," ")," "))</f>
        <v xml:space="preserve"> </v>
      </c>
      <c r="AK82" s="159" t="str">
        <f>IF(ISBLANK(Fran1!EU24)," ",IF(Fran1!EU24&gt;=50,IF(Fran1!EU24&lt;75,Fran1!EU24," ")," "))</f>
        <v xml:space="preserve"> </v>
      </c>
      <c r="AL82" s="159" t="str">
        <f>IF(ISBLANK(Fran1!EY24)," ",IF(Fran1!EY24&gt;=50,IF(Fran1!EY24&lt;75,Fran1!EY24," ")," "))</f>
        <v xml:space="preserve"> </v>
      </c>
      <c r="AM82" s="159" t="str">
        <f>IF(ISBLANK(Fran1!FC24)," ",IF(Fran1!FC24&gt;=50,IF(Fran1!FC24&lt;75,Fran1!FC24," ")," "))</f>
        <v xml:space="preserve"> </v>
      </c>
      <c r="AN82" s="159" t="str">
        <f>IF(ISBLANK(Fran1!FJ24)," ",IF(Fran1!FJ24&gt;=50,IF(Fran1!FJ24&lt;75,Fran1!FJ24," ")," "))</f>
        <v xml:space="preserve"> </v>
      </c>
      <c r="AO82" s="159" t="str">
        <f>IF(ISBLANK(Fran1!FN24)," ",IF(Fran1!FN24&gt;=50,IF(Fran1!FN24&lt;75,Fran1!FN24," ")," "))</f>
        <v xml:space="preserve"> </v>
      </c>
      <c r="AP82" s="159" t="str">
        <f>IF(ISBLANK(Fran1!FR24)," ",IF(Fran1!FR24&gt;=50,IF(Fran1!FR24&lt;75,Fran1!FR24," ")," "))</f>
        <v xml:space="preserve"> </v>
      </c>
      <c r="AQ82" s="159" t="str">
        <f>IF(ISBLANK(Fran1!FV24)," ",IF(Fran1!FV24&gt;=50,IF(Fran1!FV24&lt;75,Fran1!FV24," ")," "))</f>
        <v xml:space="preserve"> </v>
      </c>
      <c r="AR82" s="159" t="str">
        <f>IF(ISBLANK(Fran1!FZ24)," ",IF(Fran1!FZ24&gt;=50,IF(Fran1!FZ24&lt;75,Fran1!FZ24," ")," "))</f>
        <v xml:space="preserve"> </v>
      </c>
      <c r="AS82" s="159" t="str">
        <f>IF(ISBLANK(Fran1!GG24)," ",IF(Fran1!GG24&gt;=50,IF(Fran1!GG24&lt;75,Fran1!GG24," ")," "))</f>
        <v xml:space="preserve"> </v>
      </c>
      <c r="AT82" s="159" t="str">
        <f>IF(ISBLANK(Fran1!GK24)," ",IF(Fran1!GK24&gt;=50,IF(Fran1!GK24&lt;75,Fran1!GK24," ")," "))</f>
        <v xml:space="preserve"> </v>
      </c>
      <c r="AU82" s="159" t="str">
        <f>IF(ISBLANK(Fran1!GO24)," ",IF(Fran1!GO24&gt;=50,IF(Fran1!GO24&lt;75,Fran1!GO24," ")," "))</f>
        <v xml:space="preserve"> </v>
      </c>
      <c r="AV82" s="159" t="str">
        <f>IF(ISBLANK(Fran1!GS24)," ",IF(Fran1!GS24&gt;=50,IF(Fran1!GS24&lt;75,Fran1!GS24," ")," "))</f>
        <v xml:space="preserve"> </v>
      </c>
      <c r="AW82" s="159" t="str">
        <f>IF(ISBLANK(Fran1!GW24)," ",IF(Fran1!GW24&gt;=50,IF(Fran1!GW24&lt;75,Fran1!GW24," ")," "))</f>
        <v xml:space="preserve"> </v>
      </c>
      <c r="AX82" s="159" t="str">
        <f>IF(ISBLANK(Fran1!HD24)," ",IF(Fran1!HD24&gt;=50,IF(Fran1!HD24&lt;75,Fran1!HD24," ")," "))</f>
        <v xml:space="preserve"> </v>
      </c>
      <c r="AY82" s="159" t="str">
        <f>IF(ISBLANK(Fran1!HH24)," ",IF(Fran1!HH24&gt;=50,IF(Fran1!HH24&lt;75,Fran1!HH24," ")," "))</f>
        <v xml:space="preserve"> </v>
      </c>
      <c r="AZ82" s="159" t="str">
        <f>IF(ISBLANK(Fran1!HL24)," ",IF(Fran1!HL24&gt;=50,IF(Fran1!HL24&lt;75,Fran1!HL24," ")," "))</f>
        <v xml:space="preserve"> </v>
      </c>
      <c r="BA82" s="159" t="str">
        <f>IF(ISBLANK(Fran1!HP24)," ",IF(Fran1!HP24&gt;=50,IF(Fran1!HP24&lt;75,Fran1!HP24," ")," "))</f>
        <v xml:space="preserve"> </v>
      </c>
      <c r="BB82" s="159" t="str">
        <f>IF(ISBLANK(Fran1!HT24)," ",IF(Fran1!HT24&gt;=50,IF(Fran1!HT24&lt;75,Fran1!HT24," ")," "))</f>
        <v xml:space="preserve"> </v>
      </c>
      <c r="BC82" s="159" t="str">
        <f>IF(ISBLANK(Fran1!IA24)," ",IF(Fran1!IA24&gt;=50,IF(Fran1!IA24&lt;75,Fran1!IA24," ")," "))</f>
        <v xml:space="preserve"> </v>
      </c>
      <c r="BD82" s="159" t="str">
        <f>IF(ISBLANK(Fran1!IE24)," ",IF(Fran1!IE24&gt;=50,IF(Fran1!IE24&lt;75,Fran1!IE24," ")," "))</f>
        <v xml:space="preserve"> </v>
      </c>
      <c r="BE82" s="159" t="str">
        <f>IF(ISBLANK(Fran1!II24)," ",IF(Fran1!II24&gt;=50,IF(Fran1!II24&lt;75,Fran1!II24," ")," "))</f>
        <v xml:space="preserve"> </v>
      </c>
      <c r="BF82" s="159" t="str">
        <f>IF(ISBLANK(Fran1!IM24)," ",IF(Fran1!IM24&gt;=50,IF(Fran1!IM24&lt;75,Fran1!IM24," ")," "))</f>
        <v xml:space="preserve"> </v>
      </c>
      <c r="BG82" s="159" t="str">
        <f>IF(ISBLANK(Fran1!IQ24)," ",IF(Fran1!IQ24&gt;=50,IF(Fran1!IQ24&lt;75,Fran1!IQ24," ")," "))</f>
        <v xml:space="preserve"> </v>
      </c>
      <c r="BH82" s="159" t="str">
        <f>IF(ISBLANK(Fran1!IX24)," ",IF(Fran1!IX24&gt;=50,IF(Fran1!IX24&lt;75,Fran1!IX24," ")," "))</f>
        <v xml:space="preserve"> </v>
      </c>
      <c r="BI82" s="458"/>
      <c r="BJ82" s="459"/>
      <c r="BK82" s="159" t="str">
        <f>IF(ISBLANK(Fran1!JB24)," ",IF(Fran1!JB24&gt;=50,IF(Fran1!JB24&lt;75,Fran1!JB24," ")," "))</f>
        <v xml:space="preserve"> </v>
      </c>
      <c r="BL82" s="159" t="str">
        <f>IF(ISBLANK(Fran1!JF24)," ",IF(Fran1!JF24&gt;=50,IF(Fran1!JF24&lt;75,Fran1!JF24," ")," "))</f>
        <v xml:space="preserve"> </v>
      </c>
      <c r="BM82" s="159" t="str">
        <f>IF(ISBLANK(Fran1!JJ24)," ",IF(Fran1!JJ24&gt;=50,IF(Fran1!JJ24&lt;75,Fran1!JJ24," ")," "))</f>
        <v xml:space="preserve"> </v>
      </c>
      <c r="BN82" s="159" t="str">
        <f>IF(ISBLANK(Fran1!JN24)," ",IF(Fran1!JN24&gt;=50,IF(Fran1!JN24&lt;75,Fran1!JN24," ")," "))</f>
        <v xml:space="preserve"> </v>
      </c>
      <c r="BO82" s="159" t="str">
        <f>IF(ISBLANK(Fran1!JU24)," ",IF(Fran1!JU24&gt;=50,IF(Fran1!JU24&lt;75,Fran1!JU24," ")," "))</f>
        <v xml:space="preserve"> </v>
      </c>
      <c r="BP82" s="159" t="str">
        <f>IF(ISBLANK(Fran1!JY24)," ",IF(Fran1!JY24&gt;=50,IF(Fran1!JY24&lt;75,Fran1!JY24," ")," "))</f>
        <v xml:space="preserve"> </v>
      </c>
      <c r="BQ82" s="159" t="str">
        <f>IF(ISBLANK(Fran1!KC24)," ",IF(Fran1!KC24&gt;=50,IF(Fran1!KC24&lt;75,Fran1!KC24," ")," "))</f>
        <v xml:space="preserve"> </v>
      </c>
      <c r="BR82" s="159" t="str">
        <f>IF(ISBLANK(Fran1!KG24)," ",IF(Fran1!KG24&gt;=50,IF(Fran1!KG24&lt;75,Fran1!KG24," ")," "))</f>
        <v xml:space="preserve"> </v>
      </c>
      <c r="BS82" s="159" t="str">
        <f>IF(ISBLANK(Fran1!KK24)," ",IF(Fran1!KK24&gt;=50,IF(Fran1!KK24&lt;75,Fran1!KK24," ")," "))</f>
        <v xml:space="preserve"> </v>
      </c>
      <c r="BT82" s="159" t="str">
        <f>IF(ISBLANK(Fran1!KR24)," ",IF(Fran1!KR24&gt;=50,IF(Fran1!KR24&lt;75,Fran1!KR24," ")," "))</f>
        <v xml:space="preserve"> </v>
      </c>
      <c r="BU82" s="159" t="str">
        <f>IF(ISBLANK(Fran1!KV24)," ",IF(Fran1!KV24&gt;=50,IF(Fran1!KV24&lt;75,Fran1!KV24," ")," "))</f>
        <v xml:space="preserve"> </v>
      </c>
      <c r="BV82" s="159" t="str">
        <f>IF(ISBLANK(Fran1!KZ24)," ",IF(Fran1!KZ24&gt;=50,IF(Fran1!KZ24&lt;75,Fran1!KZ24," ")," "))</f>
        <v xml:space="preserve"> </v>
      </c>
      <c r="BW82" s="159" t="str">
        <f>IF(ISBLANK(Fran1!LD24)," ",IF(Fran1!LD24&gt;=50,IF(Fran1!LD24&lt;75,Fran1!LD24," ")," "))</f>
        <v xml:space="preserve"> </v>
      </c>
      <c r="BX82" s="159" t="str">
        <f>IF(ISBLANK(Fran1!LH24)," ",IF(Fran1!LH24&gt;=50,IF(Fran1!LH24&lt;75,Fran1!LH24," ")," "))</f>
        <v xml:space="preserve"> </v>
      </c>
      <c r="BY82" s="159" t="str">
        <f>IF(ISBLANK(Fran1!LO24)," ",IF(Fran1!LO24&gt;=50,IF(Fran1!LO24&lt;75,Fran1!LO24," ")," "))</f>
        <v xml:space="preserve"> </v>
      </c>
    </row>
    <row r="83" spans="1:77" ht="20.100000000000001" customHeight="1" thickBot="1">
      <c r="A83" s="460"/>
      <c r="B83" s="461"/>
      <c r="C83" s="161" t="str">
        <f>IF(ISBLANK(Fran1!E24)," ",IF(Fran1!E24&lt;50,Fran1!E24," "))</f>
        <v xml:space="preserve"> </v>
      </c>
      <c r="D83" s="161" t="str">
        <f>IF(ISBLANK(Fran1!I24)," ",IF(Fran1!I24&lt;50,Fran1!I24," "))</f>
        <v xml:space="preserve"> </v>
      </c>
      <c r="E83" s="161" t="str">
        <f>IF(ISBLANK(Fran1!M24)," ",IF(Fran1!M24&lt;50,Fran1!M24," "))</f>
        <v xml:space="preserve"> </v>
      </c>
      <c r="F83" s="161" t="str">
        <f>IF(ISBLANK(Fran1!Q24)," ",IF(Fran1!Q24&lt;50,Fran1!Q24," "))</f>
        <v xml:space="preserve"> </v>
      </c>
      <c r="G83" s="161" t="str">
        <f>IF(ISBLANK(Fran1!U24)," ",IF(Fran1!U24&lt;50,Fran1!U24," "))</f>
        <v xml:space="preserve"> </v>
      </c>
      <c r="H83" s="161" t="str">
        <f>IF(ISBLANK(Fran1!AB24)," ",IF(Fran1!AB24&lt;50,Fran1!AB24," "))</f>
        <v xml:space="preserve"> </v>
      </c>
      <c r="I83" s="161" t="str">
        <f>IF(ISBLANK(Fran1!AF24)," ",IF(Fran1!AF24&lt;50,Fran1!AF24," "))</f>
        <v xml:space="preserve"> </v>
      </c>
      <c r="J83" s="161" t="str">
        <f>IF(ISBLANK(Fran1!AJ24)," ",IF(Fran1!AJ24&lt;50,Fran1!AJ24," "))</f>
        <v xml:space="preserve"> </v>
      </c>
      <c r="K83" s="161" t="str">
        <f>IF(ISBLANK(Fran1!AN24)," ",IF(Fran1!AN24&lt;50,Fran1!AN24," "))</f>
        <v xml:space="preserve"> </v>
      </c>
      <c r="L83" s="161" t="str">
        <f>IF(ISBLANK(Fran1!AR24)," ",IF(Fran1!AR24&lt;50,Fran1!AR24," "))</f>
        <v xml:space="preserve"> </v>
      </c>
      <c r="M83" s="161" t="str">
        <f>IF(ISBLANK(Fran1!AY24)," ",IF(Fran1!AY24&lt;50,Fran1!AY24," "))</f>
        <v xml:space="preserve"> </v>
      </c>
      <c r="N83" s="161" t="str">
        <f>IF(ISBLANK(Fran1!BC24)," ",IF(Fran1!BC24&lt;50,Fran1!BC24," "))</f>
        <v xml:space="preserve"> </v>
      </c>
      <c r="O83" s="161" t="str">
        <f>IF(ISBLANK(Fran1!BG24)," ",IF(Fran1!BG24&lt;50,Fran1!BG24," "))</f>
        <v xml:space="preserve"> </v>
      </c>
      <c r="P83" s="161" t="str">
        <f>IF(ISBLANK(Fran1!BK24)," ",IF(Fran1!BK24&lt;50,Fran1!BK24," "))</f>
        <v xml:space="preserve"> </v>
      </c>
      <c r="Q83" s="161" t="str">
        <f>IF(ISBLANK(Fran1!BO24)," ",IF(Fran1!BO24&lt;50,Fran1!BO24," "))</f>
        <v xml:space="preserve"> </v>
      </c>
      <c r="R83" s="161" t="str">
        <f>IF(ISBLANK(Fran1!BV24)," ",IF(Fran1!BV24&lt;50,Fran1!BV24," "))</f>
        <v xml:space="preserve"> </v>
      </c>
      <c r="S83" s="161" t="str">
        <f>IF(ISBLANK(Fran1!BZ24)," ",IF(Fran1!BZ24&lt;50,Fran1!BZ24," "))</f>
        <v xml:space="preserve"> </v>
      </c>
      <c r="T83" s="161" t="str">
        <f>IF(ISBLANK(Fran1!CD24)," ",IF(Fran1!CD24&lt;50,Fran1!CD24," "))</f>
        <v xml:space="preserve"> </v>
      </c>
      <c r="U83" s="161" t="str">
        <f>IF(ISBLANK(Fran1!CH24)," ",IF(Fran1!CH24&lt;50,Fran1!CH24," "))</f>
        <v xml:space="preserve"> </v>
      </c>
      <c r="V83" s="161" t="str">
        <f>IF(ISBLANK(Fran1!CL24)," ",IF(Fran1!CL24&lt;50,Fran1!CL24," "))</f>
        <v xml:space="preserve"> </v>
      </c>
      <c r="W83" s="161" t="str">
        <f>IF(ISBLANK(Fran1!CS24)," ",IF(Fran1!CS24&lt;50,Fran1!CS24," "))</f>
        <v xml:space="preserve"> </v>
      </c>
      <c r="X83" s="161" t="str">
        <f>IF(ISBLANK(Fran1!CW24)," ",IF(Fran1!CW24&lt;50,Fran1!CW24," "))</f>
        <v xml:space="preserve"> </v>
      </c>
      <c r="Y83" s="161" t="str">
        <f>IF(ISBLANK(Fran1!DA24)," ",IF(Fran1!DA24&lt;50,Fran1!DA24," "))</f>
        <v xml:space="preserve"> </v>
      </c>
      <c r="Z83" s="161" t="str">
        <f>IF(ISBLANK(Fran1!DE24)," ",IF(Fran1!DE24&lt;50,Fran1!DE24," "))</f>
        <v xml:space="preserve"> </v>
      </c>
      <c r="AA83" s="161" t="str">
        <f>IF(ISBLANK(Fran1!DI24)," ",IF(Fran1!DI24&lt;50,Fran1!DI24," "))</f>
        <v xml:space="preserve"> </v>
      </c>
      <c r="AB83" s="161" t="str">
        <f>IF(ISBLANK(Fran1!DP24)," ",IF(Fran1!DP24&lt;50,Fran1!DP24," "))</f>
        <v xml:space="preserve"> </v>
      </c>
      <c r="AC83" s="161" t="str">
        <f>IF(ISBLANK(Fran1!DT24)," ",IF(Fran1!DT24&lt;50,Fran1!DT24," "))</f>
        <v xml:space="preserve"> </v>
      </c>
      <c r="AD83" s="161" t="str">
        <f>IF(ISBLANK(Fran1!DX24)," ",IF(Fran1!DX24&lt;50,Fran1!DX24," "))</f>
        <v xml:space="preserve"> </v>
      </c>
      <c r="AE83" s="460"/>
      <c r="AF83" s="461"/>
      <c r="AG83" s="161" t="str">
        <f>IF(ISBLANK(Fran1!EB24)," ",IF(Fran1!EB24&lt;50,Fran1!EB24," "))</f>
        <v xml:space="preserve"> </v>
      </c>
      <c r="AH83" s="161" t="str">
        <f>IF(ISBLANK(Fran1!EF24)," ",IF(Fran1!EF24&lt;50,Fran1!EF24," "))</f>
        <v xml:space="preserve"> </v>
      </c>
      <c r="AI83" s="161" t="str">
        <f>IF(ISBLANK(Fran1!EM24)," ",IF(Fran1!EM24&lt;50,Fran1!EM24," "))</f>
        <v xml:space="preserve"> </v>
      </c>
      <c r="AJ83" s="161" t="str">
        <f>IF(ISBLANK(Fran1!EQ24)," ",IF(Fran1!EQ24&lt;50,Fran1!EQ24," "))</f>
        <v xml:space="preserve"> </v>
      </c>
      <c r="AK83" s="161" t="str">
        <f>IF(ISBLANK(Fran1!EU24)," ",IF(Fran1!EU24&lt;50,Fran1!EU24," "))</f>
        <v xml:space="preserve"> </v>
      </c>
      <c r="AL83" s="161" t="str">
        <f>IF(ISBLANK(Fran1!EY24)," ",IF(Fran1!EY24&lt;50,Fran1!EY24," "))</f>
        <v xml:space="preserve"> </v>
      </c>
      <c r="AM83" s="161" t="str">
        <f>IF(ISBLANK(Fran1!FC24)," ",IF(Fran1!FC24&lt;50,Fran1!FC24," "))</f>
        <v xml:space="preserve"> </v>
      </c>
      <c r="AN83" s="161" t="str">
        <f>IF(ISBLANK(Fran1!FJ24)," ",IF(Fran1!FJ24&lt;50,Fran1!FJ24," "))</f>
        <v xml:space="preserve"> </v>
      </c>
      <c r="AO83" s="161" t="str">
        <f>IF(ISBLANK(Fran1!FN24)," ",IF(Fran1!FN24&lt;50,Fran1!FN24," "))</f>
        <v xml:space="preserve"> </v>
      </c>
      <c r="AP83" s="161" t="str">
        <f>IF(ISBLANK(Fran1!FR24)," ",IF(Fran1!FR24&lt;50,Fran1!FR24," "))</f>
        <v xml:space="preserve"> </v>
      </c>
      <c r="AQ83" s="161" t="str">
        <f>IF(ISBLANK(Fran1!FV24)," ",IF(Fran1!FV24&lt;50,Fran1!FV24," "))</f>
        <v xml:space="preserve"> </v>
      </c>
      <c r="AR83" s="161" t="str">
        <f>IF(ISBLANK(Fran1!FZ24)," ",IF(Fran1!FZ24&lt;50,Fran1!FZ24," "))</f>
        <v xml:space="preserve"> </v>
      </c>
      <c r="AS83" s="161" t="str">
        <f>IF(ISBLANK(Fran1!GG24)," ",IF(Fran1!GG24&lt;50,Fran1!GG24," "))</f>
        <v xml:space="preserve"> </v>
      </c>
      <c r="AT83" s="161" t="str">
        <f>IF(ISBLANK(Fran1!GK24)," ",IF(Fran1!GK24&lt;50,Fran1!GK24," "))</f>
        <v xml:space="preserve"> </v>
      </c>
      <c r="AU83" s="161" t="str">
        <f>IF(ISBLANK(Fran1!GO24)," ",IF(Fran1!GO24&lt;50,Fran1!GO24," "))</f>
        <v xml:space="preserve"> </v>
      </c>
      <c r="AV83" s="161" t="str">
        <f>IF(ISBLANK(Fran1!GS24)," ",IF(Fran1!GS24&lt;50,Fran1!GS24," "))</f>
        <v xml:space="preserve"> </v>
      </c>
      <c r="AW83" s="161" t="str">
        <f>IF(ISBLANK(Fran1!GW24)," ",IF(Fran1!GW24&lt;50,Fran1!GW24," "))</f>
        <v xml:space="preserve"> </v>
      </c>
      <c r="AX83" s="161" t="str">
        <f>IF(ISBLANK(Fran1!HD24)," ",IF(Fran1!HD24&lt;50,Fran1!HD24," "))</f>
        <v xml:space="preserve"> </v>
      </c>
      <c r="AY83" s="161" t="str">
        <f>IF(ISBLANK(Fran1!HH24)," ",IF(Fran1!HH24&lt;50,Fran1!HH24," "))</f>
        <v xml:space="preserve"> </v>
      </c>
      <c r="AZ83" s="161" t="str">
        <f>IF(ISBLANK(Fran1!HL24)," ",IF(Fran1!HL24&lt;50,Fran1!HL24," "))</f>
        <v xml:space="preserve"> </v>
      </c>
      <c r="BA83" s="161" t="str">
        <f>IF(ISBLANK(Fran1!HP24)," ",IF(Fran1!HP24&lt;50,Fran1!HP24," "))</f>
        <v xml:space="preserve"> </v>
      </c>
      <c r="BB83" s="161" t="str">
        <f>IF(ISBLANK(Fran1!HT24)," ",IF(Fran1!HT24&lt;50,Fran1!HT24," "))</f>
        <v xml:space="preserve"> </v>
      </c>
      <c r="BC83" s="161" t="str">
        <f>IF(ISBLANK(Fran1!IA24)," ",IF(Fran1!IA24&lt;50,Fran1!IA24," "))</f>
        <v xml:space="preserve"> </v>
      </c>
      <c r="BD83" s="161" t="str">
        <f>IF(ISBLANK(Fran1!IE24)," ",IF(Fran1!IE24&lt;50,Fran1!IE24," "))</f>
        <v xml:space="preserve"> </v>
      </c>
      <c r="BE83" s="161" t="str">
        <f>IF(ISBLANK(Fran1!II24)," ",IF(Fran1!II24&lt;50,Fran1!II24," "))</f>
        <v xml:space="preserve"> </v>
      </c>
      <c r="BF83" s="161" t="str">
        <f>IF(ISBLANK(Fran1!IM24)," ",IF(Fran1!IM24&lt;50,Fran1!IM24," "))</f>
        <v xml:space="preserve"> </v>
      </c>
      <c r="BG83" s="161" t="str">
        <f>IF(ISBLANK(Fran1!IQ24)," ",IF(Fran1!IQ24&lt;50,Fran1!IQ24," "))</f>
        <v xml:space="preserve"> </v>
      </c>
      <c r="BH83" s="161" t="str">
        <f>IF(ISBLANK(Fran1!IX24)," ",IF(Fran1!IX24&lt;50,Fran1!IX24," "))</f>
        <v xml:space="preserve"> </v>
      </c>
      <c r="BI83" s="460"/>
      <c r="BJ83" s="461"/>
      <c r="BK83" s="161" t="str">
        <f>IF(ISBLANK(Fran1!JB24)," ",IF(Fran1!JB24&lt;50,Fran1!JB24," "))</f>
        <v xml:space="preserve"> </v>
      </c>
      <c r="BL83" s="161" t="str">
        <f>IF(ISBLANK(Fran1!JF24)," ",IF(Fran1!JF24&lt;50,Fran1!JF24," "))</f>
        <v xml:space="preserve"> </v>
      </c>
      <c r="BM83" s="161" t="str">
        <f>IF(ISBLANK(Fran1!JJ24)," ",IF(Fran1!JJ24&lt;50,Fran1!JJ24," "))</f>
        <v xml:space="preserve"> </v>
      </c>
      <c r="BN83" s="161" t="str">
        <f>IF(ISBLANK(Fran1!JN24)," ",IF(Fran1!JN24&lt;50,Fran1!JN24," "))</f>
        <v xml:space="preserve"> </v>
      </c>
      <c r="BO83" s="161" t="str">
        <f>IF(ISBLANK(Fran1!JU24)," ",IF(Fran1!JU24&lt;50,Fran1!JU24," "))</f>
        <v xml:space="preserve"> </v>
      </c>
      <c r="BP83" s="161" t="str">
        <f>IF(ISBLANK(Fran1!JY24)," ",IF(Fran1!JY24&lt;50,Fran1!JY24," "))</f>
        <v xml:space="preserve"> </v>
      </c>
      <c r="BQ83" s="161" t="str">
        <f>IF(ISBLANK(Fran1!KC24)," ",IF(Fran1!KC24&lt;50,Fran1!KC24," "))</f>
        <v xml:space="preserve"> </v>
      </c>
      <c r="BR83" s="161" t="str">
        <f>IF(ISBLANK(Fran1!KG24)," ",IF(Fran1!KG24&lt;50,Fran1!KG24," "))</f>
        <v xml:space="preserve"> </v>
      </c>
      <c r="BS83" s="161" t="str">
        <f>IF(ISBLANK(Fran1!KK24)," ",IF(Fran1!KK24&lt;50,Fran1!KK24," "))</f>
        <v xml:space="preserve"> </v>
      </c>
      <c r="BT83" s="161" t="str">
        <f>IF(ISBLANK(Fran1!KR24)," ",IF(Fran1!KR24&lt;50,Fran1!KR24," "))</f>
        <v xml:space="preserve"> </v>
      </c>
      <c r="BU83" s="161" t="str">
        <f>IF(ISBLANK(Fran1!KV24)," ",IF(Fran1!KV24&lt;50,Fran1!KV24," "))</f>
        <v xml:space="preserve"> </v>
      </c>
      <c r="BV83" s="161" t="str">
        <f>IF(ISBLANK(Fran1!KZ24)," ",IF(Fran1!KZ24&lt;50,Fran1!KZ24," "))</f>
        <v xml:space="preserve"> </v>
      </c>
      <c r="BW83" s="161" t="str">
        <f>IF(ISBLANK(Fran1!LD24)," ",IF(Fran1!LD24&lt;50,Fran1!LD24," "))</f>
        <v xml:space="preserve"> </v>
      </c>
      <c r="BX83" s="161" t="str">
        <f>IF(ISBLANK(Fran1!LH24)," ",IF(Fran1!LH24&lt;50,Fran1!LH24," "))</f>
        <v xml:space="preserve"> </v>
      </c>
      <c r="BY83" s="161" t="str">
        <f>IF(ISBLANK(Fran1!LO24)," ",IF(Fran1!LO24&lt;50,Fran1!LO24," "))</f>
        <v xml:space="preserve"> </v>
      </c>
    </row>
    <row r="84" spans="1:77" ht="211.5" customHeight="1" thickBot="1">
      <c r="A84" s="77" t="str">
        <f ca="1">LEFT(Fran1!$AU1,8)&amp;" - 1.3     "&amp;Fran1!$AU2</f>
        <v>Français - 1.3     classe + prof</v>
      </c>
      <c r="B84" s="78" t="str">
        <f>Fran1!$A3&amp;"      "&amp;Fran1!$A4</f>
        <v>déc 2014      1er  trimestre</v>
      </c>
      <c r="C84" s="76" t="str">
        <f>C56</f>
        <v>Prend la parole .1</v>
      </c>
      <c r="D84" s="76" t="str">
        <f t="shared" ref="D84:Q84" si="6">D56</f>
        <v>Raconte une histoire .2</v>
      </c>
      <c r="E84" s="76" t="str">
        <f t="shared" si="6"/>
        <v>S'exprime clairement à l'oral en utilisa .3</v>
      </c>
      <c r="F84" s="76" t="str">
        <f t="shared" si="6"/>
        <v>Participe en classe à un échange en resp .4</v>
      </c>
      <c r="G84" s="76" t="str">
        <f t="shared" si="6"/>
        <v>Dit de mémoire quelques textes en prose  .5</v>
      </c>
      <c r="H84" s="76" t="str">
        <f t="shared" si="6"/>
        <v>Connaît les lettres de l'alphabet .6</v>
      </c>
      <c r="I84" s="76" t="str">
        <f t="shared" si="6"/>
        <v>Connaît le son de chaque lettre .7</v>
      </c>
      <c r="J84" s="76" t="str">
        <f t="shared" si="6"/>
        <v>Tape les syllabes .8</v>
      </c>
      <c r="K84" s="76" t="str">
        <f t="shared" si="6"/>
        <v>Entend les sons étudiés dans un mot .9</v>
      </c>
      <c r="L84" s="76" t="str">
        <f t="shared" si="6"/>
        <v>Trouve la place du son .10</v>
      </c>
      <c r="M84" s="76" t="str">
        <f t="shared" si="6"/>
        <v>Reconnaît la graphie des sons étudiés .11</v>
      </c>
      <c r="N84" s="76" t="str">
        <f t="shared" si="6"/>
        <v>Lit des mots outils .12</v>
      </c>
      <c r="O84" s="76" t="str">
        <f t="shared" si="6"/>
        <v>lit des mots fréquents .13</v>
      </c>
      <c r="P84" s="76" t="str">
        <f t="shared" si="6"/>
        <v>Lit des mots difficiles ou inconnus .14</v>
      </c>
      <c r="Q84" s="76" t="str">
        <f t="shared" si="6"/>
        <v>Comprend et manifeste sa compréhension d .15</v>
      </c>
      <c r="R84" s="76" t="str">
        <f t="shared" ref="R84:AD84" si="7">R56</f>
        <v>Comprend une phrase lue par l'adulte  .16</v>
      </c>
      <c r="S84" s="76" t="str">
        <f t="shared" si="7"/>
        <v>Comprend une phrase lue seul .17</v>
      </c>
      <c r="T84" s="76" t="str">
        <f t="shared" si="7"/>
        <v>Lit à haute voix en respectant la ponctu .18</v>
      </c>
      <c r="U84" s="76" t="str">
        <f t="shared" si="7"/>
        <v>Lit à haute voix en mettant le ton .19</v>
      </c>
      <c r="V84" s="76" t="str">
        <f t="shared" si="7"/>
        <v>Lit seul, à haute voix, un texte compren .20</v>
      </c>
      <c r="W84" s="76" t="str">
        <f t="shared" si="7"/>
        <v>Prélève des informations explicites dans .21</v>
      </c>
      <c r="X84" s="76" t="str">
        <f t="shared" si="7"/>
        <v>Lit seul et comprend un énoncé, une cons .22</v>
      </c>
      <c r="Y84" s="76" t="str">
        <f t="shared" si="7"/>
        <v>Mets en relation des indices pour compre .23</v>
      </c>
      <c r="Z84" s="76" t="str">
        <f t="shared" si="7"/>
        <v>Lit silencieusement un texte en déchiffr .24</v>
      </c>
      <c r="AA84" s="76" t="str">
        <f t="shared" si="7"/>
        <v>Forme correctement les lettres .25</v>
      </c>
      <c r="AB84" s="76" t="str">
        <f t="shared" si="7"/>
        <v>Ecrit sur les lignes, entre les lignes .26</v>
      </c>
      <c r="AC84" s="76" t="str">
        <f t="shared" si="7"/>
        <v>Recopie un texte intégralement .27</v>
      </c>
      <c r="AD84" s="76" t="str">
        <f t="shared" si="7"/>
        <v>Copie un texte court sans erreur dans un .28</v>
      </c>
      <c r="AE84" s="77" t="str">
        <f ca="1">LEFT(Fran1!$AU1,8)&amp;" - 2.3     "&amp;Fran1!$AU2</f>
        <v>Français - 2.3     classe + prof</v>
      </c>
      <c r="AF84" s="78" t="str">
        <f>Fran1!$A3&amp;"      "&amp;Fran1!$A4</f>
        <v>déc 2014      1er  trimestre</v>
      </c>
      <c r="AG84" s="152" t="str">
        <f t="shared" ref="AG84:AS84" si="8">AG56</f>
        <v>Ecrit des syllabes .29</v>
      </c>
      <c r="AH84" s="152" t="str">
        <f t="shared" si="8"/>
        <v>Ecrit un mot .30</v>
      </c>
      <c r="AI84" s="152" t="str">
        <f t="shared" si="8"/>
        <v>Ecrit une phrase .31</v>
      </c>
      <c r="AJ84" s="152" t="str">
        <f t="shared" si="8"/>
        <v>Utilise ses connaissances pour mieux écr .32</v>
      </c>
      <c r="AK84" s="152" t="str">
        <f t="shared" si="8"/>
        <v>Ecrit de manière autonome un texte de ci .33</v>
      </c>
      <c r="AL84" s="152" t="str">
        <f t="shared" si="8"/>
        <v>utilise des mots précis pour s'exprimer .34</v>
      </c>
      <c r="AM84" s="152" t="str">
        <f t="shared" si="8"/>
        <v>Donne des synonymes .35</v>
      </c>
      <c r="AN84" s="152" t="str">
        <f t="shared" si="8"/>
        <v>Trouve un mot de sens opposé .36</v>
      </c>
      <c r="AO84" s="152" t="str">
        <f t="shared" si="8"/>
        <v>Regroupe des mots par familles .37</v>
      </c>
      <c r="AP84" s="152" t="str">
        <f t="shared" si="8"/>
        <v>Connaît l'ordre alphabétique .38</v>
      </c>
      <c r="AQ84" s="152" t="str">
        <f t="shared" si="8"/>
        <v>Classe des mots dans l'ordre alphabétiqu .39</v>
      </c>
      <c r="AR84" s="152" t="str">
        <f t="shared" si="8"/>
        <v>Se sert d'un dictionnaire adapté à son â .40</v>
      </c>
      <c r="AS84" s="152" t="str">
        <f t="shared" si="8"/>
        <v>Commence à utiliser l'ordre alphabétique .41</v>
      </c>
      <c r="AT84" s="152" t="str">
        <f t="shared" ref="AT84:BG84" si="9">AT56</f>
        <v>Identifie la phrase .42</v>
      </c>
      <c r="AU84" s="152" t="str">
        <f t="shared" si="9"/>
        <v>Identifie le verbe .43</v>
      </c>
      <c r="AV84" s="152" t="str">
        <f t="shared" si="9"/>
        <v>Identifie le nom .44</v>
      </c>
      <c r="AW84" s="152" t="str">
        <f t="shared" si="9"/>
        <v>Identifie l'article .45</v>
      </c>
      <c r="AX84" s="152" t="str">
        <f t="shared" si="9"/>
        <v>Identifie l'adjectif qualificatif .46</v>
      </c>
      <c r="AY84" s="152" t="str">
        <f t="shared" si="9"/>
        <v>Identifie le pronom personnel (sujet) .47</v>
      </c>
      <c r="AZ84" s="152" t="str">
        <f t="shared" si="9"/>
        <v>Identifie la phrase, le verbe, le nom, l .48</v>
      </c>
      <c r="BA84" s="152" t="str">
        <f t="shared" si="9"/>
        <v>Repère le verbe d'une phrase et son suje .49</v>
      </c>
      <c r="BB84" s="152" t="str">
        <f t="shared" si="9"/>
        <v>Trouve l'infinitif d'un verbe .50</v>
      </c>
      <c r="BC84" s="152" t="str">
        <f t="shared" si="9"/>
        <v>Conjugue les verbes du 1er groupe au pré .51</v>
      </c>
      <c r="BD84" s="152" t="str">
        <f t="shared" si="9"/>
        <v>Conjugue le verbe  avoir au présent .52</v>
      </c>
      <c r="BE84" s="152" t="str">
        <f t="shared" si="9"/>
        <v>Conjugue le verbe être  au présent .53</v>
      </c>
      <c r="BF84" s="152" t="str">
        <f t="shared" si="9"/>
        <v>Conjugue le verbe faire au présent de l' .54</v>
      </c>
      <c r="BG84" s="76" t="str">
        <f t="shared" si="9"/>
        <v>Conjugue le verbe aller au présent de l' .55</v>
      </c>
      <c r="BH84" s="76" t="str">
        <f>BH56</f>
        <v>Conjugue le verbe dire au présent de l'i .56</v>
      </c>
      <c r="BI84" s="77" t="str">
        <f ca="1">LEFT(Fran1!$AU1,8)&amp;" - 3.3     "&amp;Fran1!$AU2</f>
        <v>Français - 3.3     classe + prof</v>
      </c>
      <c r="BJ84" s="78" t="str">
        <f>Fran1!$A3&amp;"      "&amp;Fran1!$A4</f>
        <v>déc 2014      1er  trimestre</v>
      </c>
      <c r="BK84" s="152" t="str">
        <f t="shared" ref="BK84:BW84" si="10">BK56</f>
        <v>Conjugue le verbe venir au présent de l' .57</v>
      </c>
      <c r="BL84" s="152" t="str">
        <f t="shared" si="10"/>
        <v>Conjugue les verbes du 1er groupe au fut .58</v>
      </c>
      <c r="BM84" s="152" t="str">
        <f t="shared" si="10"/>
        <v>Conjugue le verbe  avoir au futur .59</v>
      </c>
      <c r="BN84" s="152" t="str">
        <f t="shared" si="10"/>
        <v>Conjugue le verbe être  au futur .60</v>
      </c>
      <c r="BO84" s="152" t="str">
        <f t="shared" si="10"/>
        <v>Conjugue les verbes du 1er groupe au pas .61</v>
      </c>
      <c r="BP84" s="152" t="str">
        <f t="shared" si="10"/>
        <v>Conjugue le verbe  avoir au passé-compos .62</v>
      </c>
      <c r="BQ84" s="152" t="str">
        <f t="shared" si="10"/>
        <v>Conjugue le verbe être  au passé-composé .63</v>
      </c>
      <c r="BR84" s="152" t="str">
        <f t="shared" si="10"/>
        <v>Conjugue les verbes du 1er groupe, être  .64</v>
      </c>
      <c r="BS84" s="152" t="str">
        <f t="shared" si="10"/>
        <v>Distingue le présent, du futur et du pas .65</v>
      </c>
      <c r="BT84" s="152" t="str">
        <f t="shared" si="10"/>
        <v>Ecrit en respectant les correspondances  .66</v>
      </c>
      <c r="BU84" s="152" t="str">
        <f t="shared" si="10"/>
        <v>Ecris sans erreur des mots mémorisés .67</v>
      </c>
      <c r="BV84" s="152" t="str">
        <f t="shared" si="10"/>
        <v>Accorde le verbe avec le sujet .68</v>
      </c>
      <c r="BW84" s="152" t="str">
        <f t="shared" si="10"/>
        <v>Accorde le nom avec le déterminant .69</v>
      </c>
      <c r="BX84" s="152" t="str">
        <f t="shared" ref="BX84:BY84" si="11">BX56</f>
        <v>Effectue les accords déterminant-nom-adj .70</v>
      </c>
      <c r="BY84" s="152" t="str">
        <f t="shared" si="11"/>
        <v>Orthographie correctement des formes con .71</v>
      </c>
    </row>
  </sheetData>
  <sheetProtection sheet="1" objects="1" scenarios="1" selectLockedCells="1" selectUnlockedCells="1"/>
  <mergeCells count="81">
    <mergeCell ref="A38:B40"/>
    <mergeCell ref="A7:B9"/>
    <mergeCell ref="A10:B12"/>
    <mergeCell ref="A13:B15"/>
    <mergeCell ref="A16:B18"/>
    <mergeCell ref="A19:B21"/>
    <mergeCell ref="A22:B24"/>
    <mergeCell ref="A1:B3"/>
    <mergeCell ref="A4:B6"/>
    <mergeCell ref="A29:B31"/>
    <mergeCell ref="A32:B34"/>
    <mergeCell ref="A35:B37"/>
    <mergeCell ref="A25:B27"/>
    <mergeCell ref="A78:B80"/>
    <mergeCell ref="A81:B83"/>
    <mergeCell ref="A60:B62"/>
    <mergeCell ref="A63:B65"/>
    <mergeCell ref="A66:B68"/>
    <mergeCell ref="A69:B71"/>
    <mergeCell ref="A72:B74"/>
    <mergeCell ref="A75:B77"/>
    <mergeCell ref="A41:B43"/>
    <mergeCell ref="A44:B46"/>
    <mergeCell ref="A47:B49"/>
    <mergeCell ref="A50:B52"/>
    <mergeCell ref="A53:B55"/>
    <mergeCell ref="A57:B59"/>
    <mergeCell ref="AE1:AF3"/>
    <mergeCell ref="AE4:AF6"/>
    <mergeCell ref="AE7:AF9"/>
    <mergeCell ref="AE10:AF12"/>
    <mergeCell ref="AE13:AF15"/>
    <mergeCell ref="AE16:AF18"/>
    <mergeCell ref="AE19:AF21"/>
    <mergeCell ref="AE22:AF24"/>
    <mergeCell ref="AE25:AF27"/>
    <mergeCell ref="AE29:AF31"/>
    <mergeCell ref="AE32:AF34"/>
    <mergeCell ref="AE35:AF37"/>
    <mergeCell ref="AE38:AF40"/>
    <mergeCell ref="AE41:AF43"/>
    <mergeCell ref="AE44:AF46"/>
    <mergeCell ref="AE47:AF49"/>
    <mergeCell ref="AE50:AF52"/>
    <mergeCell ref="AE53:AF55"/>
    <mergeCell ref="AE57:AF59"/>
    <mergeCell ref="AE60:AF62"/>
    <mergeCell ref="AE63:AF65"/>
    <mergeCell ref="AE66:AF68"/>
    <mergeCell ref="AE69:AF71"/>
    <mergeCell ref="AE72:AF74"/>
    <mergeCell ref="AE75:AF77"/>
    <mergeCell ref="AE78:AF80"/>
    <mergeCell ref="AE81:AF83"/>
    <mergeCell ref="BI1:BJ3"/>
    <mergeCell ref="BI4:BJ6"/>
    <mergeCell ref="BI7:BJ9"/>
    <mergeCell ref="BI10:BJ12"/>
    <mergeCell ref="BI13:BJ15"/>
    <mergeCell ref="BI16:BJ18"/>
    <mergeCell ref="BI19:BJ21"/>
    <mergeCell ref="BI22:BJ24"/>
    <mergeCell ref="BI25:BJ27"/>
    <mergeCell ref="BI29:BJ31"/>
    <mergeCell ref="BI32:BJ34"/>
    <mergeCell ref="BI35:BJ37"/>
    <mergeCell ref="BI38:BJ40"/>
    <mergeCell ref="BI41:BJ43"/>
    <mergeCell ref="BI44:BJ46"/>
    <mergeCell ref="BI47:BJ49"/>
    <mergeCell ref="BI50:BJ52"/>
    <mergeCell ref="BI53:BJ55"/>
    <mergeCell ref="BI57:BJ59"/>
    <mergeCell ref="BI75:BJ77"/>
    <mergeCell ref="BI78:BJ80"/>
    <mergeCell ref="BI81:BJ83"/>
    <mergeCell ref="BI60:BJ62"/>
    <mergeCell ref="BI63:BJ65"/>
    <mergeCell ref="BI66:BJ68"/>
    <mergeCell ref="BI69:BJ71"/>
    <mergeCell ref="BI72:BJ74"/>
  </mergeCells>
  <printOptions horizontalCentered="1" verticalCentered="1"/>
  <pageMargins left="0.23622047244094491" right="0.23622047244094491" top="0.74803149606299213" bottom="0.74803149606299213" header="0.31496062992125984" footer="0.31496062992125984"/>
  <pageSetup paperSize="9" scale="64" orientation="portrait" r:id="rId1"/>
  <rowBreaks count="2" manualBreakCount="2">
    <brk id="28" max="189" man="1"/>
    <brk id="56" max="189" man="1"/>
  </rowBreaks>
</worksheet>
</file>

<file path=xl/worksheets/sheet7.xml><?xml version="1.0" encoding="utf-8"?>
<worksheet xmlns="http://schemas.openxmlformats.org/spreadsheetml/2006/main" xmlns:r="http://schemas.openxmlformats.org/officeDocument/2006/relationships">
  <dimension ref="A1:BW84"/>
  <sheetViews>
    <sheetView zoomScaleSheetLayoutView="85" workbookViewId="0">
      <selection activeCell="L7" sqref="L7"/>
    </sheetView>
  </sheetViews>
  <sheetFormatPr baseColWidth="10" defaultRowHeight="15"/>
  <cols>
    <col min="1" max="2" width="3.28515625" style="20" customWidth="1"/>
    <col min="3" max="23" width="3.28515625" style="14" customWidth="1"/>
    <col min="24" max="25" width="3.28515625" style="19" customWidth="1"/>
    <col min="26" max="46" width="3.28515625" style="14" customWidth="1"/>
    <col min="47" max="48" width="3.28515625" style="19" customWidth="1"/>
    <col min="49" max="70" width="3.28515625" style="14" customWidth="1"/>
    <col min="71" max="72" width="3.28515625" style="19" customWidth="1"/>
    <col min="73" max="75" width="3.28515625" style="14" customWidth="1"/>
  </cols>
  <sheetData>
    <row r="1" spans="1:75" s="1" customFormat="1" ht="20.100000000000001" customHeight="1">
      <c r="A1" s="456" t="str">
        <f>LEFT(Math1!A14,1)&amp;LEFT(Math1!B14,1)</f>
        <v xml:space="preserve">  </v>
      </c>
      <c r="B1" s="457"/>
      <c r="C1" s="157" t="str">
        <f>IF(ISBLANK(Math1!E14)," ",IF(Math1!E14&gt;=75,Math1!E14," "))</f>
        <v xml:space="preserve"> </v>
      </c>
      <c r="D1" s="157" t="str">
        <f>IF(ISBLANK(Math1!I14)," ",IF(Math1!I14&gt;=75,Math1!I14," "))</f>
        <v xml:space="preserve"> </v>
      </c>
      <c r="E1" s="157" t="str">
        <f>IF(ISBLANK(Math1!M14)," ",IF(Math1!M14&gt;=75,Math1!M14," "))</f>
        <v xml:space="preserve"> </v>
      </c>
      <c r="F1" s="157" t="str">
        <f>IF(ISBLANK(Math1!Q14)," ",IF(Math1!Q14&gt;=75,Math1!Q14," "))</f>
        <v xml:space="preserve"> </v>
      </c>
      <c r="G1" s="157" t="str">
        <f>IF(ISBLANK(Math1!U14)," ",IF(Math1!U14&gt;=75,Math1!U14," "))</f>
        <v xml:space="preserve"> </v>
      </c>
      <c r="H1" s="157" t="str">
        <f>IF(ISBLANK(Math1!AB14)," ",IF(Math1!AB14&gt;=75,Math1!AB14," "))</f>
        <v xml:space="preserve"> </v>
      </c>
      <c r="I1" s="157" t="str">
        <f>IF(ISBLANK(Math1!AF14)," ",IF(Math1!AF14&gt;=75,Math1!AF14," "))</f>
        <v xml:space="preserve"> </v>
      </c>
      <c r="J1" s="157" t="str">
        <f>IF(ISBLANK(Math1!AJ14)," ",IF(Math1!AJ14&gt;=75,Math1!AJ14," "))</f>
        <v xml:space="preserve"> </v>
      </c>
      <c r="K1" s="157" t="str">
        <f>IF(ISBLANK(Math1!AN14)," ",IF(Math1!AN14&gt;=75,Math1!AN14," "))</f>
        <v xml:space="preserve"> </v>
      </c>
      <c r="L1" s="157" t="str">
        <f>IF(ISBLANK(Math1!AR14)," ",IF(Math1!AR14&gt;=75,Math1!AR14," "))</f>
        <v xml:space="preserve"> </v>
      </c>
      <c r="M1" s="157" t="str">
        <f>IF(ISBLANK(Math1!AY14)," ",IF(Math1!AY14&gt;=75,Math1!AY14," "))</f>
        <v xml:space="preserve"> </v>
      </c>
      <c r="N1" s="157" t="str">
        <f>IF(ISBLANK(Math1!BC14)," ",IF(Math1!BC14&gt;=75,Math1!BC14," "))</f>
        <v xml:space="preserve"> </v>
      </c>
      <c r="O1" s="157" t="str">
        <f>IF(ISBLANK(Math1!BG14)," ",IF(Math1!BG14&gt;=75,Math1!BG14," "))</f>
        <v xml:space="preserve"> </v>
      </c>
      <c r="P1" s="157" t="str">
        <f>IF(ISBLANK(Math1!BK14)," ",IF(Math1!BK14&gt;=75,Math1!BK14," "))</f>
        <v xml:space="preserve"> </v>
      </c>
      <c r="Q1" s="157" t="str">
        <f>IF(ISBLANK(Math1!BO14)," ",IF(Math1!BO14&gt;=75,Math1!BO14," "))</f>
        <v xml:space="preserve"> </v>
      </c>
      <c r="R1" s="157" t="str">
        <f>IF(ISBLANK(Math1!BV14)," ",IF(Math1!BV14&gt;=75,Math1!BV14," "))</f>
        <v xml:space="preserve"> </v>
      </c>
      <c r="S1" s="157" t="str">
        <f>IF(ISBLANK(Math1!BZ14)," ",IF(Math1!BZ14&gt;=75,Math1!BZ14," "))</f>
        <v xml:space="preserve"> </v>
      </c>
      <c r="T1" s="157" t="str">
        <f>IF(ISBLANK(Math1!CD14)," ",IF(Math1!CD14&gt;=75,Math1!CD14," "))</f>
        <v xml:space="preserve"> </v>
      </c>
      <c r="U1" s="157" t="str">
        <f>IF(ISBLANK(Math1!CH14)," ",IF(Math1!CH14&gt;=75,Math1!CH14," "))</f>
        <v xml:space="preserve"> </v>
      </c>
      <c r="V1" s="157" t="str">
        <f>IF(ISBLANK(Math1!CL14)," ",IF(Math1!CL14&gt;=75,Math1!CL14," "))</f>
        <v xml:space="preserve"> </v>
      </c>
      <c r="W1" s="158" t="str">
        <f>IF(ISBLANK(Math1!CS14)," ",IF(Math1!CS14&gt;=75,Math1!CS14," "))</f>
        <v xml:space="preserve"> </v>
      </c>
      <c r="X1" s="456" t="str">
        <f>A1</f>
        <v xml:space="preserve">  </v>
      </c>
      <c r="Y1" s="457"/>
      <c r="Z1" s="157" t="str">
        <f>IF(ISBLANK(Math1!CW14)," ",IF(Math1!CW14&gt;=75,Math1!CW14," "))</f>
        <v xml:space="preserve"> </v>
      </c>
      <c r="AA1" s="157" t="str">
        <f>IF(ISBLANK(Math1!DA14)," ",IF(Math1!DA14&gt;=75,Math1!DA14," "))</f>
        <v xml:space="preserve"> </v>
      </c>
      <c r="AB1" s="157" t="str">
        <f>IF(ISBLANK(Math1!DE14)," ",IF(Math1!DE14&gt;=75,Math1!DE14," "))</f>
        <v xml:space="preserve"> </v>
      </c>
      <c r="AC1" s="157" t="str">
        <f>IF(ISBLANK(Math1!DI14)," ",IF(Math1!DI14&gt;=75,Math1!DI14," "))</f>
        <v xml:space="preserve"> </v>
      </c>
      <c r="AD1" s="157" t="str">
        <f>IF(ISBLANK(Math1!DP14)," ",IF(Math1!DP14&gt;=75,Math1!DP14," "))</f>
        <v xml:space="preserve"> </v>
      </c>
      <c r="AE1" s="157" t="str">
        <f>IF(ISBLANK(Math1!DT14)," ",IF(Math1!DT14&gt;=75,Math1!DT14," "))</f>
        <v xml:space="preserve"> </v>
      </c>
      <c r="AF1" s="157" t="str">
        <f>IF(ISBLANK(Math1!DX14)," ",IF(Math1!DX14&gt;=75,Math1!DX14," "))</f>
        <v xml:space="preserve"> </v>
      </c>
      <c r="AG1" s="157" t="str">
        <f>IF(ISBLANK(Math1!EB14)," ",IF(Math1!EB14&gt;=75,Math1!EB14," "))</f>
        <v xml:space="preserve"> </v>
      </c>
      <c r="AH1" s="157" t="str">
        <f>IF(ISBLANK(Math1!EF14)," ",IF(Math1!EF14&gt;=75,Math1!EF14," "))</f>
        <v xml:space="preserve"> </v>
      </c>
      <c r="AI1" s="157" t="str">
        <f>IF(ISBLANK(Math1!EM14)," ",IF(Math1!EM14&gt;=75,Math1!EM14," "))</f>
        <v xml:space="preserve"> </v>
      </c>
      <c r="AJ1" s="157" t="str">
        <f>IF(ISBLANK(Math1!EQ14)," ",IF(Math1!EQ14&gt;=75,Math1!EQ14," "))</f>
        <v xml:space="preserve"> </v>
      </c>
      <c r="AK1" s="157" t="str">
        <f>IF(ISBLANK(Math1!EU14)," ",IF(Math1!EU14&gt;=75,Math1!EU14," "))</f>
        <v xml:space="preserve"> </v>
      </c>
      <c r="AL1" s="157" t="str">
        <f>IF(ISBLANK(Math1!EY14)," ",IF(Math1!EY14&gt;=75,Math1!EY14," "))</f>
        <v xml:space="preserve"> </v>
      </c>
      <c r="AM1" s="157" t="str">
        <f>IF(ISBLANK(Math1!FC14)," ",IF(Math1!FC14&gt;=75,Math1!FC14," "))</f>
        <v xml:space="preserve"> </v>
      </c>
      <c r="AN1" s="157" t="str">
        <f>IF(ISBLANK(Math1!FJ14)," ",IF(Math1!FJ14&gt;=75,Math1!FJ14," "))</f>
        <v xml:space="preserve"> </v>
      </c>
      <c r="AO1" s="157" t="str">
        <f>IF(ISBLANK(Math1!FN14)," ",IF(Math1!FN14&gt;=75,Math1!FN14," "))</f>
        <v xml:space="preserve"> </v>
      </c>
      <c r="AP1" s="157" t="str">
        <f>IF(ISBLANK(Math1!FR14)," ",IF(Math1!FR14&gt;=75,Math1!FR14," "))</f>
        <v xml:space="preserve"> </v>
      </c>
      <c r="AQ1" s="157" t="str">
        <f>IF(ISBLANK(Math1!FV14)," ",IF(Math1!FV14&gt;=75,Math1!FV14," "))</f>
        <v xml:space="preserve"> </v>
      </c>
      <c r="AR1" s="157" t="str">
        <f>IF(ISBLANK(Math1!FZ14)," ",IF(Math1!FZ14&gt;=75,Math1!FZ14," "))</f>
        <v xml:space="preserve"> </v>
      </c>
      <c r="AS1" s="157" t="str">
        <f>IF(ISBLANK(Math1!GG14)," ",IF(Math1!GG14&gt;=75,Math1!GG14," "))</f>
        <v xml:space="preserve"> </v>
      </c>
      <c r="AT1" s="158" t="str">
        <f>IF(ISBLANK(Math1!GK14)," ",IF(Math1!GK14&gt;=75,Math1!GK14," "))</f>
        <v xml:space="preserve"> </v>
      </c>
      <c r="AU1" s="456" t="str">
        <f>X1</f>
        <v xml:space="preserve">  </v>
      </c>
      <c r="AV1" s="457"/>
      <c r="AW1" s="157" t="str">
        <f>IF(ISBLANK(Math1!GO14)," ",IF(Math1!GO14&gt;=75,Math1!GO14," "))</f>
        <v xml:space="preserve"> </v>
      </c>
      <c r="AX1" s="157" t="str">
        <f>IF(ISBLANK(Math1!GS14)," ",IF(Math1!GS14&gt;=75,Math1!GS14," "))</f>
        <v xml:space="preserve"> </v>
      </c>
      <c r="AY1" s="157" t="str">
        <f>IF(ISBLANK(Math1!GW14)," ",IF(Math1!GW14&gt;=75,Math1!GW14," "))</f>
        <v xml:space="preserve"> </v>
      </c>
      <c r="AZ1" s="157" t="str">
        <f>IF(ISBLANK(Math1!HD14)," ",IF(Math1!HD14&gt;=75,Math1!HD14," "))</f>
        <v xml:space="preserve"> </v>
      </c>
      <c r="BA1" s="157" t="str">
        <f>IF(ISBLANK(Math1!HH14)," ",IF(Math1!HH14&gt;=75,Math1!HH14," "))</f>
        <v xml:space="preserve"> </v>
      </c>
      <c r="BB1" s="157" t="str">
        <f>IF(ISBLANK(Math1!HL14)," ",IF(Math1!HL14&gt;=75,Math1!HL14," "))</f>
        <v xml:space="preserve"> </v>
      </c>
      <c r="BC1" s="157" t="str">
        <f>IF(ISBLANK(Math1!HP14)," ",IF(Math1!HP14&gt;=75,Math1!HP14," "))</f>
        <v xml:space="preserve"> </v>
      </c>
      <c r="BD1" s="157" t="str">
        <f>IF(ISBLANK(Math1!HT14)," ",IF(Math1!HT14&gt;=75,Math1!HT14," "))</f>
        <v xml:space="preserve"> </v>
      </c>
      <c r="BE1" s="157" t="str">
        <f>IF(ISBLANK(Math1!IA14)," ",IF(Math1!IA14&gt;=75,Math1!IA14," "))</f>
        <v xml:space="preserve"> </v>
      </c>
      <c r="BF1" s="157" t="str">
        <f>IF(ISBLANK(Math1!IE14)," ",IF(Math1!IE14&gt;=75,Math1!IE14," "))</f>
        <v xml:space="preserve"> </v>
      </c>
      <c r="BG1" s="157" t="str">
        <f>IF(ISBLANK(Math1!II14)," ",IF(Math1!II14&gt;=75,Math1!II14," "))</f>
        <v xml:space="preserve"> </v>
      </c>
      <c r="BH1" s="157" t="str">
        <f>IF(ISBLANK(Math1!IM14)," ",IF(Math1!IM14&gt;=75,Math1!IM14," "))</f>
        <v xml:space="preserve"> </v>
      </c>
      <c r="BI1" s="157" t="str">
        <f>IF(ISBLANK(Math1!IQ14)," ",IF(Math1!IQ14&gt;=75,Math1!IQ14," "))</f>
        <v xml:space="preserve"> </v>
      </c>
      <c r="BJ1" s="157" t="str">
        <f>IF(ISBLANK(Math1!IX14)," ",IF(Math1!IX14&gt;=75,Math1!IX14," "))</f>
        <v xml:space="preserve"> </v>
      </c>
      <c r="BK1" s="157" t="str">
        <f>IF(ISBLANK(Math1!JB14)," ",IF(Math1!JB14&gt;=75,Math1!JB14," "))</f>
        <v xml:space="preserve"> </v>
      </c>
      <c r="BL1" s="157" t="str">
        <f>IF(ISBLANK(Math1!JF14)," ",IF(Math1!JF14&gt;=75,Math1!JF14," "))</f>
        <v xml:space="preserve"> </v>
      </c>
      <c r="BM1" s="157" t="str">
        <f>IF(ISBLANK(Math1!JJ14)," ",IF(Math1!JJ14&gt;=75,Math1!JJ14," "))</f>
        <v xml:space="preserve"> </v>
      </c>
      <c r="BN1" s="157" t="str">
        <f>IF(ISBLANK(Math1!JN14)," ",IF(Math1!JN14&gt;=75,Math1!JN14," "))</f>
        <v xml:space="preserve"> </v>
      </c>
      <c r="BO1" s="157" t="str">
        <f>IF(ISBLANK(Math1!JU14)," ",IF(Math1!JU14&gt;=75,Math1!JU14," "))</f>
        <v xml:space="preserve"> </v>
      </c>
      <c r="BP1" s="157" t="str">
        <f>IF(ISBLANK(Math1!JY14)," ",IF(Math1!JY14&gt;=75,Math1!JY14," "))</f>
        <v xml:space="preserve"> </v>
      </c>
      <c r="BQ1" s="157" t="str">
        <f>IF(ISBLANK(Math1!KC14)," ",IF(Math1!KC14&gt;=75,Math1!KC14," "))</f>
        <v xml:space="preserve"> </v>
      </c>
      <c r="BR1" s="158" t="str">
        <f>IF(ISBLANK(Math1!KG14)," ",IF(Math1!KG14&gt;=75,Math1!KG14," "))</f>
        <v xml:space="preserve"> </v>
      </c>
      <c r="BS1" s="456" t="str">
        <f>AU1</f>
        <v xml:space="preserve">  </v>
      </c>
      <c r="BT1" s="457"/>
      <c r="BU1" s="157" t="str">
        <f>IF(ISBLANK(Math1!KK14)," ",IF(Math1!KK14&gt;=75,Math1!KK14," "))</f>
        <v xml:space="preserve"> </v>
      </c>
      <c r="BV1" s="157" t="str">
        <f>IF(ISBLANK(Math1!KR14)," ",IF(Math1!KR14&gt;=75,Math1!KR14," "))</f>
        <v xml:space="preserve"> </v>
      </c>
      <c r="BW1" s="157" t="str">
        <f>IF(ISBLANK(Math1!KV14)," ",IF(Math1!KV14&gt;=75,Math1!KV14," "))</f>
        <v xml:space="preserve"> </v>
      </c>
    </row>
    <row r="2" spans="1:75" s="1" customFormat="1" ht="20.100000000000001" customHeight="1">
      <c r="A2" s="458"/>
      <c r="B2" s="459"/>
      <c r="C2" s="159" t="str">
        <f>IF(ISBLANK(Math1!E14)," ",IF(Math1!E14&gt;=50,IF(Math1!E14&lt;75,Math1!E14," ")," "))</f>
        <v xml:space="preserve"> </v>
      </c>
      <c r="D2" s="159" t="str">
        <f>IF(ISBLANK(Math1!I14)," ",IF(Math1!I14&gt;=50,IF(Math1!I14&lt;75,Math1!I14," ")," "))</f>
        <v xml:space="preserve"> </v>
      </c>
      <c r="E2" s="159" t="str">
        <f>IF(ISBLANK(Math1!M14)," ",IF(Math1!M14&gt;=50,IF(Math1!M14&lt;75,Math1!M14," ")," "))</f>
        <v xml:space="preserve"> </v>
      </c>
      <c r="F2" s="159" t="str">
        <f>IF(ISBLANK(Math1!Q14)," ",IF(Math1!Q14&gt;=50,IF(Math1!Q14&lt;75,Math1!Q14," ")," "))</f>
        <v xml:space="preserve"> </v>
      </c>
      <c r="G2" s="159" t="str">
        <f>IF(ISBLANK(Math1!U14)," ",IF(Math1!U14&gt;=50,IF(Math1!U14&lt;75,Math1!U14," ")," "))</f>
        <v xml:space="preserve"> </v>
      </c>
      <c r="H2" s="159" t="str">
        <f>IF(ISBLANK(Math1!AB14)," ",IF(Math1!AB14&gt;=50,IF(Math1!AB14&lt;75,Math1!AB14," ")," "))</f>
        <v xml:space="preserve"> </v>
      </c>
      <c r="I2" s="159" t="str">
        <f>IF(ISBLANK(Math1!AF14)," ",IF(Math1!AF14&gt;=50,IF(Math1!AF14&lt;75,Math1!AF14," ")," "))</f>
        <v xml:space="preserve"> </v>
      </c>
      <c r="J2" s="159" t="str">
        <f>IF(ISBLANK(Math1!AJ14)," ",IF(Math1!AJ14&gt;=50,IF(Math1!AJ14&lt;75,Math1!AJ14," ")," "))</f>
        <v xml:space="preserve"> </v>
      </c>
      <c r="K2" s="159" t="str">
        <f>IF(ISBLANK(Math1!AN14)," ",IF(Math1!AN14&gt;=50,IF(Math1!AN14&lt;75,Math1!AN14," ")," "))</f>
        <v xml:space="preserve"> </v>
      </c>
      <c r="L2" s="159" t="str">
        <f>IF(ISBLANK(Math1!AR14)," ",IF(Math1!AR14&gt;=50,IF(Math1!AR14&lt;75,Math1!AR14," ")," "))</f>
        <v xml:space="preserve"> </v>
      </c>
      <c r="M2" s="159" t="str">
        <f>IF(ISBLANK(Math1!AY14)," ",IF(Math1!AY14&gt;=50,IF(Math1!AY14&lt;75,Math1!AY14," ")," "))</f>
        <v xml:space="preserve"> </v>
      </c>
      <c r="N2" s="159" t="str">
        <f>IF(ISBLANK(Math1!BC14)," ",IF(Math1!BC14&gt;=50,IF(Math1!BC14&lt;75,Math1!BC14," ")," "))</f>
        <v xml:space="preserve"> </v>
      </c>
      <c r="O2" s="159" t="str">
        <f>IF(ISBLANK(Math1!BG14)," ",IF(Math1!BG14&gt;=50,IF(Math1!BG14&lt;75,Math1!BG14," ")," "))</f>
        <v xml:space="preserve"> </v>
      </c>
      <c r="P2" s="159" t="str">
        <f>IF(ISBLANK(Math1!BK14)," ",IF(Math1!BK14&gt;=50,IF(Math1!BK14&lt;75,Math1!BK14," ")," "))</f>
        <v xml:space="preserve"> </v>
      </c>
      <c r="Q2" s="159" t="str">
        <f>IF(ISBLANK(Math1!BO14)," ",IF(Math1!BO14&gt;=50,IF(Math1!BO14&lt;75,Math1!BO14," ")," "))</f>
        <v xml:space="preserve"> </v>
      </c>
      <c r="R2" s="159" t="str">
        <f>IF(ISBLANK(Math1!BV14)," ",IF(Math1!BV14&gt;=50,IF(Math1!BV14&lt;75,Math1!BV14," ")," "))</f>
        <v xml:space="preserve"> </v>
      </c>
      <c r="S2" s="159" t="str">
        <f>IF(ISBLANK(Math1!BZ14)," ",IF(Math1!BZ14&gt;=50,IF(Math1!BZ14&lt;75,Math1!BZ14," ")," "))</f>
        <v xml:space="preserve"> </v>
      </c>
      <c r="T2" s="159" t="str">
        <f>IF(ISBLANK(Math1!CD14)," ",IF(Math1!CD14&gt;=50,IF(Math1!CD14&lt;75,Math1!CD14," ")," "))</f>
        <v xml:space="preserve"> </v>
      </c>
      <c r="U2" s="159" t="str">
        <f>IF(ISBLANK(Math1!CH14)," ",IF(Math1!CH14&gt;=50,IF(Math1!CH14&lt;75,Math1!CH14," ")," "))</f>
        <v xml:space="preserve"> </v>
      </c>
      <c r="V2" s="159" t="str">
        <f>IF(ISBLANK(Math1!CL14)," ",IF(Math1!CL14&gt;=50,IF(Math1!CL14&lt;75,Math1!CL14," ")," "))</f>
        <v xml:space="preserve"> </v>
      </c>
      <c r="W2" s="160" t="str">
        <f>IF(ISBLANK(Math1!CS14)," ",IF(Math1!CS14&gt;=50,IF(Math1!CS14&lt;75,Math1!CS14," ")," "))</f>
        <v xml:space="preserve"> </v>
      </c>
      <c r="X2" s="458"/>
      <c r="Y2" s="459"/>
      <c r="Z2" s="159" t="str">
        <f>IF(ISBLANK(Math1!CW14)," ",IF(Math1!CW14&gt;=50,IF(Math1!CW14&lt;75,Math1!CW14," ")," "))</f>
        <v xml:space="preserve"> </v>
      </c>
      <c r="AA2" s="159" t="str">
        <f>IF(ISBLANK(Math1!DA14)," ",IF(Math1!DA14&gt;=50,IF(Math1!DA14&lt;75,Math1!DA14," ")," "))</f>
        <v xml:space="preserve"> </v>
      </c>
      <c r="AB2" s="159" t="str">
        <f>IF(ISBLANK(Math1!DE14)," ",IF(Math1!DE14&gt;=50,IF(Math1!DE14&lt;75,Math1!DE14," ")," "))</f>
        <v xml:space="preserve"> </v>
      </c>
      <c r="AC2" s="159" t="str">
        <f>IF(ISBLANK(Math1!DI14)," ",IF(Math1!DI14&gt;=50,IF(Math1!DI14&lt;75,Math1!DI14," ")," "))</f>
        <v xml:space="preserve"> </v>
      </c>
      <c r="AD2" s="159" t="str">
        <f>IF(ISBLANK(Math1!DP14)," ",IF(Math1!DP14&gt;=50,IF(Math1!DP14&lt;75,Math1!DP14," ")," "))</f>
        <v xml:space="preserve"> </v>
      </c>
      <c r="AE2" s="159" t="str">
        <f>IF(ISBLANK(Math1!DT14)," ",IF(Math1!DT14&gt;=50,IF(Math1!DT14&lt;75,Math1!DT14," ")," "))</f>
        <v xml:space="preserve"> </v>
      </c>
      <c r="AF2" s="159" t="str">
        <f>IF(ISBLANK(Math1!DX14)," ",IF(Math1!DX14&gt;=50,IF(Math1!DX14&lt;75,Math1!DX14," ")," "))</f>
        <v xml:space="preserve"> </v>
      </c>
      <c r="AG2" s="159" t="str">
        <f>IF(ISBLANK(Math1!EB14)," ",IF(Math1!EB14&gt;=50,IF(Math1!EB14&lt;75,Math1!EB14," ")," "))</f>
        <v xml:space="preserve"> </v>
      </c>
      <c r="AH2" s="159" t="str">
        <f>IF(ISBLANK(Math1!EF14)," ",IF(Math1!EF14&gt;=50,IF(Math1!EF14&lt;75,Math1!EF14," ")," "))</f>
        <v xml:space="preserve"> </v>
      </c>
      <c r="AI2" s="159" t="str">
        <f>IF(ISBLANK(Math1!EM14)," ",IF(Math1!EM14&gt;=50,IF(Math1!EM14&lt;75,Math1!EM14," ")," "))</f>
        <v xml:space="preserve"> </v>
      </c>
      <c r="AJ2" s="159" t="str">
        <f>IF(ISBLANK(Math1!EQ14)," ",IF(Math1!EQ14&gt;=50,IF(Math1!EQ14&lt;75,Math1!EQ14," ")," "))</f>
        <v xml:space="preserve"> </v>
      </c>
      <c r="AK2" s="159" t="str">
        <f>IF(ISBLANK(Math1!EU14)," ",IF(Math1!EU14&gt;=50,IF(Math1!EU14&lt;75,Math1!EU14," ")," "))</f>
        <v xml:space="preserve"> </v>
      </c>
      <c r="AL2" s="159" t="str">
        <f>IF(ISBLANK(Math1!EY14)," ",IF(Math1!EY14&gt;=50,IF(Math1!EY14&lt;75,Math1!EY14," ")," "))</f>
        <v xml:space="preserve"> </v>
      </c>
      <c r="AM2" s="159" t="str">
        <f>IF(ISBLANK(Math1!FC14)," ",IF(Math1!FC14&gt;=50,IF(Math1!FC14&lt;75,Math1!FC14," ")," "))</f>
        <v xml:space="preserve"> </v>
      </c>
      <c r="AN2" s="159" t="str">
        <f>IF(ISBLANK(Math1!FJ14)," ",IF(Math1!FJ14&gt;=50,IF(Math1!FJ14&lt;75,Math1!FJ14," ")," "))</f>
        <v xml:space="preserve"> </v>
      </c>
      <c r="AO2" s="159" t="str">
        <f>IF(ISBLANK(Math1!FN14)," ",IF(Math1!FN14&gt;=50,IF(Math1!FN14&lt;75,Math1!FN14," ")," "))</f>
        <v xml:space="preserve"> </v>
      </c>
      <c r="AP2" s="159" t="str">
        <f>IF(ISBLANK(Math1!FR14)," ",IF(Math1!FR14&gt;=50,IF(Math1!FR14&lt;75,Math1!FR14," ")," "))</f>
        <v xml:space="preserve"> </v>
      </c>
      <c r="AQ2" s="159" t="str">
        <f>IF(ISBLANK(Math1!FV14)," ",IF(Math1!FV14&gt;=50,IF(Math1!FV14&lt;75,Math1!FV14," ")," "))</f>
        <v xml:space="preserve"> </v>
      </c>
      <c r="AR2" s="159" t="str">
        <f>IF(ISBLANK(Math1!FZ14)," ",IF(Math1!FZ14&gt;=50,IF(Math1!FZ14&lt;75,Math1!FZ14," ")," "))</f>
        <v xml:space="preserve"> </v>
      </c>
      <c r="AS2" s="159" t="str">
        <f>IF(ISBLANK(Math1!GG14)," ",IF(Math1!GG14&gt;=50,IF(Math1!GG14&lt;75,Math1!GG14," ")," "))</f>
        <v xml:space="preserve"> </v>
      </c>
      <c r="AT2" s="160" t="str">
        <f>IF(ISBLANK(Math1!GK14)," ",IF(Math1!GK14&gt;=50,IF(Math1!GK14&lt;75,Math1!GK14," ")," "))</f>
        <v xml:space="preserve"> </v>
      </c>
      <c r="AU2" s="458"/>
      <c r="AV2" s="459"/>
      <c r="AW2" s="159" t="str">
        <f>IF(ISBLANK(Math1!GO14)," ",IF(Math1!GO14&gt;=50,IF(Math1!GO14&lt;75,Math1!GO14," ")," "))</f>
        <v xml:space="preserve"> </v>
      </c>
      <c r="AX2" s="159" t="str">
        <f>IF(ISBLANK(Math1!GS14)," ",IF(Math1!GS14&gt;=50,IF(Math1!GS14&lt;75,Math1!GS14," ")," "))</f>
        <v xml:space="preserve"> </v>
      </c>
      <c r="AY2" s="159" t="str">
        <f>IF(ISBLANK(Math1!GW14)," ",IF(Math1!GW14&gt;=50,IF(Math1!GW14&lt;75,Math1!GW14," ")," "))</f>
        <v xml:space="preserve"> </v>
      </c>
      <c r="AZ2" s="159" t="str">
        <f>IF(ISBLANK(Math1!HD14)," ",IF(Math1!HD14&gt;=50,IF(Math1!HD14&lt;75,Math1!HD14," ")," "))</f>
        <v xml:space="preserve"> </v>
      </c>
      <c r="BA2" s="159" t="str">
        <f>IF(ISBLANK(Math1!HH14)," ",IF(Math1!HH14&gt;=50,IF(Math1!HH14&lt;75,Math1!HH14," ")," "))</f>
        <v xml:space="preserve"> </v>
      </c>
      <c r="BB2" s="159" t="str">
        <f>IF(ISBLANK(Math1!HL14)," ",IF(Math1!HL14&gt;=50,IF(Math1!HL14&lt;75,Math1!HL14," ")," "))</f>
        <v xml:space="preserve"> </v>
      </c>
      <c r="BC2" s="159" t="str">
        <f>IF(ISBLANK(Math1!HP14)," ",IF(Math1!HP14&gt;=50,IF(Math1!HP14&lt;75,Math1!HP14," ")," "))</f>
        <v xml:space="preserve"> </v>
      </c>
      <c r="BD2" s="159" t="str">
        <f>IF(ISBLANK(Math1!HT14)," ",IF(Math1!HT14&gt;=50,IF(Math1!HT14&lt;75,Math1!HT14," ")," "))</f>
        <v xml:space="preserve"> </v>
      </c>
      <c r="BE2" s="159" t="str">
        <f>IF(ISBLANK(Math1!IA14)," ",IF(Math1!IA14&gt;=50,IF(Math1!IA14&lt;75,Math1!IA14," ")," "))</f>
        <v xml:space="preserve"> </v>
      </c>
      <c r="BF2" s="159" t="str">
        <f>IF(ISBLANK(Math1!IE14)," ",IF(Math1!IE14&gt;=50,IF(Math1!IE14&lt;75,Math1!IE14," ")," "))</f>
        <v xml:space="preserve"> </v>
      </c>
      <c r="BG2" s="159" t="str">
        <f>IF(ISBLANK(Math1!II14)," ",IF(Math1!II14&gt;=50,IF(Math1!II14&lt;75,Math1!II14," ")," "))</f>
        <v xml:space="preserve"> </v>
      </c>
      <c r="BH2" s="159" t="str">
        <f>IF(ISBLANK(Math1!IM14)," ",IF(Math1!IM14&gt;=50,IF(Math1!IM14&lt;75,Math1!IM14," ")," "))</f>
        <v xml:space="preserve"> </v>
      </c>
      <c r="BI2" s="159" t="str">
        <f>IF(ISBLANK(Math1!IQ14)," ",IF(Math1!IQ14&gt;=50,IF(Math1!IQ14&lt;75,Math1!IQ14," ")," "))</f>
        <v xml:space="preserve"> </v>
      </c>
      <c r="BJ2" s="159" t="str">
        <f>IF(ISBLANK(Math1!IX14)," ",IF(Math1!IX14&gt;=50,IF(Math1!IX14&lt;75,Math1!IX14," ")," "))</f>
        <v xml:space="preserve"> </v>
      </c>
      <c r="BK2" s="159" t="str">
        <f>IF(ISBLANK(Math1!JB14)," ",IF(Math1!JB14&gt;=50,IF(Math1!JB14&lt;75,Math1!JB14," ")," "))</f>
        <v xml:space="preserve"> </v>
      </c>
      <c r="BL2" s="159" t="str">
        <f>IF(ISBLANK(Math1!JF14)," ",IF(Math1!JF14&gt;=50,IF(Math1!JF14&lt;75,Math1!JF14," ")," "))</f>
        <v xml:space="preserve"> </v>
      </c>
      <c r="BM2" s="159" t="str">
        <f>IF(ISBLANK(Math1!JJ14)," ",IF(Math1!JJ14&gt;=50,IF(Math1!JJ14&lt;75,Math1!JJ14," ")," "))</f>
        <v xml:space="preserve"> </v>
      </c>
      <c r="BN2" s="159" t="str">
        <f>IF(ISBLANK(Math1!JN14)," ",IF(Math1!JN14&gt;=50,IF(Math1!JN14&lt;75,Math1!JN14," ")," "))</f>
        <v xml:space="preserve"> </v>
      </c>
      <c r="BO2" s="159" t="str">
        <f>IF(ISBLANK(Math1!JU14)," ",IF(Math1!JU14&gt;=50,IF(Math1!JU14&lt;75,Math1!JU14," ")," "))</f>
        <v xml:space="preserve"> </v>
      </c>
      <c r="BP2" s="159" t="str">
        <f>IF(ISBLANK(Math1!JY14)," ",IF(Math1!JY14&gt;=50,IF(Math1!JY14&lt;75,Math1!JY14," ")," "))</f>
        <v xml:space="preserve"> </v>
      </c>
      <c r="BQ2" s="159" t="str">
        <f>IF(ISBLANK(Math1!KC14)," ",IF(Math1!KC14&gt;=50,IF(Math1!KC14&lt;75,Math1!KC14," ")," "))</f>
        <v xml:space="preserve"> </v>
      </c>
      <c r="BR2" s="160" t="str">
        <f>IF(ISBLANK(Math1!KG14)," ",IF(Math1!KG14&gt;=50,IF(Math1!KG14&lt;75,Math1!KG14," ")," "))</f>
        <v xml:space="preserve"> </v>
      </c>
      <c r="BS2" s="458"/>
      <c r="BT2" s="459"/>
      <c r="BU2" s="159" t="str">
        <f>IF(ISBLANK(Math1!KK14)," ",IF(Math1!KK14&gt;=50,IF(Math1!KK14&lt;75,Math1!KK14," ")," "))</f>
        <v xml:space="preserve"> </v>
      </c>
      <c r="BV2" s="159" t="str">
        <f>IF(ISBLANK(Math1!KR14)," ",IF(Math1!KR14&gt;=50,IF(Math1!KR14&lt;75,Math1!KR14," ")," "))</f>
        <v xml:space="preserve"> </v>
      </c>
      <c r="BW2" s="159" t="str">
        <f>IF(ISBLANK(Math1!KV14)," ",IF(Math1!KV14&gt;=50,IF(Math1!KV14&lt;75,Math1!KV14," ")," "))</f>
        <v xml:space="preserve"> </v>
      </c>
    </row>
    <row r="3" spans="1:75" s="1" customFormat="1" ht="20.100000000000001" customHeight="1" thickBot="1">
      <c r="A3" s="460"/>
      <c r="B3" s="461"/>
      <c r="C3" s="161" t="str">
        <f>IF(ISBLANK(Math1!E14)," ",IF(Math1!E14&lt;50,Math1!E14," "))</f>
        <v xml:space="preserve"> </v>
      </c>
      <c r="D3" s="161" t="str">
        <f>IF(ISBLANK(Math1!I14)," ",IF(Math1!I14&lt;50,Math1!I14," "))</f>
        <v xml:space="preserve"> </v>
      </c>
      <c r="E3" s="161" t="str">
        <f>IF(ISBLANK(Math1!M14)," ",IF(Math1!M14&lt;50,Math1!M14," "))</f>
        <v xml:space="preserve"> </v>
      </c>
      <c r="F3" s="161" t="str">
        <f>IF(ISBLANK(Math1!Q14)," ",IF(Math1!Q14&lt;50,Math1!Q14," "))</f>
        <v xml:space="preserve"> </v>
      </c>
      <c r="G3" s="161" t="str">
        <f>IF(ISBLANK(Math1!U14)," ",IF(Math1!U14&lt;50,Math1!U14," "))</f>
        <v xml:space="preserve"> </v>
      </c>
      <c r="H3" s="161" t="str">
        <f>IF(ISBLANK(Math1!AB14)," ",IF(Math1!AB14&lt;50,Math1!AB14," "))</f>
        <v xml:space="preserve"> </v>
      </c>
      <c r="I3" s="161" t="str">
        <f>IF(ISBLANK(Math1!AF14)," ",IF(Math1!AF14&lt;50,Math1!AF14," "))</f>
        <v xml:space="preserve"> </v>
      </c>
      <c r="J3" s="161" t="str">
        <f>IF(ISBLANK(Math1!AJ14)," ",IF(Math1!AJ14&lt;50,Math1!AJ14," "))</f>
        <v xml:space="preserve"> </v>
      </c>
      <c r="K3" s="161" t="str">
        <f>IF(ISBLANK(Math1!AN14)," ",IF(Math1!AN14&lt;50,Math1!AN14," "))</f>
        <v xml:space="preserve"> </v>
      </c>
      <c r="L3" s="161" t="str">
        <f>IF(ISBLANK(Math1!AR14)," ",IF(Math1!AR14&lt;50,Math1!AR14," "))</f>
        <v xml:space="preserve"> </v>
      </c>
      <c r="M3" s="161" t="str">
        <f>IF(ISBLANK(Math1!AY14)," ",IF(Math1!AY14&lt;50,Math1!AY14," "))</f>
        <v xml:space="preserve"> </v>
      </c>
      <c r="N3" s="161" t="str">
        <f>IF(ISBLANK(Math1!BC14)," ",IF(Math1!BC14&lt;50,Math1!BC14," "))</f>
        <v xml:space="preserve"> </v>
      </c>
      <c r="O3" s="161" t="str">
        <f>IF(ISBLANK(Math1!BG14)," ",IF(Math1!BG14&lt;50,Math1!BG14," "))</f>
        <v xml:space="preserve"> </v>
      </c>
      <c r="P3" s="161" t="str">
        <f>IF(ISBLANK(Math1!BK14)," ",IF(Math1!BK14&lt;50,Math1!BK14," "))</f>
        <v xml:space="preserve"> </v>
      </c>
      <c r="Q3" s="161" t="str">
        <f>IF(ISBLANK(Math1!BO14)," ",IF(Math1!BO14&lt;50,Math1!BO14," "))</f>
        <v xml:space="preserve"> </v>
      </c>
      <c r="R3" s="161" t="str">
        <f>IF(ISBLANK(Math1!BV14)," ",IF(Math1!BV14&lt;50,Math1!BV14," "))</f>
        <v xml:space="preserve"> </v>
      </c>
      <c r="S3" s="161" t="str">
        <f>IF(ISBLANK(Math1!BZ14)," ",IF(Math1!BZ14&lt;50,Math1!BZ14," "))</f>
        <v xml:space="preserve"> </v>
      </c>
      <c r="T3" s="161" t="str">
        <f>IF(ISBLANK(Math1!CD14)," ",IF(Math1!CD14&lt;50,Math1!CD14," "))</f>
        <v xml:space="preserve"> </v>
      </c>
      <c r="U3" s="161" t="str">
        <f>IF(ISBLANK(Math1!CH14)," ",IF(Math1!CH14&lt;50,Math1!CH14," "))</f>
        <v xml:space="preserve"> </v>
      </c>
      <c r="V3" s="161" t="str">
        <f>IF(ISBLANK(Math1!CL14)," ",IF(Math1!CL14&lt;50,Math1!CL14," "))</f>
        <v xml:space="preserve"> </v>
      </c>
      <c r="W3" s="162" t="str">
        <f>IF(ISBLANK(Math1!CS14)," ",IF(Math1!CS14&lt;50,Math1!CS14," "))</f>
        <v xml:space="preserve"> </v>
      </c>
      <c r="X3" s="460"/>
      <c r="Y3" s="461"/>
      <c r="Z3" s="161" t="str">
        <f>IF(ISBLANK(Math1!CW14)," ",IF(Math1!CW14&lt;50,Math1!CW14," "))</f>
        <v xml:space="preserve"> </v>
      </c>
      <c r="AA3" s="161" t="str">
        <f>IF(ISBLANK(Math1!DA14)," ",IF(Math1!DA14&lt;50,Math1!DA14," "))</f>
        <v xml:space="preserve"> </v>
      </c>
      <c r="AB3" s="161" t="str">
        <f>IF(ISBLANK(Math1!DE14)," ",IF(Math1!DE14&lt;50,Math1!DE14," "))</f>
        <v xml:space="preserve"> </v>
      </c>
      <c r="AC3" s="161" t="str">
        <f>IF(ISBLANK(Math1!DI14)," ",IF(Math1!DI14&lt;50,Math1!DI14," "))</f>
        <v xml:space="preserve"> </v>
      </c>
      <c r="AD3" s="161" t="str">
        <f>IF(ISBLANK(Math1!DP14)," ",IF(Math1!DP14&lt;50,Math1!DP14," "))</f>
        <v xml:space="preserve"> </v>
      </c>
      <c r="AE3" s="161" t="str">
        <f>IF(ISBLANK(Math1!DT14)," ",IF(Math1!DT14&lt;50,Math1!DT14," "))</f>
        <v xml:space="preserve"> </v>
      </c>
      <c r="AF3" s="161" t="str">
        <f>IF(ISBLANK(Math1!DX14)," ",IF(Math1!DX14&lt;50,Math1!DX14," "))</f>
        <v xml:space="preserve"> </v>
      </c>
      <c r="AG3" s="161" t="str">
        <f>IF(ISBLANK(Math1!EB14)," ",IF(Math1!EB14&lt;50,Math1!EB14," "))</f>
        <v xml:space="preserve"> </v>
      </c>
      <c r="AH3" s="161" t="str">
        <f>IF(ISBLANK(Math1!EF14)," ",IF(Math1!EF14&lt;50,Math1!EF14," "))</f>
        <v xml:space="preserve"> </v>
      </c>
      <c r="AI3" s="161" t="str">
        <f>IF(ISBLANK(Math1!EM14)," ",IF(Math1!EM14&lt;50,Math1!EM14," "))</f>
        <v xml:space="preserve"> </v>
      </c>
      <c r="AJ3" s="161" t="str">
        <f>IF(ISBLANK(Math1!EQ14)," ",IF(Math1!EQ14&lt;50,Math1!EQ14," "))</f>
        <v xml:space="preserve"> </v>
      </c>
      <c r="AK3" s="161" t="str">
        <f>IF(ISBLANK(Math1!EU14)," ",IF(Math1!EU14&lt;50,Math1!EU14," "))</f>
        <v xml:space="preserve"> </v>
      </c>
      <c r="AL3" s="161" t="str">
        <f>IF(ISBLANK(Math1!EY14)," ",IF(Math1!EY14&lt;50,Math1!EY14," "))</f>
        <v xml:space="preserve"> </v>
      </c>
      <c r="AM3" s="161" t="str">
        <f>IF(ISBLANK(Math1!FC14)," ",IF(Math1!FC14&lt;50,Math1!FC14," "))</f>
        <v xml:space="preserve"> </v>
      </c>
      <c r="AN3" s="161" t="str">
        <f>IF(ISBLANK(Math1!FJ14)," ",IF(Math1!FJ14&lt;50,Math1!FJ14," "))</f>
        <v xml:space="preserve"> </v>
      </c>
      <c r="AO3" s="161" t="str">
        <f>IF(ISBLANK(Math1!FN14)," ",IF(Math1!FN14&lt;50,Math1!FN14," "))</f>
        <v xml:space="preserve"> </v>
      </c>
      <c r="AP3" s="161" t="str">
        <f>IF(ISBLANK(Math1!FR14)," ",IF(Math1!FR14&lt;50,Math1!FR14," "))</f>
        <v xml:space="preserve"> </v>
      </c>
      <c r="AQ3" s="161" t="str">
        <f>IF(ISBLANK(Math1!FV14)," ",IF(Math1!FV14&lt;50,Math1!FV14," "))</f>
        <v xml:space="preserve"> </v>
      </c>
      <c r="AR3" s="161" t="str">
        <f>IF(ISBLANK(Math1!FZ14)," ",IF(Math1!FZ14&lt;50,Math1!FZ14," "))</f>
        <v xml:space="preserve"> </v>
      </c>
      <c r="AS3" s="161" t="str">
        <f>IF(ISBLANK(Math1!GG14)," ",IF(Math1!GG14&lt;50,Math1!GG14," "))</f>
        <v xml:space="preserve"> </v>
      </c>
      <c r="AT3" s="162" t="str">
        <f>IF(ISBLANK(Math1!GK14)," ",IF(Math1!GK14&lt;50,Math1!GK14," "))</f>
        <v xml:space="preserve"> </v>
      </c>
      <c r="AU3" s="460"/>
      <c r="AV3" s="461"/>
      <c r="AW3" s="161" t="str">
        <f>IF(ISBLANK(Math1!GO14)," ",IF(Math1!GO14&lt;50,Math1!GO14," "))</f>
        <v xml:space="preserve"> </v>
      </c>
      <c r="AX3" s="161" t="str">
        <f>IF(ISBLANK(Math1!GS14)," ",IF(Math1!GS14&lt;50,Math1!GS14," "))</f>
        <v xml:space="preserve"> </v>
      </c>
      <c r="AY3" s="161" t="str">
        <f>IF(ISBLANK(Math1!GW14)," ",IF(Math1!GW14&lt;50,Math1!GW14," "))</f>
        <v xml:space="preserve"> </v>
      </c>
      <c r="AZ3" s="161" t="str">
        <f>IF(ISBLANK(Math1!HD14)," ",IF(Math1!HD14&lt;50,Math1!HD14," "))</f>
        <v xml:space="preserve"> </v>
      </c>
      <c r="BA3" s="161" t="str">
        <f>IF(ISBLANK(Math1!HH14)," ",IF(Math1!HH14&lt;50,Math1!HH14," "))</f>
        <v xml:space="preserve"> </v>
      </c>
      <c r="BB3" s="161" t="str">
        <f>IF(ISBLANK(Math1!HL14)," ",IF(Math1!HL14&lt;50,Math1!HL14," "))</f>
        <v xml:space="preserve"> </v>
      </c>
      <c r="BC3" s="161" t="str">
        <f>IF(ISBLANK(Math1!HP14)," ",IF(Math1!HP14&lt;50,Math1!HP14," "))</f>
        <v xml:space="preserve"> </v>
      </c>
      <c r="BD3" s="161" t="str">
        <f>IF(ISBLANK(Math1!HT14)," ",IF(Math1!HT14&lt;50,Math1!HT14," "))</f>
        <v xml:space="preserve"> </v>
      </c>
      <c r="BE3" s="161" t="str">
        <f>IF(ISBLANK(Math1!IA14)," ",IF(Math1!IA14&lt;50,Math1!IA14," "))</f>
        <v xml:space="preserve"> </v>
      </c>
      <c r="BF3" s="161" t="str">
        <f>IF(ISBLANK(Math1!IE14)," ",IF(Math1!IE14&lt;50,Math1!IE14," "))</f>
        <v xml:space="preserve"> </v>
      </c>
      <c r="BG3" s="161" t="str">
        <f>IF(ISBLANK(Math1!II14)," ",IF(Math1!II14&lt;50,Math1!II14," "))</f>
        <v xml:space="preserve"> </v>
      </c>
      <c r="BH3" s="161" t="str">
        <f>IF(ISBLANK(Math1!IM14)," ",IF(Math1!IM14&lt;50,Math1!IM14," "))</f>
        <v xml:space="preserve"> </v>
      </c>
      <c r="BI3" s="161" t="str">
        <f>IF(ISBLANK(Math1!IQ14)," ",IF(Math1!IQ14&lt;50,Math1!IQ14," "))</f>
        <v xml:space="preserve"> </v>
      </c>
      <c r="BJ3" s="161" t="str">
        <f>IF(ISBLANK(Math1!IX14)," ",IF(Math1!IX14&lt;50,Math1!IX14," "))</f>
        <v xml:space="preserve"> </v>
      </c>
      <c r="BK3" s="161" t="str">
        <f>IF(ISBLANK(Math1!JB14)," ",IF(Math1!JB14&lt;50,Math1!JB14," "))</f>
        <v xml:space="preserve"> </v>
      </c>
      <c r="BL3" s="161" t="str">
        <f>IF(ISBLANK(Math1!JF14)," ",IF(Math1!JF14&lt;50,Math1!JF14," "))</f>
        <v xml:space="preserve"> </v>
      </c>
      <c r="BM3" s="161" t="str">
        <f>IF(ISBLANK(Math1!JJ14)," ",IF(Math1!JJ14&lt;50,Math1!JJ14," "))</f>
        <v xml:space="preserve"> </v>
      </c>
      <c r="BN3" s="161" t="str">
        <f>IF(ISBLANK(Math1!JN14)," ",IF(Math1!JN14&lt;50,Math1!JN14," "))</f>
        <v xml:space="preserve"> </v>
      </c>
      <c r="BO3" s="161" t="str">
        <f>IF(ISBLANK(Math1!JU14)," ",IF(Math1!JU14&lt;50,Math1!JU14," "))</f>
        <v xml:space="preserve"> </v>
      </c>
      <c r="BP3" s="161" t="str">
        <f>IF(ISBLANK(Math1!JY14)," ",IF(Math1!JY14&lt;50,Math1!JY14," "))</f>
        <v xml:space="preserve"> </v>
      </c>
      <c r="BQ3" s="161" t="str">
        <f>IF(ISBLANK(Math1!KC14)," ",IF(Math1!KC14&lt;50,Math1!KC14," "))</f>
        <v xml:space="preserve"> </v>
      </c>
      <c r="BR3" s="162" t="str">
        <f>IF(ISBLANK(Math1!KG14)," ",IF(Math1!KG14&lt;50,Math1!KG14," "))</f>
        <v xml:space="preserve"> </v>
      </c>
      <c r="BS3" s="460"/>
      <c r="BT3" s="461"/>
      <c r="BU3" s="161" t="str">
        <f>IF(ISBLANK(Math1!KK14)," ",IF(Math1!KK14&lt;50,Math1!KK14," "))</f>
        <v xml:space="preserve"> </v>
      </c>
      <c r="BV3" s="161" t="str">
        <f>IF(ISBLANK(Math1!KR14)," ",IF(Math1!KR14&lt;50,Math1!KR14," "))</f>
        <v xml:space="preserve"> </v>
      </c>
      <c r="BW3" s="161" t="str">
        <f>IF(ISBLANK(Math1!KV14)," ",IF(Math1!KV14&lt;50,Math1!KV14," "))</f>
        <v xml:space="preserve"> </v>
      </c>
    </row>
    <row r="4" spans="1:75" s="1" customFormat="1" ht="20.100000000000001" customHeight="1">
      <c r="A4" s="456" t="str">
        <f>LEFT(Math1!A13,1)&amp;LEFT(Math1!B13,1)</f>
        <v xml:space="preserve">  </v>
      </c>
      <c r="B4" s="457"/>
      <c r="C4" s="157" t="str">
        <f>IF(ISBLANK(Math1!E13)," ",IF(Math1!E13&gt;=75,Math1!E13," "))</f>
        <v xml:space="preserve"> </v>
      </c>
      <c r="D4" s="157" t="str">
        <f>IF(ISBLANK(Math1!I13)," ",IF(Math1!I13&gt;=75,Math1!I13," "))</f>
        <v xml:space="preserve"> </v>
      </c>
      <c r="E4" s="157" t="str">
        <f>IF(ISBLANK(Math1!M13)," ",IF(Math1!M13&gt;=75,Math1!M13," "))</f>
        <v xml:space="preserve"> </v>
      </c>
      <c r="F4" s="157" t="str">
        <f>IF(ISBLANK(Math1!Q13)," ",IF(Math1!Q13&gt;=75,Math1!Q13," "))</f>
        <v xml:space="preserve"> </v>
      </c>
      <c r="G4" s="157" t="str">
        <f>IF(ISBLANK(Math1!U13)," ",IF(Math1!U13&gt;=75,Math1!U13," "))</f>
        <v xml:space="preserve"> </v>
      </c>
      <c r="H4" s="157" t="str">
        <f>IF(ISBLANK(Math1!AB13)," ",IF(Math1!AB13&gt;=75,Math1!AB13," "))</f>
        <v xml:space="preserve"> </v>
      </c>
      <c r="I4" s="157" t="str">
        <f>IF(ISBLANK(Math1!AF13)," ",IF(Math1!AF13&gt;=75,Math1!AF13," "))</f>
        <v xml:space="preserve"> </v>
      </c>
      <c r="J4" s="157" t="str">
        <f>IF(ISBLANK(Math1!AJ13)," ",IF(Math1!AJ13&gt;=75,Math1!AJ13," "))</f>
        <v xml:space="preserve"> </v>
      </c>
      <c r="K4" s="157" t="str">
        <f>IF(ISBLANK(Math1!AN13)," ",IF(Math1!AN13&gt;=75,Math1!AN13," "))</f>
        <v xml:space="preserve"> </v>
      </c>
      <c r="L4" s="157" t="str">
        <f>IF(ISBLANK(Math1!AR13)," ",IF(Math1!AR13&gt;=75,Math1!AR13," "))</f>
        <v xml:space="preserve"> </v>
      </c>
      <c r="M4" s="157" t="str">
        <f>IF(ISBLANK(Math1!AY13)," ",IF(Math1!AY13&gt;=75,Math1!AY13," "))</f>
        <v xml:space="preserve"> </v>
      </c>
      <c r="N4" s="157" t="str">
        <f>IF(ISBLANK(Math1!BC13)," ",IF(Math1!BC13&gt;=75,Math1!BC13," "))</f>
        <v xml:space="preserve"> </v>
      </c>
      <c r="O4" s="157" t="str">
        <f>IF(ISBLANK(Math1!BG13)," ",IF(Math1!BG13&gt;=75,Math1!BG13," "))</f>
        <v xml:space="preserve"> </v>
      </c>
      <c r="P4" s="157" t="str">
        <f>IF(ISBLANK(Math1!BK13)," ",IF(Math1!BK13&gt;=75,Math1!BK13," "))</f>
        <v xml:space="preserve"> </v>
      </c>
      <c r="Q4" s="157" t="str">
        <f>IF(ISBLANK(Math1!BO13)," ",IF(Math1!BO13&gt;=75,Math1!BO13," "))</f>
        <v xml:space="preserve"> </v>
      </c>
      <c r="R4" s="157" t="str">
        <f>IF(ISBLANK(Math1!BV13)," ",IF(Math1!BV13&gt;=75,Math1!BV13," "))</f>
        <v xml:space="preserve"> </v>
      </c>
      <c r="S4" s="157" t="str">
        <f>IF(ISBLANK(Math1!BZ13)," ",IF(Math1!BZ13&gt;=75,Math1!BZ13," "))</f>
        <v xml:space="preserve"> </v>
      </c>
      <c r="T4" s="157" t="str">
        <f>IF(ISBLANK(Math1!CD13)," ",IF(Math1!CD13&gt;=75,Math1!CD13," "))</f>
        <v xml:space="preserve"> </v>
      </c>
      <c r="U4" s="157" t="str">
        <f>IF(ISBLANK(Math1!CH13)," ",IF(Math1!CH13&gt;=75,Math1!CH13," "))</f>
        <v xml:space="preserve"> </v>
      </c>
      <c r="V4" s="157" t="str">
        <f>IF(ISBLANK(Math1!CL13)," ",IF(Math1!CL13&gt;=75,Math1!CL13," "))</f>
        <v xml:space="preserve"> </v>
      </c>
      <c r="W4" s="158" t="str">
        <f>IF(ISBLANK(Math1!CS13)," ",IF(Math1!CS13&gt;=75,Math1!CS13," "))</f>
        <v xml:space="preserve"> </v>
      </c>
      <c r="X4" s="456" t="str">
        <f>A4</f>
        <v xml:space="preserve">  </v>
      </c>
      <c r="Y4" s="457"/>
      <c r="Z4" s="157" t="str">
        <f>IF(ISBLANK(Math1!CW13)," ",IF(Math1!CW13&gt;=75,Math1!CW13," "))</f>
        <v xml:space="preserve"> </v>
      </c>
      <c r="AA4" s="157" t="str">
        <f>IF(ISBLANK(Math1!DA13)," ",IF(Math1!DA13&gt;=75,Math1!DA13," "))</f>
        <v xml:space="preserve"> </v>
      </c>
      <c r="AB4" s="157" t="str">
        <f>IF(ISBLANK(Math1!DE13)," ",IF(Math1!DE13&gt;=75,Math1!DE13," "))</f>
        <v xml:space="preserve"> </v>
      </c>
      <c r="AC4" s="157" t="str">
        <f>IF(ISBLANK(Math1!DI13)," ",IF(Math1!DI13&gt;=75,Math1!DI13," "))</f>
        <v xml:space="preserve"> </v>
      </c>
      <c r="AD4" s="157" t="str">
        <f>IF(ISBLANK(Math1!DP13)," ",IF(Math1!DP13&gt;=75,Math1!DP13," "))</f>
        <v xml:space="preserve"> </v>
      </c>
      <c r="AE4" s="157" t="str">
        <f>IF(ISBLANK(Math1!DT13)," ",IF(Math1!DT13&gt;=75,Math1!DT13," "))</f>
        <v xml:space="preserve"> </v>
      </c>
      <c r="AF4" s="157" t="str">
        <f>IF(ISBLANK(Math1!DX13)," ",IF(Math1!DX13&gt;=75,Math1!DX13," "))</f>
        <v xml:space="preserve"> </v>
      </c>
      <c r="AG4" s="157" t="str">
        <f>IF(ISBLANK(Math1!EB13)," ",IF(Math1!EB13&gt;=75,Math1!EB13," "))</f>
        <v xml:space="preserve"> </v>
      </c>
      <c r="AH4" s="157" t="str">
        <f>IF(ISBLANK(Math1!EF13)," ",IF(Math1!EF13&gt;=75,Math1!EF13," "))</f>
        <v xml:space="preserve"> </v>
      </c>
      <c r="AI4" s="157" t="str">
        <f>IF(ISBLANK(Math1!EM13)," ",IF(Math1!EM13&gt;=75,Math1!EM13," "))</f>
        <v xml:space="preserve"> </v>
      </c>
      <c r="AJ4" s="157" t="str">
        <f>IF(ISBLANK(Math1!EQ13)," ",IF(Math1!EQ13&gt;=75,Math1!EQ13," "))</f>
        <v xml:space="preserve"> </v>
      </c>
      <c r="AK4" s="157" t="str">
        <f>IF(ISBLANK(Math1!EU13)," ",IF(Math1!EU13&gt;=75,Math1!EU13," "))</f>
        <v xml:space="preserve"> </v>
      </c>
      <c r="AL4" s="157" t="str">
        <f>IF(ISBLANK(Math1!EY13)," ",IF(Math1!EY13&gt;=75,Math1!EY13," "))</f>
        <v xml:space="preserve"> </v>
      </c>
      <c r="AM4" s="157" t="str">
        <f>IF(ISBLANK(Math1!FC13)," ",IF(Math1!FC13&gt;=75,Math1!FC13," "))</f>
        <v xml:space="preserve"> </v>
      </c>
      <c r="AN4" s="157" t="str">
        <f>IF(ISBLANK(Math1!FJ13)," ",IF(Math1!FJ13&gt;=75,Math1!FJ13," "))</f>
        <v xml:space="preserve"> </v>
      </c>
      <c r="AO4" s="157" t="str">
        <f>IF(ISBLANK(Math1!FN13)," ",IF(Math1!FN13&gt;=75,Math1!FN13," "))</f>
        <v xml:space="preserve"> </v>
      </c>
      <c r="AP4" s="157" t="str">
        <f>IF(ISBLANK(Math1!FR13)," ",IF(Math1!FR13&gt;=75,Math1!FR13," "))</f>
        <v xml:space="preserve"> </v>
      </c>
      <c r="AQ4" s="157" t="str">
        <f>IF(ISBLANK(Math1!FV13)," ",IF(Math1!FV13&gt;=75,Math1!FV13," "))</f>
        <v xml:space="preserve"> </v>
      </c>
      <c r="AR4" s="157" t="str">
        <f>IF(ISBLANK(Math1!FZ13)," ",IF(Math1!FZ13&gt;=75,Math1!FZ13," "))</f>
        <v xml:space="preserve"> </v>
      </c>
      <c r="AS4" s="157" t="str">
        <f>IF(ISBLANK(Math1!GG13)," ",IF(Math1!GG13&gt;=75,Math1!GG13," "))</f>
        <v xml:space="preserve"> </v>
      </c>
      <c r="AT4" s="158" t="str">
        <f>IF(ISBLANK(Math1!GK13)," ",IF(Math1!GK13&gt;=75,Math1!GK13," "))</f>
        <v xml:space="preserve"> </v>
      </c>
      <c r="AU4" s="456" t="str">
        <f>X4</f>
        <v xml:space="preserve">  </v>
      </c>
      <c r="AV4" s="457"/>
      <c r="AW4" s="157" t="str">
        <f>IF(ISBLANK(Math1!GO13)," ",IF(Math1!GO13&gt;=75,Math1!GO13," "))</f>
        <v xml:space="preserve"> </v>
      </c>
      <c r="AX4" s="157" t="str">
        <f>IF(ISBLANK(Math1!GS13)," ",IF(Math1!GS13&gt;=75,Math1!GS13," "))</f>
        <v xml:space="preserve"> </v>
      </c>
      <c r="AY4" s="157" t="str">
        <f>IF(ISBLANK(Math1!GW13)," ",IF(Math1!GW13&gt;=75,Math1!GW13," "))</f>
        <v xml:space="preserve"> </v>
      </c>
      <c r="AZ4" s="157" t="str">
        <f>IF(ISBLANK(Math1!HD13)," ",IF(Math1!HD13&gt;=75,Math1!HD13," "))</f>
        <v xml:space="preserve"> </v>
      </c>
      <c r="BA4" s="157" t="str">
        <f>IF(ISBLANK(Math1!HH13)," ",IF(Math1!HH13&gt;=75,Math1!HH13," "))</f>
        <v xml:space="preserve"> </v>
      </c>
      <c r="BB4" s="157" t="str">
        <f>IF(ISBLANK(Math1!HL13)," ",IF(Math1!HL13&gt;=75,Math1!HL13," "))</f>
        <v xml:space="preserve"> </v>
      </c>
      <c r="BC4" s="157" t="str">
        <f>IF(ISBLANK(Math1!HP13)," ",IF(Math1!HP13&gt;=75,Math1!HP13," "))</f>
        <v xml:space="preserve"> </v>
      </c>
      <c r="BD4" s="157" t="str">
        <f>IF(ISBLANK(Math1!HT13)," ",IF(Math1!HT13&gt;=75,Math1!HT13," "))</f>
        <v xml:space="preserve"> </v>
      </c>
      <c r="BE4" s="157" t="str">
        <f>IF(ISBLANK(Math1!IA13)," ",IF(Math1!IA13&gt;=75,Math1!IA13," "))</f>
        <v xml:space="preserve"> </v>
      </c>
      <c r="BF4" s="157" t="str">
        <f>IF(ISBLANK(Math1!IE13)," ",IF(Math1!IE13&gt;=75,Math1!IE13," "))</f>
        <v xml:space="preserve"> </v>
      </c>
      <c r="BG4" s="157" t="str">
        <f>IF(ISBLANK(Math1!II13)," ",IF(Math1!II13&gt;=75,Math1!II13," "))</f>
        <v xml:space="preserve"> </v>
      </c>
      <c r="BH4" s="157" t="str">
        <f>IF(ISBLANK(Math1!IM13)," ",IF(Math1!IM13&gt;=75,Math1!IM13," "))</f>
        <v xml:space="preserve"> </v>
      </c>
      <c r="BI4" s="157" t="str">
        <f>IF(ISBLANK(Math1!IQ13)," ",IF(Math1!IQ13&gt;=75,Math1!IQ13," "))</f>
        <v xml:space="preserve"> </v>
      </c>
      <c r="BJ4" s="157" t="str">
        <f>IF(ISBLANK(Math1!IX13)," ",IF(Math1!IX13&gt;=75,Math1!IX13," "))</f>
        <v xml:space="preserve"> </v>
      </c>
      <c r="BK4" s="157" t="str">
        <f>IF(ISBLANK(Math1!JB13)," ",IF(Math1!JB13&gt;=75,Math1!JB13," "))</f>
        <v xml:space="preserve"> </v>
      </c>
      <c r="BL4" s="157" t="str">
        <f>IF(ISBLANK(Math1!JF13)," ",IF(Math1!JF13&gt;=75,Math1!JF13," "))</f>
        <v xml:space="preserve"> </v>
      </c>
      <c r="BM4" s="157" t="str">
        <f>IF(ISBLANK(Math1!JJ13)," ",IF(Math1!JJ13&gt;=75,Math1!JJ13," "))</f>
        <v xml:space="preserve"> </v>
      </c>
      <c r="BN4" s="157" t="str">
        <f>IF(ISBLANK(Math1!JN13)," ",IF(Math1!JN13&gt;=75,Math1!JN13," "))</f>
        <v xml:space="preserve"> </v>
      </c>
      <c r="BO4" s="157" t="str">
        <f>IF(ISBLANK(Math1!JU13)," ",IF(Math1!JU13&gt;=75,Math1!JU13," "))</f>
        <v xml:space="preserve"> </v>
      </c>
      <c r="BP4" s="157" t="str">
        <f>IF(ISBLANK(Math1!JY13)," ",IF(Math1!JY13&gt;=75,Math1!JY13," "))</f>
        <v xml:space="preserve"> </v>
      </c>
      <c r="BQ4" s="157" t="str">
        <f>IF(ISBLANK(Math1!KC13)," ",IF(Math1!KC13&gt;=75,Math1!KC13," "))</f>
        <v xml:space="preserve"> </v>
      </c>
      <c r="BR4" s="158" t="str">
        <f>IF(ISBLANK(Math1!KG13)," ",IF(Math1!KG13&gt;=75,Math1!KG13," "))</f>
        <v xml:space="preserve"> </v>
      </c>
      <c r="BS4" s="456" t="str">
        <f>AU4</f>
        <v xml:space="preserve">  </v>
      </c>
      <c r="BT4" s="457"/>
      <c r="BU4" s="157" t="str">
        <f>IF(ISBLANK(Math1!KK13)," ",IF(Math1!KK13&gt;=75,Math1!KK13," "))</f>
        <v xml:space="preserve"> </v>
      </c>
      <c r="BV4" s="157" t="str">
        <f>IF(ISBLANK(Math1!KR13)," ",IF(Math1!KR13&gt;=75,Math1!KR13," "))</f>
        <v xml:space="preserve"> </v>
      </c>
      <c r="BW4" s="157" t="str">
        <f>IF(ISBLANK(Math1!KV13)," ",IF(Math1!KV13&gt;=75,Math1!KV13," "))</f>
        <v xml:space="preserve"> </v>
      </c>
    </row>
    <row r="5" spans="1:75" s="1" customFormat="1" ht="20.100000000000001" customHeight="1">
      <c r="A5" s="458"/>
      <c r="B5" s="459"/>
      <c r="C5" s="159" t="str">
        <f>IF(ISBLANK(Math1!E13)," ",IF(Math1!E13&gt;=50,IF(Math1!E13&lt;75,Math1!E13," ")," "))</f>
        <v xml:space="preserve"> </v>
      </c>
      <c r="D5" s="159" t="str">
        <f>IF(ISBLANK(Math1!I13)," ",IF(Math1!I13&gt;=50,IF(Math1!I13&lt;75,Math1!I13," ")," "))</f>
        <v xml:space="preserve"> </v>
      </c>
      <c r="E5" s="159" t="str">
        <f>IF(ISBLANK(Math1!M13)," ",IF(Math1!M13&gt;=50,IF(Math1!M13&lt;75,Math1!M13," ")," "))</f>
        <v xml:space="preserve"> </v>
      </c>
      <c r="F5" s="159" t="str">
        <f>IF(ISBLANK(Math1!Q13)," ",IF(Math1!Q13&gt;=50,IF(Math1!Q13&lt;75,Math1!Q13," ")," "))</f>
        <v xml:space="preserve"> </v>
      </c>
      <c r="G5" s="159" t="str">
        <f>IF(ISBLANK(Math1!U13)," ",IF(Math1!U13&gt;=50,IF(Math1!U13&lt;75,Math1!U13," ")," "))</f>
        <v xml:space="preserve"> </v>
      </c>
      <c r="H5" s="159" t="str">
        <f>IF(ISBLANK(Math1!AB13)," ",IF(Math1!AB13&gt;=50,IF(Math1!AB13&lt;75,Math1!AB13," ")," "))</f>
        <v xml:space="preserve"> </v>
      </c>
      <c r="I5" s="159" t="str">
        <f>IF(ISBLANK(Math1!AF13)," ",IF(Math1!AF13&gt;=50,IF(Math1!AF13&lt;75,Math1!AF13," ")," "))</f>
        <v xml:space="preserve"> </v>
      </c>
      <c r="J5" s="159" t="str">
        <f>IF(ISBLANK(Math1!AJ13)," ",IF(Math1!AJ13&gt;=50,IF(Math1!AJ13&lt;75,Math1!AJ13," ")," "))</f>
        <v xml:space="preserve"> </v>
      </c>
      <c r="K5" s="159" t="str">
        <f>IF(ISBLANK(Math1!AN13)," ",IF(Math1!AN13&gt;=50,IF(Math1!AN13&lt;75,Math1!AN13," ")," "))</f>
        <v xml:space="preserve"> </v>
      </c>
      <c r="L5" s="159" t="str">
        <f>IF(ISBLANK(Math1!AR13)," ",IF(Math1!AR13&gt;=50,IF(Math1!AR13&lt;75,Math1!AR13," ")," "))</f>
        <v xml:space="preserve"> </v>
      </c>
      <c r="M5" s="159" t="str">
        <f>IF(ISBLANK(Math1!AY13)," ",IF(Math1!AY13&gt;=50,IF(Math1!AY13&lt;75,Math1!AY13," ")," "))</f>
        <v xml:space="preserve"> </v>
      </c>
      <c r="N5" s="159" t="str">
        <f>IF(ISBLANK(Math1!BC13)," ",IF(Math1!BC13&gt;=50,IF(Math1!BC13&lt;75,Math1!BC13," ")," "))</f>
        <v xml:space="preserve"> </v>
      </c>
      <c r="O5" s="159" t="str">
        <f>IF(ISBLANK(Math1!BG13)," ",IF(Math1!BG13&gt;=50,IF(Math1!BG13&lt;75,Math1!BG13," ")," "))</f>
        <v xml:space="preserve"> </v>
      </c>
      <c r="P5" s="159" t="str">
        <f>IF(ISBLANK(Math1!BK13)," ",IF(Math1!BK13&gt;=50,IF(Math1!BK13&lt;75,Math1!BK13," ")," "))</f>
        <v xml:space="preserve"> </v>
      </c>
      <c r="Q5" s="159" t="str">
        <f>IF(ISBLANK(Math1!BO13)," ",IF(Math1!BO13&gt;=50,IF(Math1!BO13&lt;75,Math1!BO13," ")," "))</f>
        <v xml:space="preserve"> </v>
      </c>
      <c r="R5" s="159" t="str">
        <f>IF(ISBLANK(Math1!BV13)," ",IF(Math1!BV13&gt;=50,IF(Math1!BV13&lt;75,Math1!BV13," ")," "))</f>
        <v xml:space="preserve"> </v>
      </c>
      <c r="S5" s="159" t="str">
        <f>IF(ISBLANK(Math1!BZ13)," ",IF(Math1!BZ13&gt;=50,IF(Math1!BZ13&lt;75,Math1!BZ13," ")," "))</f>
        <v xml:space="preserve"> </v>
      </c>
      <c r="T5" s="159" t="str">
        <f>IF(ISBLANK(Math1!CD13)," ",IF(Math1!CD13&gt;=50,IF(Math1!CD13&lt;75,Math1!CD13," ")," "))</f>
        <v xml:space="preserve"> </v>
      </c>
      <c r="U5" s="159" t="str">
        <f>IF(ISBLANK(Math1!CH13)," ",IF(Math1!CH13&gt;=50,IF(Math1!CH13&lt;75,Math1!CH13," ")," "))</f>
        <v xml:space="preserve"> </v>
      </c>
      <c r="V5" s="159" t="str">
        <f>IF(ISBLANK(Math1!CL13)," ",IF(Math1!CL13&gt;=50,IF(Math1!CL13&lt;75,Math1!CL13," ")," "))</f>
        <v xml:space="preserve"> </v>
      </c>
      <c r="W5" s="160" t="str">
        <f>IF(ISBLANK(Math1!CS13)," ",IF(Math1!CS13&gt;=50,IF(Math1!CS13&lt;75,Math1!CS13," ")," "))</f>
        <v xml:space="preserve"> </v>
      </c>
      <c r="X5" s="458"/>
      <c r="Y5" s="459"/>
      <c r="Z5" s="159" t="str">
        <f>IF(ISBLANK(Math1!CW13)," ",IF(Math1!CW13&gt;=50,IF(Math1!CW13&lt;75,Math1!CW13," ")," "))</f>
        <v xml:space="preserve"> </v>
      </c>
      <c r="AA5" s="159" t="str">
        <f>IF(ISBLANK(Math1!DA13)," ",IF(Math1!DA13&gt;=50,IF(Math1!DA13&lt;75,Math1!DA13," ")," "))</f>
        <v xml:space="preserve"> </v>
      </c>
      <c r="AB5" s="159" t="str">
        <f>IF(ISBLANK(Math1!DE13)," ",IF(Math1!DE13&gt;=50,IF(Math1!DE13&lt;75,Math1!DE13," ")," "))</f>
        <v xml:space="preserve"> </v>
      </c>
      <c r="AC5" s="159" t="str">
        <f>IF(ISBLANK(Math1!DI13)," ",IF(Math1!DI13&gt;=50,IF(Math1!DI13&lt;75,Math1!DI13," ")," "))</f>
        <v xml:space="preserve"> </v>
      </c>
      <c r="AD5" s="159" t="str">
        <f>IF(ISBLANK(Math1!DP13)," ",IF(Math1!DP13&gt;=50,IF(Math1!DP13&lt;75,Math1!DP13," ")," "))</f>
        <v xml:space="preserve"> </v>
      </c>
      <c r="AE5" s="159" t="str">
        <f>IF(ISBLANK(Math1!DT13)," ",IF(Math1!DT13&gt;=50,IF(Math1!DT13&lt;75,Math1!DT13," ")," "))</f>
        <v xml:space="preserve"> </v>
      </c>
      <c r="AF5" s="159" t="str">
        <f>IF(ISBLANK(Math1!DX13)," ",IF(Math1!DX13&gt;=50,IF(Math1!DX13&lt;75,Math1!DX13," ")," "))</f>
        <v xml:space="preserve"> </v>
      </c>
      <c r="AG5" s="159" t="str">
        <f>IF(ISBLANK(Math1!EB13)," ",IF(Math1!EB13&gt;=50,IF(Math1!EB13&lt;75,Math1!EB13," ")," "))</f>
        <v xml:space="preserve"> </v>
      </c>
      <c r="AH5" s="159" t="str">
        <f>IF(ISBLANK(Math1!EF13)," ",IF(Math1!EF13&gt;=50,IF(Math1!EF13&lt;75,Math1!EF13," ")," "))</f>
        <v xml:space="preserve"> </v>
      </c>
      <c r="AI5" s="159" t="str">
        <f>IF(ISBLANK(Math1!EM13)," ",IF(Math1!EM13&gt;=50,IF(Math1!EM13&lt;75,Math1!EM13," ")," "))</f>
        <v xml:space="preserve"> </v>
      </c>
      <c r="AJ5" s="159" t="str">
        <f>IF(ISBLANK(Math1!EQ13)," ",IF(Math1!EQ13&gt;=50,IF(Math1!EQ13&lt;75,Math1!EQ13," ")," "))</f>
        <v xml:space="preserve"> </v>
      </c>
      <c r="AK5" s="159" t="str">
        <f>IF(ISBLANK(Math1!EU13)," ",IF(Math1!EU13&gt;=50,IF(Math1!EU13&lt;75,Math1!EU13," ")," "))</f>
        <v xml:space="preserve"> </v>
      </c>
      <c r="AL5" s="159" t="str">
        <f>IF(ISBLANK(Math1!EY13)," ",IF(Math1!EY13&gt;=50,IF(Math1!EY13&lt;75,Math1!EY13," ")," "))</f>
        <v xml:space="preserve"> </v>
      </c>
      <c r="AM5" s="159" t="str">
        <f>IF(ISBLANK(Math1!FC13)," ",IF(Math1!FC13&gt;=50,IF(Math1!FC13&lt;75,Math1!FC13," ")," "))</f>
        <v xml:space="preserve"> </v>
      </c>
      <c r="AN5" s="159" t="str">
        <f>IF(ISBLANK(Math1!FJ13)," ",IF(Math1!FJ13&gt;=50,IF(Math1!FJ13&lt;75,Math1!FJ13," ")," "))</f>
        <v xml:space="preserve"> </v>
      </c>
      <c r="AO5" s="159" t="str">
        <f>IF(ISBLANK(Math1!FN13)," ",IF(Math1!FN13&gt;=50,IF(Math1!FN13&lt;75,Math1!FN13," ")," "))</f>
        <v xml:space="preserve"> </v>
      </c>
      <c r="AP5" s="159" t="str">
        <f>IF(ISBLANK(Math1!FR13)," ",IF(Math1!FR13&gt;=50,IF(Math1!FR13&lt;75,Math1!FR13," ")," "))</f>
        <v xml:space="preserve"> </v>
      </c>
      <c r="AQ5" s="159" t="str">
        <f>IF(ISBLANK(Math1!FV13)," ",IF(Math1!FV13&gt;=50,IF(Math1!FV13&lt;75,Math1!FV13," ")," "))</f>
        <v xml:space="preserve"> </v>
      </c>
      <c r="AR5" s="159" t="str">
        <f>IF(ISBLANK(Math1!FZ13)," ",IF(Math1!FZ13&gt;=50,IF(Math1!FZ13&lt;75,Math1!FZ13," ")," "))</f>
        <v xml:space="preserve"> </v>
      </c>
      <c r="AS5" s="159" t="str">
        <f>IF(ISBLANK(Math1!GG13)," ",IF(Math1!GG13&gt;=50,IF(Math1!GG13&lt;75,Math1!GG13," ")," "))</f>
        <v xml:space="preserve"> </v>
      </c>
      <c r="AT5" s="160" t="str">
        <f>IF(ISBLANK(Math1!GK13)," ",IF(Math1!GK13&gt;=50,IF(Math1!GK13&lt;75,Math1!GK13," ")," "))</f>
        <v xml:space="preserve"> </v>
      </c>
      <c r="AU5" s="458"/>
      <c r="AV5" s="459"/>
      <c r="AW5" s="159" t="str">
        <f>IF(ISBLANK(Math1!GO13)," ",IF(Math1!GO13&gt;=50,IF(Math1!GO13&lt;75,Math1!GO13," ")," "))</f>
        <v xml:space="preserve"> </v>
      </c>
      <c r="AX5" s="159" t="str">
        <f>IF(ISBLANK(Math1!GS13)," ",IF(Math1!GS13&gt;=50,IF(Math1!GS13&lt;75,Math1!GS13," ")," "))</f>
        <v xml:space="preserve"> </v>
      </c>
      <c r="AY5" s="159" t="str">
        <f>IF(ISBLANK(Math1!GW13)," ",IF(Math1!GW13&gt;=50,IF(Math1!GW13&lt;75,Math1!GW13," ")," "))</f>
        <v xml:space="preserve"> </v>
      </c>
      <c r="AZ5" s="159" t="str">
        <f>IF(ISBLANK(Math1!HD13)," ",IF(Math1!HD13&gt;=50,IF(Math1!HD13&lt;75,Math1!HD13," ")," "))</f>
        <v xml:space="preserve"> </v>
      </c>
      <c r="BA5" s="159" t="str">
        <f>IF(ISBLANK(Math1!HH13)," ",IF(Math1!HH13&gt;=50,IF(Math1!HH13&lt;75,Math1!HH13," ")," "))</f>
        <v xml:space="preserve"> </v>
      </c>
      <c r="BB5" s="159" t="str">
        <f>IF(ISBLANK(Math1!HL13)," ",IF(Math1!HL13&gt;=50,IF(Math1!HL13&lt;75,Math1!HL13," ")," "))</f>
        <v xml:space="preserve"> </v>
      </c>
      <c r="BC5" s="159" t="str">
        <f>IF(ISBLANK(Math1!HP13)," ",IF(Math1!HP13&gt;=50,IF(Math1!HP13&lt;75,Math1!HP13," ")," "))</f>
        <v xml:space="preserve"> </v>
      </c>
      <c r="BD5" s="159" t="str">
        <f>IF(ISBLANK(Math1!HT13)," ",IF(Math1!HT13&gt;=50,IF(Math1!HT13&lt;75,Math1!HT13," ")," "))</f>
        <v xml:space="preserve"> </v>
      </c>
      <c r="BE5" s="159" t="str">
        <f>IF(ISBLANK(Math1!IA13)," ",IF(Math1!IA13&gt;=50,IF(Math1!IA13&lt;75,Math1!IA13," ")," "))</f>
        <v xml:space="preserve"> </v>
      </c>
      <c r="BF5" s="159" t="str">
        <f>IF(ISBLANK(Math1!IE13)," ",IF(Math1!IE13&gt;=50,IF(Math1!IE13&lt;75,Math1!IE13," ")," "))</f>
        <v xml:space="preserve"> </v>
      </c>
      <c r="BG5" s="159" t="str">
        <f>IF(ISBLANK(Math1!II13)," ",IF(Math1!II13&gt;=50,IF(Math1!II13&lt;75,Math1!II13," ")," "))</f>
        <v xml:space="preserve"> </v>
      </c>
      <c r="BH5" s="159" t="str">
        <f>IF(ISBLANK(Math1!IM13)," ",IF(Math1!IM13&gt;=50,IF(Math1!IM13&lt;75,Math1!IM13," ")," "))</f>
        <v xml:space="preserve"> </v>
      </c>
      <c r="BI5" s="159" t="str">
        <f>IF(ISBLANK(Math1!IQ13)," ",IF(Math1!IQ13&gt;=50,IF(Math1!IQ13&lt;75,Math1!IQ13," ")," "))</f>
        <v xml:space="preserve"> </v>
      </c>
      <c r="BJ5" s="159" t="str">
        <f>IF(ISBLANK(Math1!IX13)," ",IF(Math1!IX13&gt;=50,IF(Math1!IX13&lt;75,Math1!IX13," ")," "))</f>
        <v xml:space="preserve"> </v>
      </c>
      <c r="BK5" s="159" t="str">
        <f>IF(ISBLANK(Math1!JB13)," ",IF(Math1!JB13&gt;=50,IF(Math1!JB13&lt;75,Math1!JB13," ")," "))</f>
        <v xml:space="preserve"> </v>
      </c>
      <c r="BL5" s="159" t="str">
        <f>IF(ISBLANK(Math1!JF13)," ",IF(Math1!JF13&gt;=50,IF(Math1!JF13&lt;75,Math1!JF13," ")," "))</f>
        <v xml:space="preserve"> </v>
      </c>
      <c r="BM5" s="159" t="str">
        <f>IF(ISBLANK(Math1!JJ13)," ",IF(Math1!JJ13&gt;=50,IF(Math1!JJ13&lt;75,Math1!JJ13," ")," "))</f>
        <v xml:space="preserve"> </v>
      </c>
      <c r="BN5" s="159" t="str">
        <f>IF(ISBLANK(Math1!JN13)," ",IF(Math1!JN13&gt;=50,IF(Math1!JN13&lt;75,Math1!JN13," ")," "))</f>
        <v xml:space="preserve"> </v>
      </c>
      <c r="BO5" s="159" t="str">
        <f>IF(ISBLANK(Math1!JU13)," ",IF(Math1!JU13&gt;=50,IF(Math1!JU13&lt;75,Math1!JU13," ")," "))</f>
        <v xml:space="preserve"> </v>
      </c>
      <c r="BP5" s="159" t="str">
        <f>IF(ISBLANK(Math1!JY13)," ",IF(Math1!JY13&gt;=50,IF(Math1!JY13&lt;75,Math1!JY13," ")," "))</f>
        <v xml:space="preserve"> </v>
      </c>
      <c r="BQ5" s="159" t="str">
        <f>IF(ISBLANK(Math1!KC13)," ",IF(Math1!KC13&gt;=50,IF(Math1!KC13&lt;75,Math1!KC13," ")," "))</f>
        <v xml:space="preserve"> </v>
      </c>
      <c r="BR5" s="160" t="str">
        <f>IF(ISBLANK(Math1!KG13)," ",IF(Math1!KG13&gt;=50,IF(Math1!KG13&lt;75,Math1!KG13," ")," "))</f>
        <v xml:space="preserve"> </v>
      </c>
      <c r="BS5" s="458"/>
      <c r="BT5" s="459"/>
      <c r="BU5" s="159" t="str">
        <f>IF(ISBLANK(Math1!KK13)," ",IF(Math1!KK13&gt;=50,IF(Math1!KK13&lt;75,Math1!KK13," ")," "))</f>
        <v xml:space="preserve"> </v>
      </c>
      <c r="BV5" s="159" t="str">
        <f>IF(ISBLANK(Math1!KR13)," ",IF(Math1!KR13&gt;=50,IF(Math1!KR13&lt;75,Math1!KR13," ")," "))</f>
        <v xml:space="preserve"> </v>
      </c>
      <c r="BW5" s="159" t="str">
        <f>IF(ISBLANK(Math1!KV13)," ",IF(Math1!KV13&gt;=50,IF(Math1!KV13&lt;75,Math1!KV13," ")," "))</f>
        <v xml:space="preserve"> </v>
      </c>
    </row>
    <row r="6" spans="1:75" s="1" customFormat="1" ht="20.100000000000001" customHeight="1" thickBot="1">
      <c r="A6" s="460"/>
      <c r="B6" s="461"/>
      <c r="C6" s="161" t="str">
        <f>IF(ISBLANK(Math1!E13)," ",IF(Math1!E13&lt;50,Math1!E13," "))</f>
        <v xml:space="preserve"> </v>
      </c>
      <c r="D6" s="161" t="str">
        <f>IF(ISBLANK(Math1!I13)," ",IF(Math1!I13&lt;50,Math1!I13," "))</f>
        <v xml:space="preserve"> </v>
      </c>
      <c r="E6" s="161" t="str">
        <f>IF(ISBLANK(Math1!M13)," ",IF(Math1!M13&lt;50,Math1!M13," "))</f>
        <v xml:space="preserve"> </v>
      </c>
      <c r="F6" s="161" t="str">
        <f>IF(ISBLANK(Math1!Q13)," ",IF(Math1!Q13&lt;50,Math1!Q13," "))</f>
        <v xml:space="preserve"> </v>
      </c>
      <c r="G6" s="161" t="str">
        <f>IF(ISBLANK(Math1!U13)," ",IF(Math1!U13&lt;50,Math1!U13," "))</f>
        <v xml:space="preserve"> </v>
      </c>
      <c r="H6" s="161" t="str">
        <f>IF(ISBLANK(Math1!AB13)," ",IF(Math1!AB13&lt;50,Math1!AB13," "))</f>
        <v xml:space="preserve"> </v>
      </c>
      <c r="I6" s="161" t="str">
        <f>IF(ISBLANK(Math1!AF13)," ",IF(Math1!AF13&lt;50,Math1!AF13," "))</f>
        <v xml:space="preserve"> </v>
      </c>
      <c r="J6" s="161" t="str">
        <f>IF(ISBLANK(Math1!AJ13)," ",IF(Math1!AJ13&lt;50,Math1!AJ13," "))</f>
        <v xml:space="preserve"> </v>
      </c>
      <c r="K6" s="161" t="str">
        <f>IF(ISBLANK(Math1!AN13)," ",IF(Math1!AN13&lt;50,Math1!AN13," "))</f>
        <v xml:space="preserve"> </v>
      </c>
      <c r="L6" s="161" t="str">
        <f>IF(ISBLANK(Math1!AR13)," ",IF(Math1!AR13&lt;50,Math1!AR13," "))</f>
        <v xml:space="preserve"> </v>
      </c>
      <c r="M6" s="161" t="str">
        <f>IF(ISBLANK(Math1!AY13)," ",IF(Math1!AY13&lt;50,Math1!AY13," "))</f>
        <v xml:space="preserve"> </v>
      </c>
      <c r="N6" s="161" t="str">
        <f>IF(ISBLANK(Math1!BC13)," ",IF(Math1!BC13&lt;50,Math1!BC13," "))</f>
        <v xml:space="preserve"> </v>
      </c>
      <c r="O6" s="161" t="str">
        <f>IF(ISBLANK(Math1!BG13)," ",IF(Math1!BG13&lt;50,Math1!BG13," "))</f>
        <v xml:space="preserve"> </v>
      </c>
      <c r="P6" s="161" t="str">
        <f>IF(ISBLANK(Math1!BK13)," ",IF(Math1!BK13&lt;50,Math1!BK13," "))</f>
        <v xml:space="preserve"> </v>
      </c>
      <c r="Q6" s="161" t="str">
        <f>IF(ISBLANK(Math1!BO13)," ",IF(Math1!BO13&lt;50,Math1!BO13," "))</f>
        <v xml:space="preserve"> </v>
      </c>
      <c r="R6" s="161" t="str">
        <f>IF(ISBLANK(Math1!BV13)," ",IF(Math1!BV13&lt;50,Math1!BV13," "))</f>
        <v xml:space="preserve"> </v>
      </c>
      <c r="S6" s="161" t="str">
        <f>IF(ISBLANK(Math1!BZ13)," ",IF(Math1!BZ13&lt;50,Math1!BZ13," "))</f>
        <v xml:space="preserve"> </v>
      </c>
      <c r="T6" s="161" t="str">
        <f>IF(ISBLANK(Math1!CD13)," ",IF(Math1!CD13&lt;50,Math1!CD13," "))</f>
        <v xml:space="preserve"> </v>
      </c>
      <c r="U6" s="161" t="str">
        <f>IF(ISBLANK(Math1!CH13)," ",IF(Math1!CH13&lt;50,Math1!CH13," "))</f>
        <v xml:space="preserve"> </v>
      </c>
      <c r="V6" s="161" t="str">
        <f>IF(ISBLANK(Math1!CL13)," ",IF(Math1!CL13&lt;50,Math1!CL13," "))</f>
        <v xml:space="preserve"> </v>
      </c>
      <c r="W6" s="162" t="str">
        <f>IF(ISBLANK(Math1!CS13)," ",IF(Math1!CS13&lt;50,Math1!CS13," "))</f>
        <v xml:space="preserve"> </v>
      </c>
      <c r="X6" s="460"/>
      <c r="Y6" s="461"/>
      <c r="Z6" s="161" t="str">
        <f>IF(ISBLANK(Math1!CW13)," ",IF(Math1!CW13&lt;50,Math1!CW13," "))</f>
        <v xml:space="preserve"> </v>
      </c>
      <c r="AA6" s="161" t="str">
        <f>IF(ISBLANK(Math1!DA13)," ",IF(Math1!DA13&lt;50,Math1!DA13," "))</f>
        <v xml:space="preserve"> </v>
      </c>
      <c r="AB6" s="161" t="str">
        <f>IF(ISBLANK(Math1!DE13)," ",IF(Math1!DE13&lt;50,Math1!DE13," "))</f>
        <v xml:space="preserve"> </v>
      </c>
      <c r="AC6" s="161" t="str">
        <f>IF(ISBLANK(Math1!DI13)," ",IF(Math1!DI13&lt;50,Math1!DI13," "))</f>
        <v xml:space="preserve"> </v>
      </c>
      <c r="AD6" s="161" t="str">
        <f>IF(ISBLANK(Math1!DP13)," ",IF(Math1!DP13&lt;50,Math1!DP13," "))</f>
        <v xml:space="preserve"> </v>
      </c>
      <c r="AE6" s="161" t="str">
        <f>IF(ISBLANK(Math1!DT13)," ",IF(Math1!DT13&lt;50,Math1!DT13," "))</f>
        <v xml:space="preserve"> </v>
      </c>
      <c r="AF6" s="161" t="str">
        <f>IF(ISBLANK(Math1!DX13)," ",IF(Math1!DX13&lt;50,Math1!DX13," "))</f>
        <v xml:space="preserve"> </v>
      </c>
      <c r="AG6" s="161" t="str">
        <f>IF(ISBLANK(Math1!EB13)," ",IF(Math1!EB13&lt;50,Math1!EB13," "))</f>
        <v xml:space="preserve"> </v>
      </c>
      <c r="AH6" s="161" t="str">
        <f>IF(ISBLANK(Math1!EF13)," ",IF(Math1!EF13&lt;50,Math1!EF13," "))</f>
        <v xml:space="preserve"> </v>
      </c>
      <c r="AI6" s="161" t="str">
        <f>IF(ISBLANK(Math1!EM13)," ",IF(Math1!EM13&lt;50,Math1!EM13," "))</f>
        <v xml:space="preserve"> </v>
      </c>
      <c r="AJ6" s="161" t="str">
        <f>IF(ISBLANK(Math1!EQ13)," ",IF(Math1!EQ13&lt;50,Math1!EQ13," "))</f>
        <v xml:space="preserve"> </v>
      </c>
      <c r="AK6" s="161" t="str">
        <f>IF(ISBLANK(Math1!EU13)," ",IF(Math1!EU13&lt;50,Math1!EU13," "))</f>
        <v xml:space="preserve"> </v>
      </c>
      <c r="AL6" s="161" t="str">
        <f>IF(ISBLANK(Math1!EY13)," ",IF(Math1!EY13&lt;50,Math1!EY13," "))</f>
        <v xml:space="preserve"> </v>
      </c>
      <c r="AM6" s="161" t="str">
        <f>IF(ISBLANK(Math1!FC13)," ",IF(Math1!FC13&lt;50,Math1!FC13," "))</f>
        <v xml:space="preserve"> </v>
      </c>
      <c r="AN6" s="161" t="str">
        <f>IF(ISBLANK(Math1!FJ13)," ",IF(Math1!FJ13&lt;50,Math1!FJ13," "))</f>
        <v xml:space="preserve"> </v>
      </c>
      <c r="AO6" s="161" t="str">
        <f>IF(ISBLANK(Math1!FN13)," ",IF(Math1!FN13&lt;50,Math1!FN13," "))</f>
        <v xml:space="preserve"> </v>
      </c>
      <c r="AP6" s="161" t="str">
        <f>IF(ISBLANK(Math1!FR13)," ",IF(Math1!FR13&lt;50,Math1!FR13," "))</f>
        <v xml:space="preserve"> </v>
      </c>
      <c r="AQ6" s="161" t="str">
        <f>IF(ISBLANK(Math1!FV13)," ",IF(Math1!FV13&lt;50,Math1!FV13," "))</f>
        <v xml:space="preserve"> </v>
      </c>
      <c r="AR6" s="161" t="str">
        <f>IF(ISBLANK(Math1!FZ13)," ",IF(Math1!FZ13&lt;50,Math1!FZ13," "))</f>
        <v xml:space="preserve"> </v>
      </c>
      <c r="AS6" s="161" t="str">
        <f>IF(ISBLANK(Math1!GG13)," ",IF(Math1!GG13&lt;50,Math1!GG13," "))</f>
        <v xml:space="preserve"> </v>
      </c>
      <c r="AT6" s="162" t="str">
        <f>IF(ISBLANK(Math1!GK13)," ",IF(Math1!GK13&lt;50,Math1!GK13," "))</f>
        <v xml:space="preserve"> </v>
      </c>
      <c r="AU6" s="460"/>
      <c r="AV6" s="461"/>
      <c r="AW6" s="161" t="str">
        <f>IF(ISBLANK(Math1!GO13)," ",IF(Math1!GO13&lt;50,Math1!GO13," "))</f>
        <v xml:space="preserve"> </v>
      </c>
      <c r="AX6" s="161" t="str">
        <f>IF(ISBLANK(Math1!GS13)," ",IF(Math1!GS13&lt;50,Math1!GS13," "))</f>
        <v xml:space="preserve"> </v>
      </c>
      <c r="AY6" s="161" t="str">
        <f>IF(ISBLANK(Math1!GW13)," ",IF(Math1!GW13&lt;50,Math1!GW13," "))</f>
        <v xml:space="preserve"> </v>
      </c>
      <c r="AZ6" s="161" t="str">
        <f>IF(ISBLANK(Math1!HD13)," ",IF(Math1!HD13&lt;50,Math1!HD13," "))</f>
        <v xml:space="preserve"> </v>
      </c>
      <c r="BA6" s="161" t="str">
        <f>IF(ISBLANK(Math1!HH13)," ",IF(Math1!HH13&lt;50,Math1!HH13," "))</f>
        <v xml:space="preserve"> </v>
      </c>
      <c r="BB6" s="161" t="str">
        <f>IF(ISBLANK(Math1!HL13)," ",IF(Math1!HL13&lt;50,Math1!HL13," "))</f>
        <v xml:space="preserve"> </v>
      </c>
      <c r="BC6" s="161" t="str">
        <f>IF(ISBLANK(Math1!HP13)," ",IF(Math1!HP13&lt;50,Math1!HP13," "))</f>
        <v xml:space="preserve"> </v>
      </c>
      <c r="BD6" s="161" t="str">
        <f>IF(ISBLANK(Math1!HT13)," ",IF(Math1!HT13&lt;50,Math1!HT13," "))</f>
        <v xml:space="preserve"> </v>
      </c>
      <c r="BE6" s="161" t="str">
        <f>IF(ISBLANK(Math1!IA13)," ",IF(Math1!IA13&lt;50,Math1!IA13," "))</f>
        <v xml:space="preserve"> </v>
      </c>
      <c r="BF6" s="161" t="str">
        <f>IF(ISBLANK(Math1!IE13)," ",IF(Math1!IE13&lt;50,Math1!IE13," "))</f>
        <v xml:space="preserve"> </v>
      </c>
      <c r="BG6" s="161" t="str">
        <f>IF(ISBLANK(Math1!II13)," ",IF(Math1!II13&lt;50,Math1!II13," "))</f>
        <v xml:space="preserve"> </v>
      </c>
      <c r="BH6" s="161" t="str">
        <f>IF(ISBLANK(Math1!IM13)," ",IF(Math1!IM13&lt;50,Math1!IM13," "))</f>
        <v xml:space="preserve"> </v>
      </c>
      <c r="BI6" s="161" t="str">
        <f>IF(ISBLANK(Math1!IQ13)," ",IF(Math1!IQ13&lt;50,Math1!IQ13," "))</f>
        <v xml:space="preserve"> </v>
      </c>
      <c r="BJ6" s="161" t="str">
        <f>IF(ISBLANK(Math1!IX13)," ",IF(Math1!IX13&lt;50,Math1!IX13," "))</f>
        <v xml:space="preserve"> </v>
      </c>
      <c r="BK6" s="161" t="str">
        <f>IF(ISBLANK(Math1!JB13)," ",IF(Math1!JB13&lt;50,Math1!JB13," "))</f>
        <v xml:space="preserve"> </v>
      </c>
      <c r="BL6" s="161" t="str">
        <f>IF(ISBLANK(Math1!JF13)," ",IF(Math1!JF13&lt;50,Math1!JF13," "))</f>
        <v xml:space="preserve"> </v>
      </c>
      <c r="BM6" s="161" t="str">
        <f>IF(ISBLANK(Math1!JJ13)," ",IF(Math1!JJ13&lt;50,Math1!JJ13," "))</f>
        <v xml:space="preserve"> </v>
      </c>
      <c r="BN6" s="161" t="str">
        <f>IF(ISBLANK(Math1!JN13)," ",IF(Math1!JN13&lt;50,Math1!JN13," "))</f>
        <v xml:space="preserve"> </v>
      </c>
      <c r="BO6" s="161" t="str">
        <f>IF(ISBLANK(Math1!JU13)," ",IF(Math1!JU13&lt;50,Math1!JU13," "))</f>
        <v xml:space="preserve"> </v>
      </c>
      <c r="BP6" s="161" t="str">
        <f>IF(ISBLANK(Math1!JY13)," ",IF(Math1!JY13&lt;50,Math1!JY13," "))</f>
        <v xml:space="preserve"> </v>
      </c>
      <c r="BQ6" s="161" t="str">
        <f>IF(ISBLANK(Math1!KC13)," ",IF(Math1!KC13&lt;50,Math1!KC13," "))</f>
        <v xml:space="preserve"> </v>
      </c>
      <c r="BR6" s="162" t="str">
        <f>IF(ISBLANK(Math1!KG13)," ",IF(Math1!KG13&lt;50,Math1!KG13," "))</f>
        <v xml:space="preserve"> </v>
      </c>
      <c r="BS6" s="460"/>
      <c r="BT6" s="461"/>
      <c r="BU6" s="161" t="str">
        <f>IF(ISBLANK(Math1!KK13)," ",IF(Math1!KK13&lt;50,Math1!KK13," "))</f>
        <v xml:space="preserve"> </v>
      </c>
      <c r="BV6" s="161" t="str">
        <f>IF(ISBLANK(Math1!KR13)," ",IF(Math1!KR13&lt;50,Math1!KR13," "))</f>
        <v xml:space="preserve"> </v>
      </c>
      <c r="BW6" s="161" t="str">
        <f>IF(ISBLANK(Math1!KV13)," ",IF(Math1!KV13&lt;50,Math1!KV13," "))</f>
        <v xml:space="preserve"> </v>
      </c>
    </row>
    <row r="7" spans="1:75" s="1" customFormat="1" ht="20.100000000000001" customHeight="1">
      <c r="A7" s="456" t="str">
        <f>LEFT(Math1!A12,1)&amp;LEFT(Math1!B12,1)</f>
        <v xml:space="preserve">  </v>
      </c>
      <c r="B7" s="457"/>
      <c r="C7" s="157" t="str">
        <f>IF(ISBLANK(Math1!E12)," ",IF(Math1!E12&gt;=75,Math1!E12," "))</f>
        <v xml:space="preserve"> </v>
      </c>
      <c r="D7" s="157" t="str">
        <f>IF(ISBLANK(Math1!I12)," ",IF(Math1!I12&gt;=75,Math1!I12," "))</f>
        <v xml:space="preserve"> </v>
      </c>
      <c r="E7" s="157" t="str">
        <f>IF(ISBLANK(Math1!M12)," ",IF(Math1!M12&gt;=75,Math1!M12," "))</f>
        <v xml:space="preserve"> </v>
      </c>
      <c r="F7" s="157" t="str">
        <f>IF(ISBLANK(Math1!Q12)," ",IF(Math1!Q12&gt;=75,Math1!Q12," "))</f>
        <v xml:space="preserve"> </v>
      </c>
      <c r="G7" s="157" t="str">
        <f>IF(ISBLANK(Math1!U12)," ",IF(Math1!U12&gt;=75,Math1!U12," "))</f>
        <v xml:space="preserve"> </v>
      </c>
      <c r="H7" s="157" t="str">
        <f>IF(ISBLANK(Math1!AB12)," ",IF(Math1!AB12&gt;=75,Math1!AB12," "))</f>
        <v xml:space="preserve"> </v>
      </c>
      <c r="I7" s="157" t="str">
        <f>IF(ISBLANK(Math1!AF12)," ",IF(Math1!AF12&gt;=75,Math1!AF12," "))</f>
        <v xml:space="preserve"> </v>
      </c>
      <c r="J7" s="157" t="str">
        <f>IF(ISBLANK(Math1!AJ12)," ",IF(Math1!AJ12&gt;=75,Math1!AJ12," "))</f>
        <v xml:space="preserve"> </v>
      </c>
      <c r="K7" s="157" t="str">
        <f>IF(ISBLANK(Math1!AN12)," ",IF(Math1!AN12&gt;=75,Math1!AN12," "))</f>
        <v xml:space="preserve"> </v>
      </c>
      <c r="L7" s="157" t="str">
        <f>IF(ISBLANK(Math1!AR12)," ",IF(Math1!AR12&gt;=75,Math1!AR12," "))</f>
        <v xml:space="preserve"> </v>
      </c>
      <c r="M7" s="157" t="str">
        <f>IF(ISBLANK(Math1!AY12)," ",IF(Math1!AY12&gt;=75,Math1!AY12," "))</f>
        <v xml:space="preserve"> </v>
      </c>
      <c r="N7" s="157" t="str">
        <f>IF(ISBLANK(Math1!BC12)," ",IF(Math1!BC12&gt;=75,Math1!BC12," "))</f>
        <v xml:space="preserve"> </v>
      </c>
      <c r="O7" s="157" t="str">
        <f>IF(ISBLANK(Math1!BG12)," ",IF(Math1!BG12&gt;=75,Math1!BG12," "))</f>
        <v xml:space="preserve"> </v>
      </c>
      <c r="P7" s="157" t="str">
        <f>IF(ISBLANK(Math1!BK12)," ",IF(Math1!BK12&gt;=75,Math1!BK12," "))</f>
        <v xml:space="preserve"> </v>
      </c>
      <c r="Q7" s="157" t="str">
        <f>IF(ISBLANK(Math1!BO12)," ",IF(Math1!BO12&gt;=75,Math1!BO12," "))</f>
        <v xml:space="preserve"> </v>
      </c>
      <c r="R7" s="157" t="str">
        <f>IF(ISBLANK(Math1!BV12)," ",IF(Math1!BV12&gt;=75,Math1!BV12," "))</f>
        <v xml:space="preserve"> </v>
      </c>
      <c r="S7" s="157" t="str">
        <f>IF(ISBLANK(Math1!BZ12)," ",IF(Math1!BZ12&gt;=75,Math1!BZ12," "))</f>
        <v xml:space="preserve"> </v>
      </c>
      <c r="T7" s="157" t="str">
        <f>IF(ISBLANK(Math1!CD12)," ",IF(Math1!CD12&gt;=75,Math1!CD12," "))</f>
        <v xml:space="preserve"> </v>
      </c>
      <c r="U7" s="157" t="str">
        <f>IF(ISBLANK(Math1!CH12)," ",IF(Math1!CH12&gt;=75,Math1!CH12," "))</f>
        <v xml:space="preserve"> </v>
      </c>
      <c r="V7" s="157" t="str">
        <f>IF(ISBLANK(Math1!CL12)," ",IF(Math1!CL12&gt;=75,Math1!CL12," "))</f>
        <v xml:space="preserve"> </v>
      </c>
      <c r="W7" s="158" t="str">
        <f>IF(ISBLANK(Math1!CS12)," ",IF(Math1!CS12&gt;=75,Math1!CS12," "))</f>
        <v xml:space="preserve"> </v>
      </c>
      <c r="X7" s="456" t="str">
        <f>A7</f>
        <v xml:space="preserve">  </v>
      </c>
      <c r="Y7" s="457"/>
      <c r="Z7" s="157" t="str">
        <f>IF(ISBLANK(Math1!CW12)," ",IF(Math1!CW12&gt;=75,Math1!CW12," "))</f>
        <v xml:space="preserve"> </v>
      </c>
      <c r="AA7" s="157" t="str">
        <f>IF(ISBLANK(Math1!DA12)," ",IF(Math1!DA12&gt;=75,Math1!DA12," "))</f>
        <v xml:space="preserve"> </v>
      </c>
      <c r="AB7" s="157" t="str">
        <f>IF(ISBLANK(Math1!DE12)," ",IF(Math1!DE12&gt;=75,Math1!DE12," "))</f>
        <v xml:space="preserve"> </v>
      </c>
      <c r="AC7" s="157" t="str">
        <f>IF(ISBLANK(Math1!DI12)," ",IF(Math1!DI12&gt;=75,Math1!DI12," "))</f>
        <v xml:space="preserve"> </v>
      </c>
      <c r="AD7" s="157" t="str">
        <f>IF(ISBLANK(Math1!DP12)," ",IF(Math1!DP12&gt;=75,Math1!DP12," "))</f>
        <v xml:space="preserve"> </v>
      </c>
      <c r="AE7" s="157" t="str">
        <f>IF(ISBLANK(Math1!DT12)," ",IF(Math1!DT12&gt;=75,Math1!DT12," "))</f>
        <v xml:space="preserve"> </v>
      </c>
      <c r="AF7" s="157" t="str">
        <f>IF(ISBLANK(Math1!DX12)," ",IF(Math1!DX12&gt;=75,Math1!DX12," "))</f>
        <v xml:space="preserve"> </v>
      </c>
      <c r="AG7" s="157" t="str">
        <f>IF(ISBLANK(Math1!EB12)," ",IF(Math1!EB12&gt;=75,Math1!EB12," "))</f>
        <v xml:space="preserve"> </v>
      </c>
      <c r="AH7" s="157" t="str">
        <f>IF(ISBLANK(Math1!EF12)," ",IF(Math1!EF12&gt;=75,Math1!EF12," "))</f>
        <v xml:space="preserve"> </v>
      </c>
      <c r="AI7" s="157" t="str">
        <f>IF(ISBLANK(Math1!EM12)," ",IF(Math1!EM12&gt;=75,Math1!EM12," "))</f>
        <v xml:space="preserve"> </v>
      </c>
      <c r="AJ7" s="157" t="str">
        <f>IF(ISBLANK(Math1!EQ12)," ",IF(Math1!EQ12&gt;=75,Math1!EQ12," "))</f>
        <v xml:space="preserve"> </v>
      </c>
      <c r="AK7" s="157" t="str">
        <f>IF(ISBLANK(Math1!EU12)," ",IF(Math1!EU12&gt;=75,Math1!EU12," "))</f>
        <v xml:space="preserve"> </v>
      </c>
      <c r="AL7" s="157" t="str">
        <f>IF(ISBLANK(Math1!EY12)," ",IF(Math1!EY12&gt;=75,Math1!EY12," "))</f>
        <v xml:space="preserve"> </v>
      </c>
      <c r="AM7" s="157" t="str">
        <f>IF(ISBLANK(Math1!FC12)," ",IF(Math1!FC12&gt;=75,Math1!FC12," "))</f>
        <v xml:space="preserve"> </v>
      </c>
      <c r="AN7" s="157" t="str">
        <f>IF(ISBLANK(Math1!FJ12)," ",IF(Math1!FJ12&gt;=75,Math1!FJ12," "))</f>
        <v xml:space="preserve"> </v>
      </c>
      <c r="AO7" s="157" t="str">
        <f>IF(ISBLANK(Math1!FN12)," ",IF(Math1!FN12&gt;=75,Math1!FN12," "))</f>
        <v xml:space="preserve"> </v>
      </c>
      <c r="AP7" s="157" t="str">
        <f>IF(ISBLANK(Math1!FR12)," ",IF(Math1!FR12&gt;=75,Math1!FR12," "))</f>
        <v xml:space="preserve"> </v>
      </c>
      <c r="AQ7" s="157" t="str">
        <f>IF(ISBLANK(Math1!FV12)," ",IF(Math1!FV12&gt;=75,Math1!FV12," "))</f>
        <v xml:space="preserve"> </v>
      </c>
      <c r="AR7" s="157" t="str">
        <f>IF(ISBLANK(Math1!FZ12)," ",IF(Math1!FZ12&gt;=75,Math1!FZ12," "))</f>
        <v xml:space="preserve"> </v>
      </c>
      <c r="AS7" s="157" t="str">
        <f>IF(ISBLANK(Math1!GG12)," ",IF(Math1!GG12&gt;=75,Math1!GG12," "))</f>
        <v xml:space="preserve"> </v>
      </c>
      <c r="AT7" s="158" t="str">
        <f>IF(ISBLANK(Math1!GK12)," ",IF(Math1!GK12&gt;=75,Math1!GK12," "))</f>
        <v xml:space="preserve"> </v>
      </c>
      <c r="AU7" s="456" t="str">
        <f>X7</f>
        <v xml:space="preserve">  </v>
      </c>
      <c r="AV7" s="457"/>
      <c r="AW7" s="157" t="str">
        <f>IF(ISBLANK(Math1!GO12)," ",IF(Math1!GO12&gt;=75,Math1!GO12," "))</f>
        <v xml:space="preserve"> </v>
      </c>
      <c r="AX7" s="157" t="str">
        <f>IF(ISBLANK(Math1!GS12)," ",IF(Math1!GS12&gt;=75,Math1!GS12," "))</f>
        <v xml:space="preserve"> </v>
      </c>
      <c r="AY7" s="157" t="str">
        <f>IF(ISBLANK(Math1!GW12)," ",IF(Math1!GW12&gt;=75,Math1!GW12," "))</f>
        <v xml:space="preserve"> </v>
      </c>
      <c r="AZ7" s="157" t="str">
        <f>IF(ISBLANK(Math1!HD12)," ",IF(Math1!HD12&gt;=75,Math1!HD12," "))</f>
        <v xml:space="preserve"> </v>
      </c>
      <c r="BA7" s="157" t="str">
        <f>IF(ISBLANK(Math1!HH12)," ",IF(Math1!HH12&gt;=75,Math1!HH12," "))</f>
        <v xml:space="preserve"> </v>
      </c>
      <c r="BB7" s="157" t="str">
        <f>IF(ISBLANK(Math1!HL12)," ",IF(Math1!HL12&gt;=75,Math1!HL12," "))</f>
        <v xml:space="preserve"> </v>
      </c>
      <c r="BC7" s="157" t="str">
        <f>IF(ISBLANK(Math1!HP12)," ",IF(Math1!HP12&gt;=75,Math1!HP12," "))</f>
        <v xml:space="preserve"> </v>
      </c>
      <c r="BD7" s="157" t="str">
        <f>IF(ISBLANK(Math1!HT12)," ",IF(Math1!HT12&gt;=75,Math1!HT12," "))</f>
        <v xml:space="preserve"> </v>
      </c>
      <c r="BE7" s="157" t="str">
        <f>IF(ISBLANK(Math1!IA12)," ",IF(Math1!IA12&gt;=75,Math1!IA12," "))</f>
        <v xml:space="preserve"> </v>
      </c>
      <c r="BF7" s="157" t="str">
        <f>IF(ISBLANK(Math1!IE12)," ",IF(Math1!IE12&gt;=75,Math1!IE12," "))</f>
        <v xml:space="preserve"> </v>
      </c>
      <c r="BG7" s="157" t="str">
        <f>IF(ISBLANK(Math1!II12)," ",IF(Math1!II12&gt;=75,Math1!II12," "))</f>
        <v xml:space="preserve"> </v>
      </c>
      <c r="BH7" s="157" t="str">
        <f>IF(ISBLANK(Math1!IM12)," ",IF(Math1!IM12&gt;=75,Math1!IM12," "))</f>
        <v xml:space="preserve"> </v>
      </c>
      <c r="BI7" s="157" t="str">
        <f>IF(ISBLANK(Math1!IQ12)," ",IF(Math1!IQ12&gt;=75,Math1!IQ12," "))</f>
        <v xml:space="preserve"> </v>
      </c>
      <c r="BJ7" s="157" t="str">
        <f>IF(ISBLANK(Math1!IX12)," ",IF(Math1!IX12&gt;=75,Math1!IX12," "))</f>
        <v xml:space="preserve"> </v>
      </c>
      <c r="BK7" s="157" t="str">
        <f>IF(ISBLANK(Math1!JB12)," ",IF(Math1!JB12&gt;=75,Math1!JB12," "))</f>
        <v xml:space="preserve"> </v>
      </c>
      <c r="BL7" s="157" t="str">
        <f>IF(ISBLANK(Math1!JF12)," ",IF(Math1!JF12&gt;=75,Math1!JF12," "))</f>
        <v xml:space="preserve"> </v>
      </c>
      <c r="BM7" s="157" t="str">
        <f>IF(ISBLANK(Math1!JJ12)," ",IF(Math1!JJ12&gt;=75,Math1!JJ12," "))</f>
        <v xml:space="preserve"> </v>
      </c>
      <c r="BN7" s="157" t="str">
        <f>IF(ISBLANK(Math1!JN12)," ",IF(Math1!JN12&gt;=75,Math1!JN12," "))</f>
        <v xml:space="preserve"> </v>
      </c>
      <c r="BO7" s="157" t="str">
        <f>IF(ISBLANK(Math1!JU12)," ",IF(Math1!JU12&gt;=75,Math1!JU12," "))</f>
        <v xml:space="preserve"> </v>
      </c>
      <c r="BP7" s="157" t="str">
        <f>IF(ISBLANK(Math1!JY12)," ",IF(Math1!JY12&gt;=75,Math1!JY12," "))</f>
        <v xml:space="preserve"> </v>
      </c>
      <c r="BQ7" s="157" t="str">
        <f>IF(ISBLANK(Math1!KC12)," ",IF(Math1!KC12&gt;=75,Math1!KC12," "))</f>
        <v xml:space="preserve"> </v>
      </c>
      <c r="BR7" s="158" t="str">
        <f>IF(ISBLANK(Math1!KG12)," ",IF(Math1!KG12&gt;=75,Math1!KG12," "))</f>
        <v xml:space="preserve"> </v>
      </c>
      <c r="BS7" s="456" t="str">
        <f>AU7</f>
        <v xml:space="preserve">  </v>
      </c>
      <c r="BT7" s="457"/>
      <c r="BU7" s="157" t="str">
        <f>IF(ISBLANK(Math1!KK12)," ",IF(Math1!KK12&gt;=75,Math1!KK12," "))</f>
        <v xml:space="preserve"> </v>
      </c>
      <c r="BV7" s="157" t="str">
        <f>IF(ISBLANK(Math1!KR12)," ",IF(Math1!KR12&gt;=75,Math1!KR12," "))</f>
        <v xml:space="preserve"> </v>
      </c>
      <c r="BW7" s="157" t="str">
        <f>IF(ISBLANK(Math1!KV12)," ",IF(Math1!KV12&gt;=75,Math1!KV12," "))</f>
        <v xml:space="preserve"> </v>
      </c>
    </row>
    <row r="8" spans="1:75" s="1" customFormat="1" ht="20.100000000000001" customHeight="1">
      <c r="A8" s="458"/>
      <c r="B8" s="459"/>
      <c r="C8" s="159" t="str">
        <f>IF(ISBLANK(Math1!E12)," ",IF(Math1!E12&gt;=50,IF(Math1!E12&lt;75,Math1!E12," ")," "))</f>
        <v xml:space="preserve"> </v>
      </c>
      <c r="D8" s="159" t="str">
        <f>IF(ISBLANK(Math1!I12)," ",IF(Math1!I12&gt;=50,IF(Math1!I12&lt;75,Math1!I12," ")," "))</f>
        <v xml:space="preserve"> </v>
      </c>
      <c r="E8" s="159" t="str">
        <f>IF(ISBLANK(Math1!M12)," ",IF(Math1!M12&gt;=50,IF(Math1!M12&lt;75,Math1!M12," ")," "))</f>
        <v xml:space="preserve"> </v>
      </c>
      <c r="F8" s="159" t="str">
        <f>IF(ISBLANK(Math1!Q12)," ",IF(Math1!Q12&gt;=50,IF(Math1!Q12&lt;75,Math1!Q12," ")," "))</f>
        <v xml:space="preserve"> </v>
      </c>
      <c r="G8" s="159" t="str">
        <f>IF(ISBLANK(Math1!U12)," ",IF(Math1!U12&gt;=50,IF(Math1!U12&lt;75,Math1!U12," ")," "))</f>
        <v xml:space="preserve"> </v>
      </c>
      <c r="H8" s="159" t="str">
        <f>IF(ISBLANK(Math1!AB12)," ",IF(Math1!AB12&gt;=50,IF(Math1!AB12&lt;75,Math1!AB12," ")," "))</f>
        <v xml:space="preserve"> </v>
      </c>
      <c r="I8" s="159" t="str">
        <f>IF(ISBLANK(Math1!AF12)," ",IF(Math1!AF12&gt;=50,IF(Math1!AF12&lt;75,Math1!AF12," ")," "))</f>
        <v xml:space="preserve"> </v>
      </c>
      <c r="J8" s="159" t="str">
        <f>IF(ISBLANK(Math1!AJ12)," ",IF(Math1!AJ12&gt;=50,IF(Math1!AJ12&lt;75,Math1!AJ12," ")," "))</f>
        <v xml:space="preserve"> </v>
      </c>
      <c r="K8" s="159" t="str">
        <f>IF(ISBLANK(Math1!AN12)," ",IF(Math1!AN12&gt;=50,IF(Math1!AN12&lt;75,Math1!AN12," ")," "))</f>
        <v xml:space="preserve"> </v>
      </c>
      <c r="L8" s="159" t="str">
        <f>IF(ISBLANK(Math1!AR12)," ",IF(Math1!AR12&gt;=50,IF(Math1!AR12&lt;75,Math1!AR12," ")," "))</f>
        <v xml:space="preserve"> </v>
      </c>
      <c r="M8" s="159" t="str">
        <f>IF(ISBLANK(Math1!AY12)," ",IF(Math1!AY12&gt;=50,IF(Math1!AY12&lt;75,Math1!AY12," ")," "))</f>
        <v xml:space="preserve"> </v>
      </c>
      <c r="N8" s="159" t="str">
        <f>IF(ISBLANK(Math1!BC12)," ",IF(Math1!BC12&gt;=50,IF(Math1!BC12&lt;75,Math1!BC12," ")," "))</f>
        <v xml:space="preserve"> </v>
      </c>
      <c r="O8" s="159" t="str">
        <f>IF(ISBLANK(Math1!BG12)," ",IF(Math1!BG12&gt;=50,IF(Math1!BG12&lt;75,Math1!BG12," ")," "))</f>
        <v xml:space="preserve"> </v>
      </c>
      <c r="P8" s="159" t="str">
        <f>IF(ISBLANK(Math1!BK12)," ",IF(Math1!BK12&gt;=50,IF(Math1!BK12&lt;75,Math1!BK12," ")," "))</f>
        <v xml:space="preserve"> </v>
      </c>
      <c r="Q8" s="159" t="str">
        <f>IF(ISBLANK(Math1!BO12)," ",IF(Math1!BO12&gt;=50,IF(Math1!BO12&lt;75,Math1!BO12," ")," "))</f>
        <v xml:space="preserve"> </v>
      </c>
      <c r="R8" s="159" t="str">
        <f>IF(ISBLANK(Math1!BV12)," ",IF(Math1!BV12&gt;=50,IF(Math1!BV12&lt;75,Math1!BV12," ")," "))</f>
        <v xml:space="preserve"> </v>
      </c>
      <c r="S8" s="159" t="str">
        <f>IF(ISBLANK(Math1!BZ12)," ",IF(Math1!BZ12&gt;=50,IF(Math1!BZ12&lt;75,Math1!BZ12," ")," "))</f>
        <v xml:space="preserve"> </v>
      </c>
      <c r="T8" s="159" t="str">
        <f>IF(ISBLANK(Math1!CD12)," ",IF(Math1!CD12&gt;=50,IF(Math1!CD12&lt;75,Math1!CD12," ")," "))</f>
        <v xml:space="preserve"> </v>
      </c>
      <c r="U8" s="159" t="str">
        <f>IF(ISBLANK(Math1!CH12)," ",IF(Math1!CH12&gt;=50,IF(Math1!CH12&lt;75,Math1!CH12," ")," "))</f>
        <v xml:space="preserve"> </v>
      </c>
      <c r="V8" s="159" t="str">
        <f>IF(ISBLANK(Math1!CL12)," ",IF(Math1!CL12&gt;=50,IF(Math1!CL12&lt;75,Math1!CL12," ")," "))</f>
        <v xml:space="preserve"> </v>
      </c>
      <c r="W8" s="160" t="str">
        <f>IF(ISBLANK(Math1!CS12)," ",IF(Math1!CS12&gt;=50,IF(Math1!CS12&lt;75,Math1!CS12," ")," "))</f>
        <v xml:space="preserve"> </v>
      </c>
      <c r="X8" s="458"/>
      <c r="Y8" s="459"/>
      <c r="Z8" s="159" t="str">
        <f>IF(ISBLANK(Math1!CW12)," ",IF(Math1!CW12&gt;=50,IF(Math1!CW12&lt;75,Math1!CW12," ")," "))</f>
        <v xml:space="preserve"> </v>
      </c>
      <c r="AA8" s="159" t="str">
        <f>IF(ISBLANK(Math1!DA12)," ",IF(Math1!DA12&gt;=50,IF(Math1!DA12&lt;75,Math1!DA12," ")," "))</f>
        <v xml:space="preserve"> </v>
      </c>
      <c r="AB8" s="159" t="str">
        <f>IF(ISBLANK(Math1!DE12)," ",IF(Math1!DE12&gt;=50,IF(Math1!DE12&lt;75,Math1!DE12," ")," "))</f>
        <v xml:space="preserve"> </v>
      </c>
      <c r="AC8" s="159" t="str">
        <f>IF(ISBLANK(Math1!DI12)," ",IF(Math1!DI12&gt;=50,IF(Math1!DI12&lt;75,Math1!DI12," ")," "))</f>
        <v xml:space="preserve"> </v>
      </c>
      <c r="AD8" s="159" t="str">
        <f>IF(ISBLANK(Math1!DP12)," ",IF(Math1!DP12&gt;=50,IF(Math1!DP12&lt;75,Math1!DP12," ")," "))</f>
        <v xml:space="preserve"> </v>
      </c>
      <c r="AE8" s="159" t="str">
        <f>IF(ISBLANK(Math1!DT12)," ",IF(Math1!DT12&gt;=50,IF(Math1!DT12&lt;75,Math1!DT12," ")," "))</f>
        <v xml:space="preserve"> </v>
      </c>
      <c r="AF8" s="159" t="str">
        <f>IF(ISBLANK(Math1!DX12)," ",IF(Math1!DX12&gt;=50,IF(Math1!DX12&lt;75,Math1!DX12," ")," "))</f>
        <v xml:space="preserve"> </v>
      </c>
      <c r="AG8" s="159" t="str">
        <f>IF(ISBLANK(Math1!EB12)," ",IF(Math1!EB12&gt;=50,IF(Math1!EB12&lt;75,Math1!EB12," ")," "))</f>
        <v xml:space="preserve"> </v>
      </c>
      <c r="AH8" s="159" t="str">
        <f>IF(ISBLANK(Math1!EF12)," ",IF(Math1!EF12&gt;=50,IF(Math1!EF12&lt;75,Math1!EF12," ")," "))</f>
        <v xml:space="preserve"> </v>
      </c>
      <c r="AI8" s="159" t="str">
        <f>IF(ISBLANK(Math1!EM12)," ",IF(Math1!EM12&gt;=50,IF(Math1!EM12&lt;75,Math1!EM12," ")," "))</f>
        <v xml:space="preserve"> </v>
      </c>
      <c r="AJ8" s="159" t="str">
        <f>IF(ISBLANK(Math1!EQ12)," ",IF(Math1!EQ12&gt;=50,IF(Math1!EQ12&lt;75,Math1!EQ12," ")," "))</f>
        <v xml:space="preserve"> </v>
      </c>
      <c r="AK8" s="159" t="str">
        <f>IF(ISBLANK(Math1!EU12)," ",IF(Math1!EU12&gt;=50,IF(Math1!EU12&lt;75,Math1!EU12," ")," "))</f>
        <v xml:space="preserve"> </v>
      </c>
      <c r="AL8" s="159" t="str">
        <f>IF(ISBLANK(Math1!EY12)," ",IF(Math1!EY12&gt;=50,IF(Math1!EY12&lt;75,Math1!EY12," ")," "))</f>
        <v xml:space="preserve"> </v>
      </c>
      <c r="AM8" s="159" t="str">
        <f>IF(ISBLANK(Math1!FC12)," ",IF(Math1!FC12&gt;=50,IF(Math1!FC12&lt;75,Math1!FC12," ")," "))</f>
        <v xml:space="preserve"> </v>
      </c>
      <c r="AN8" s="159" t="str">
        <f>IF(ISBLANK(Math1!FJ12)," ",IF(Math1!FJ12&gt;=50,IF(Math1!FJ12&lt;75,Math1!FJ12," ")," "))</f>
        <v xml:space="preserve"> </v>
      </c>
      <c r="AO8" s="159" t="str">
        <f>IF(ISBLANK(Math1!FN12)," ",IF(Math1!FN12&gt;=50,IF(Math1!FN12&lt;75,Math1!FN12," ")," "))</f>
        <v xml:space="preserve"> </v>
      </c>
      <c r="AP8" s="159" t="str">
        <f>IF(ISBLANK(Math1!FR12)," ",IF(Math1!FR12&gt;=50,IF(Math1!FR12&lt;75,Math1!FR12," ")," "))</f>
        <v xml:space="preserve"> </v>
      </c>
      <c r="AQ8" s="159" t="str">
        <f>IF(ISBLANK(Math1!FV12)," ",IF(Math1!FV12&gt;=50,IF(Math1!FV12&lt;75,Math1!FV12," ")," "))</f>
        <v xml:space="preserve"> </v>
      </c>
      <c r="AR8" s="159" t="str">
        <f>IF(ISBLANK(Math1!FZ12)," ",IF(Math1!FZ12&gt;=50,IF(Math1!FZ12&lt;75,Math1!FZ12," ")," "))</f>
        <v xml:space="preserve"> </v>
      </c>
      <c r="AS8" s="159" t="str">
        <f>IF(ISBLANK(Math1!GG12)," ",IF(Math1!GG12&gt;=50,IF(Math1!GG12&lt;75,Math1!GG12," ")," "))</f>
        <v xml:space="preserve"> </v>
      </c>
      <c r="AT8" s="160" t="str">
        <f>IF(ISBLANK(Math1!GK12)," ",IF(Math1!GK12&gt;=50,IF(Math1!GK12&lt;75,Math1!GK12," ")," "))</f>
        <v xml:space="preserve"> </v>
      </c>
      <c r="AU8" s="458"/>
      <c r="AV8" s="459"/>
      <c r="AW8" s="159" t="str">
        <f>IF(ISBLANK(Math1!GO12)," ",IF(Math1!GO12&gt;=50,IF(Math1!GO12&lt;75,Math1!GO12," ")," "))</f>
        <v xml:space="preserve"> </v>
      </c>
      <c r="AX8" s="159" t="str">
        <f>IF(ISBLANK(Math1!GS12)," ",IF(Math1!GS12&gt;=50,IF(Math1!GS12&lt;75,Math1!GS12," ")," "))</f>
        <v xml:space="preserve"> </v>
      </c>
      <c r="AY8" s="159" t="str">
        <f>IF(ISBLANK(Math1!GW12)," ",IF(Math1!GW12&gt;=50,IF(Math1!GW12&lt;75,Math1!GW12," ")," "))</f>
        <v xml:space="preserve"> </v>
      </c>
      <c r="AZ8" s="159" t="str">
        <f>IF(ISBLANK(Math1!HD12)," ",IF(Math1!HD12&gt;=50,IF(Math1!HD12&lt;75,Math1!HD12," ")," "))</f>
        <v xml:space="preserve"> </v>
      </c>
      <c r="BA8" s="159" t="str">
        <f>IF(ISBLANK(Math1!HH12)," ",IF(Math1!HH12&gt;=50,IF(Math1!HH12&lt;75,Math1!HH12," ")," "))</f>
        <v xml:space="preserve"> </v>
      </c>
      <c r="BB8" s="159" t="str">
        <f>IF(ISBLANK(Math1!HL12)," ",IF(Math1!HL12&gt;=50,IF(Math1!HL12&lt;75,Math1!HL12," ")," "))</f>
        <v xml:space="preserve"> </v>
      </c>
      <c r="BC8" s="159" t="str">
        <f>IF(ISBLANK(Math1!HP12)," ",IF(Math1!HP12&gt;=50,IF(Math1!HP12&lt;75,Math1!HP12," ")," "))</f>
        <v xml:space="preserve"> </v>
      </c>
      <c r="BD8" s="159" t="str">
        <f>IF(ISBLANK(Math1!HT12)," ",IF(Math1!HT12&gt;=50,IF(Math1!HT12&lt;75,Math1!HT12," ")," "))</f>
        <v xml:space="preserve"> </v>
      </c>
      <c r="BE8" s="159" t="str">
        <f>IF(ISBLANK(Math1!IA12)," ",IF(Math1!IA12&gt;=50,IF(Math1!IA12&lt;75,Math1!IA12," ")," "))</f>
        <v xml:space="preserve"> </v>
      </c>
      <c r="BF8" s="159" t="str">
        <f>IF(ISBLANK(Math1!IE12)," ",IF(Math1!IE12&gt;=50,IF(Math1!IE12&lt;75,Math1!IE12," ")," "))</f>
        <v xml:space="preserve"> </v>
      </c>
      <c r="BG8" s="159" t="str">
        <f>IF(ISBLANK(Math1!II12)," ",IF(Math1!II12&gt;=50,IF(Math1!II12&lt;75,Math1!II12," ")," "))</f>
        <v xml:space="preserve"> </v>
      </c>
      <c r="BH8" s="159" t="str">
        <f>IF(ISBLANK(Math1!IM12)," ",IF(Math1!IM12&gt;=50,IF(Math1!IM12&lt;75,Math1!IM12," ")," "))</f>
        <v xml:space="preserve"> </v>
      </c>
      <c r="BI8" s="159" t="str">
        <f>IF(ISBLANK(Math1!IQ12)," ",IF(Math1!IQ12&gt;=50,IF(Math1!IQ12&lt;75,Math1!IQ12," ")," "))</f>
        <v xml:space="preserve"> </v>
      </c>
      <c r="BJ8" s="159" t="str">
        <f>IF(ISBLANK(Math1!IX12)," ",IF(Math1!IX12&gt;=50,IF(Math1!IX12&lt;75,Math1!IX12," ")," "))</f>
        <v xml:space="preserve"> </v>
      </c>
      <c r="BK8" s="159" t="str">
        <f>IF(ISBLANK(Math1!JB12)," ",IF(Math1!JB12&gt;=50,IF(Math1!JB12&lt;75,Math1!JB12," ")," "))</f>
        <v xml:space="preserve"> </v>
      </c>
      <c r="BL8" s="159" t="str">
        <f>IF(ISBLANK(Math1!JF12)," ",IF(Math1!JF12&gt;=50,IF(Math1!JF12&lt;75,Math1!JF12," ")," "))</f>
        <v xml:space="preserve"> </v>
      </c>
      <c r="BM8" s="159" t="str">
        <f>IF(ISBLANK(Math1!JJ12)," ",IF(Math1!JJ12&gt;=50,IF(Math1!JJ12&lt;75,Math1!JJ12," ")," "))</f>
        <v xml:space="preserve"> </v>
      </c>
      <c r="BN8" s="159" t="str">
        <f>IF(ISBLANK(Math1!JN12)," ",IF(Math1!JN12&gt;=50,IF(Math1!JN12&lt;75,Math1!JN12," ")," "))</f>
        <v xml:space="preserve"> </v>
      </c>
      <c r="BO8" s="159" t="str">
        <f>IF(ISBLANK(Math1!JU12)," ",IF(Math1!JU12&gt;=50,IF(Math1!JU12&lt;75,Math1!JU12," ")," "))</f>
        <v xml:space="preserve"> </v>
      </c>
      <c r="BP8" s="159" t="str">
        <f>IF(ISBLANK(Math1!JY12)," ",IF(Math1!JY12&gt;=50,IF(Math1!JY12&lt;75,Math1!JY12," ")," "))</f>
        <v xml:space="preserve"> </v>
      </c>
      <c r="BQ8" s="159" t="str">
        <f>IF(ISBLANK(Math1!KC12)," ",IF(Math1!KC12&gt;=50,IF(Math1!KC12&lt;75,Math1!KC12," ")," "))</f>
        <v xml:space="preserve"> </v>
      </c>
      <c r="BR8" s="160" t="str">
        <f>IF(ISBLANK(Math1!KG12)," ",IF(Math1!KG12&gt;=50,IF(Math1!KG12&lt;75,Math1!KG12," ")," "))</f>
        <v xml:space="preserve"> </v>
      </c>
      <c r="BS8" s="458"/>
      <c r="BT8" s="459"/>
      <c r="BU8" s="159" t="str">
        <f>IF(ISBLANK(Math1!KK12)," ",IF(Math1!KK12&gt;=50,IF(Math1!KK12&lt;75,Math1!KK12," ")," "))</f>
        <v xml:space="preserve"> </v>
      </c>
      <c r="BV8" s="159" t="str">
        <f>IF(ISBLANK(Math1!KR12)," ",IF(Math1!KR12&gt;=50,IF(Math1!KR12&lt;75,Math1!KR12," ")," "))</f>
        <v xml:space="preserve"> </v>
      </c>
      <c r="BW8" s="159" t="str">
        <f>IF(ISBLANK(Math1!KV12)," ",IF(Math1!KV12&gt;=50,IF(Math1!KV12&lt;75,Math1!KV12," ")," "))</f>
        <v xml:space="preserve"> </v>
      </c>
    </row>
    <row r="9" spans="1:75" s="1" customFormat="1" ht="20.100000000000001" customHeight="1" thickBot="1">
      <c r="A9" s="460"/>
      <c r="B9" s="461"/>
      <c r="C9" s="161" t="str">
        <f>IF(ISBLANK(Math1!E12)," ",IF(Math1!E12&lt;50,Math1!E12," "))</f>
        <v xml:space="preserve"> </v>
      </c>
      <c r="D9" s="161" t="str">
        <f>IF(ISBLANK(Math1!I12)," ",IF(Math1!I12&lt;50,Math1!I12," "))</f>
        <v xml:space="preserve"> </v>
      </c>
      <c r="E9" s="161" t="str">
        <f>IF(ISBLANK(Math1!M12)," ",IF(Math1!M12&lt;50,Math1!M12," "))</f>
        <v xml:space="preserve"> </v>
      </c>
      <c r="F9" s="161" t="str">
        <f>IF(ISBLANK(Math1!Q12)," ",IF(Math1!Q12&lt;50,Math1!Q12," "))</f>
        <v xml:space="preserve"> </v>
      </c>
      <c r="G9" s="161" t="str">
        <f>IF(ISBLANK(Math1!U12)," ",IF(Math1!U12&lt;50,Math1!U12," "))</f>
        <v xml:space="preserve"> </v>
      </c>
      <c r="H9" s="161" t="str">
        <f>IF(ISBLANK(Math1!AB12)," ",IF(Math1!AB12&lt;50,Math1!AB12," "))</f>
        <v xml:space="preserve"> </v>
      </c>
      <c r="I9" s="161" t="str">
        <f>IF(ISBLANK(Math1!AF12)," ",IF(Math1!AF12&lt;50,Math1!AF12," "))</f>
        <v xml:space="preserve"> </v>
      </c>
      <c r="J9" s="161" t="str">
        <f>IF(ISBLANK(Math1!AJ12)," ",IF(Math1!AJ12&lt;50,Math1!AJ12," "))</f>
        <v xml:space="preserve"> </v>
      </c>
      <c r="K9" s="161" t="str">
        <f>IF(ISBLANK(Math1!AN12)," ",IF(Math1!AN12&lt;50,Math1!AN12," "))</f>
        <v xml:space="preserve"> </v>
      </c>
      <c r="L9" s="161" t="str">
        <f>IF(ISBLANK(Math1!AR12)," ",IF(Math1!AR12&lt;50,Math1!AR12," "))</f>
        <v xml:space="preserve"> </v>
      </c>
      <c r="M9" s="161" t="str">
        <f>IF(ISBLANK(Math1!AY12)," ",IF(Math1!AY12&lt;50,Math1!AY12," "))</f>
        <v xml:space="preserve"> </v>
      </c>
      <c r="N9" s="161" t="str">
        <f>IF(ISBLANK(Math1!BC12)," ",IF(Math1!BC12&lt;50,Math1!BC12," "))</f>
        <v xml:space="preserve"> </v>
      </c>
      <c r="O9" s="161" t="str">
        <f>IF(ISBLANK(Math1!BG12)," ",IF(Math1!BG12&lt;50,Math1!BG12," "))</f>
        <v xml:space="preserve"> </v>
      </c>
      <c r="P9" s="161" t="str">
        <f>IF(ISBLANK(Math1!BK12)," ",IF(Math1!BK12&lt;50,Math1!BK12," "))</f>
        <v xml:space="preserve"> </v>
      </c>
      <c r="Q9" s="161" t="str">
        <f>IF(ISBLANK(Math1!BO12)," ",IF(Math1!BO12&lt;50,Math1!BO12," "))</f>
        <v xml:space="preserve"> </v>
      </c>
      <c r="R9" s="161" t="str">
        <f>IF(ISBLANK(Math1!BV12)," ",IF(Math1!BV12&lt;50,Math1!BV12," "))</f>
        <v xml:space="preserve"> </v>
      </c>
      <c r="S9" s="161" t="str">
        <f>IF(ISBLANK(Math1!BZ12)," ",IF(Math1!BZ12&lt;50,Math1!BZ12," "))</f>
        <v xml:space="preserve"> </v>
      </c>
      <c r="T9" s="161" t="str">
        <f>IF(ISBLANK(Math1!CD12)," ",IF(Math1!CD12&lt;50,Math1!CD12," "))</f>
        <v xml:space="preserve"> </v>
      </c>
      <c r="U9" s="161" t="str">
        <f>IF(ISBLANK(Math1!CH12)," ",IF(Math1!CH12&lt;50,Math1!CH12," "))</f>
        <v xml:space="preserve"> </v>
      </c>
      <c r="V9" s="161" t="str">
        <f>IF(ISBLANK(Math1!CL12)," ",IF(Math1!CL12&lt;50,Math1!CL12," "))</f>
        <v xml:space="preserve"> </v>
      </c>
      <c r="W9" s="162" t="str">
        <f>IF(ISBLANK(Math1!CS12)," ",IF(Math1!CS12&lt;50,Math1!CS12," "))</f>
        <v xml:space="preserve"> </v>
      </c>
      <c r="X9" s="460"/>
      <c r="Y9" s="461"/>
      <c r="Z9" s="161" t="str">
        <f>IF(ISBLANK(Math1!CW12)," ",IF(Math1!CW12&lt;50,Math1!CW12," "))</f>
        <v xml:space="preserve"> </v>
      </c>
      <c r="AA9" s="161" t="str">
        <f>IF(ISBLANK(Math1!DA12)," ",IF(Math1!DA12&lt;50,Math1!DA12," "))</f>
        <v xml:space="preserve"> </v>
      </c>
      <c r="AB9" s="161" t="str">
        <f>IF(ISBLANK(Math1!DE12)," ",IF(Math1!DE12&lt;50,Math1!DE12," "))</f>
        <v xml:space="preserve"> </v>
      </c>
      <c r="AC9" s="161" t="str">
        <f>IF(ISBLANK(Math1!DI12)," ",IF(Math1!DI12&lt;50,Math1!DI12," "))</f>
        <v xml:space="preserve"> </v>
      </c>
      <c r="AD9" s="161" t="str">
        <f>IF(ISBLANK(Math1!DP12)," ",IF(Math1!DP12&lt;50,Math1!DP12," "))</f>
        <v xml:space="preserve"> </v>
      </c>
      <c r="AE9" s="161" t="str">
        <f>IF(ISBLANK(Math1!DT12)," ",IF(Math1!DT12&lt;50,Math1!DT12," "))</f>
        <v xml:space="preserve"> </v>
      </c>
      <c r="AF9" s="161" t="str">
        <f>IF(ISBLANK(Math1!DX12)," ",IF(Math1!DX12&lt;50,Math1!DX12," "))</f>
        <v xml:space="preserve"> </v>
      </c>
      <c r="AG9" s="161" t="str">
        <f>IF(ISBLANK(Math1!EB12)," ",IF(Math1!EB12&lt;50,Math1!EB12," "))</f>
        <v xml:space="preserve"> </v>
      </c>
      <c r="AH9" s="161" t="str">
        <f>IF(ISBLANK(Math1!EF12)," ",IF(Math1!EF12&lt;50,Math1!EF12," "))</f>
        <v xml:space="preserve"> </v>
      </c>
      <c r="AI9" s="161" t="str">
        <f>IF(ISBLANK(Math1!EM12)," ",IF(Math1!EM12&lt;50,Math1!EM12," "))</f>
        <v xml:space="preserve"> </v>
      </c>
      <c r="AJ9" s="161" t="str">
        <f>IF(ISBLANK(Math1!EQ12)," ",IF(Math1!EQ12&lt;50,Math1!EQ12," "))</f>
        <v xml:space="preserve"> </v>
      </c>
      <c r="AK9" s="161" t="str">
        <f>IF(ISBLANK(Math1!EU12)," ",IF(Math1!EU12&lt;50,Math1!EU12," "))</f>
        <v xml:space="preserve"> </v>
      </c>
      <c r="AL9" s="161" t="str">
        <f>IF(ISBLANK(Math1!EY12)," ",IF(Math1!EY12&lt;50,Math1!EY12," "))</f>
        <v xml:space="preserve"> </v>
      </c>
      <c r="AM9" s="161" t="str">
        <f>IF(ISBLANK(Math1!FC12)," ",IF(Math1!FC12&lt;50,Math1!FC12," "))</f>
        <v xml:space="preserve"> </v>
      </c>
      <c r="AN9" s="161" t="str">
        <f>IF(ISBLANK(Math1!FJ12)," ",IF(Math1!FJ12&lt;50,Math1!FJ12," "))</f>
        <v xml:space="preserve"> </v>
      </c>
      <c r="AO9" s="161" t="str">
        <f>IF(ISBLANK(Math1!FN12)," ",IF(Math1!FN12&lt;50,Math1!FN12," "))</f>
        <v xml:space="preserve"> </v>
      </c>
      <c r="AP9" s="161" t="str">
        <f>IF(ISBLANK(Math1!FR12)," ",IF(Math1!FR12&lt;50,Math1!FR12," "))</f>
        <v xml:space="preserve"> </v>
      </c>
      <c r="AQ9" s="161" t="str">
        <f>IF(ISBLANK(Math1!FV12)," ",IF(Math1!FV12&lt;50,Math1!FV12," "))</f>
        <v xml:space="preserve"> </v>
      </c>
      <c r="AR9" s="161" t="str">
        <f>IF(ISBLANK(Math1!FZ12)," ",IF(Math1!FZ12&lt;50,Math1!FZ12," "))</f>
        <v xml:space="preserve"> </v>
      </c>
      <c r="AS9" s="161" t="str">
        <f>IF(ISBLANK(Math1!GG12)," ",IF(Math1!GG12&lt;50,Math1!GG12," "))</f>
        <v xml:space="preserve"> </v>
      </c>
      <c r="AT9" s="162" t="str">
        <f>IF(ISBLANK(Math1!GK12)," ",IF(Math1!GK12&lt;50,Math1!GK12," "))</f>
        <v xml:space="preserve"> </v>
      </c>
      <c r="AU9" s="460"/>
      <c r="AV9" s="461"/>
      <c r="AW9" s="161" t="str">
        <f>IF(ISBLANK(Math1!GO12)," ",IF(Math1!GO12&lt;50,Math1!GO12," "))</f>
        <v xml:space="preserve"> </v>
      </c>
      <c r="AX9" s="161" t="str">
        <f>IF(ISBLANK(Math1!GS12)," ",IF(Math1!GS12&lt;50,Math1!GS12," "))</f>
        <v xml:space="preserve"> </v>
      </c>
      <c r="AY9" s="161" t="str">
        <f>IF(ISBLANK(Math1!GW12)," ",IF(Math1!GW12&lt;50,Math1!GW12," "))</f>
        <v xml:space="preserve"> </v>
      </c>
      <c r="AZ9" s="161" t="str">
        <f>IF(ISBLANK(Math1!HD12)," ",IF(Math1!HD12&lt;50,Math1!HD12," "))</f>
        <v xml:space="preserve"> </v>
      </c>
      <c r="BA9" s="161" t="str">
        <f>IF(ISBLANK(Math1!HH12)," ",IF(Math1!HH12&lt;50,Math1!HH12," "))</f>
        <v xml:space="preserve"> </v>
      </c>
      <c r="BB9" s="161" t="str">
        <f>IF(ISBLANK(Math1!HL12)," ",IF(Math1!HL12&lt;50,Math1!HL12," "))</f>
        <v xml:space="preserve"> </v>
      </c>
      <c r="BC9" s="161" t="str">
        <f>IF(ISBLANK(Math1!HP12)," ",IF(Math1!HP12&lt;50,Math1!HP12," "))</f>
        <v xml:space="preserve"> </v>
      </c>
      <c r="BD9" s="161" t="str">
        <f>IF(ISBLANK(Math1!HT12)," ",IF(Math1!HT12&lt;50,Math1!HT12," "))</f>
        <v xml:space="preserve"> </v>
      </c>
      <c r="BE9" s="161" t="str">
        <f>IF(ISBLANK(Math1!IA12)," ",IF(Math1!IA12&lt;50,Math1!IA12," "))</f>
        <v xml:space="preserve"> </v>
      </c>
      <c r="BF9" s="161" t="str">
        <f>IF(ISBLANK(Math1!IE12)," ",IF(Math1!IE12&lt;50,Math1!IE12," "))</f>
        <v xml:space="preserve"> </v>
      </c>
      <c r="BG9" s="161" t="str">
        <f>IF(ISBLANK(Math1!II12)," ",IF(Math1!II12&lt;50,Math1!II12," "))</f>
        <v xml:space="preserve"> </v>
      </c>
      <c r="BH9" s="161" t="str">
        <f>IF(ISBLANK(Math1!IM12)," ",IF(Math1!IM12&lt;50,Math1!IM12," "))</f>
        <v xml:space="preserve"> </v>
      </c>
      <c r="BI9" s="161" t="str">
        <f>IF(ISBLANK(Math1!IQ12)," ",IF(Math1!IQ12&lt;50,Math1!IQ12," "))</f>
        <v xml:space="preserve"> </v>
      </c>
      <c r="BJ9" s="161" t="str">
        <f>IF(ISBLANK(Math1!IX12)," ",IF(Math1!IX12&lt;50,Math1!IX12," "))</f>
        <v xml:space="preserve"> </v>
      </c>
      <c r="BK9" s="161" t="str">
        <f>IF(ISBLANK(Math1!JB12)," ",IF(Math1!JB12&lt;50,Math1!JB12," "))</f>
        <v xml:space="preserve"> </v>
      </c>
      <c r="BL9" s="161" t="str">
        <f>IF(ISBLANK(Math1!JF12)," ",IF(Math1!JF12&lt;50,Math1!JF12," "))</f>
        <v xml:space="preserve"> </v>
      </c>
      <c r="BM9" s="161" t="str">
        <f>IF(ISBLANK(Math1!JJ12)," ",IF(Math1!JJ12&lt;50,Math1!JJ12," "))</f>
        <v xml:space="preserve"> </v>
      </c>
      <c r="BN9" s="161" t="str">
        <f>IF(ISBLANK(Math1!JN12)," ",IF(Math1!JN12&lt;50,Math1!JN12," "))</f>
        <v xml:space="preserve"> </v>
      </c>
      <c r="BO9" s="161" t="str">
        <f>IF(ISBLANK(Math1!JU12)," ",IF(Math1!JU12&lt;50,Math1!JU12," "))</f>
        <v xml:space="preserve"> </v>
      </c>
      <c r="BP9" s="161" t="str">
        <f>IF(ISBLANK(Math1!JY12)," ",IF(Math1!JY12&lt;50,Math1!JY12," "))</f>
        <v xml:space="preserve"> </v>
      </c>
      <c r="BQ9" s="161" t="str">
        <f>IF(ISBLANK(Math1!KC12)," ",IF(Math1!KC12&lt;50,Math1!KC12," "))</f>
        <v xml:space="preserve"> </v>
      </c>
      <c r="BR9" s="162" t="str">
        <f>IF(ISBLANK(Math1!KG12)," ",IF(Math1!KG12&lt;50,Math1!KG12," "))</f>
        <v xml:space="preserve"> </v>
      </c>
      <c r="BS9" s="460"/>
      <c r="BT9" s="461"/>
      <c r="BU9" s="161" t="str">
        <f>IF(ISBLANK(Math1!KK12)," ",IF(Math1!KK12&lt;50,Math1!KK12," "))</f>
        <v xml:space="preserve"> </v>
      </c>
      <c r="BV9" s="161" t="str">
        <f>IF(ISBLANK(Math1!KR12)," ",IF(Math1!KR12&lt;50,Math1!KR12," "))</f>
        <v xml:space="preserve"> </v>
      </c>
      <c r="BW9" s="161" t="str">
        <f>IF(ISBLANK(Math1!KV12)," ",IF(Math1!KV12&lt;50,Math1!KV12," "))</f>
        <v xml:space="preserve"> </v>
      </c>
    </row>
    <row r="10" spans="1:75" s="1" customFormat="1" ht="20.100000000000001" customHeight="1">
      <c r="A10" s="456" t="str">
        <f>LEFT(Math1!A11,1)&amp;LEFT(Math1!B11,1)</f>
        <v xml:space="preserve">  </v>
      </c>
      <c r="B10" s="457"/>
      <c r="C10" s="157" t="str">
        <f>IF(ISBLANK(Math1!E11)," ",IF(Math1!E11&gt;=75,Math1!E11," "))</f>
        <v xml:space="preserve"> </v>
      </c>
      <c r="D10" s="157" t="str">
        <f>IF(ISBLANK(Math1!I11)," ",IF(Math1!I11&gt;=75,Math1!I11," "))</f>
        <v xml:space="preserve"> </v>
      </c>
      <c r="E10" s="157" t="str">
        <f>IF(ISBLANK(Math1!M11)," ",IF(Math1!M11&gt;=75,Math1!M11," "))</f>
        <v xml:space="preserve"> </v>
      </c>
      <c r="F10" s="157" t="str">
        <f>IF(ISBLANK(Math1!Q11)," ",IF(Math1!Q11&gt;=75,Math1!Q11," "))</f>
        <v xml:space="preserve"> </v>
      </c>
      <c r="G10" s="157" t="str">
        <f>IF(ISBLANK(Math1!U11)," ",IF(Math1!U11&gt;=75,Math1!U11," "))</f>
        <v xml:space="preserve"> </v>
      </c>
      <c r="H10" s="157" t="str">
        <f>IF(ISBLANK(Math1!AB11)," ",IF(Math1!AB11&gt;=75,Math1!AB11," "))</f>
        <v xml:space="preserve"> </v>
      </c>
      <c r="I10" s="157" t="str">
        <f>IF(ISBLANK(Math1!AF11)," ",IF(Math1!AF11&gt;=75,Math1!AF11," "))</f>
        <v xml:space="preserve"> </v>
      </c>
      <c r="J10" s="157" t="str">
        <f>IF(ISBLANK(Math1!AJ11)," ",IF(Math1!AJ11&gt;=75,Math1!AJ11," "))</f>
        <v xml:space="preserve"> </v>
      </c>
      <c r="K10" s="157" t="str">
        <f>IF(ISBLANK(Math1!AN11)," ",IF(Math1!AN11&gt;=75,Math1!AN11," "))</f>
        <v xml:space="preserve"> </v>
      </c>
      <c r="L10" s="157" t="str">
        <f>IF(ISBLANK(Math1!AR11)," ",IF(Math1!AR11&gt;=75,Math1!AR11," "))</f>
        <v xml:space="preserve"> </v>
      </c>
      <c r="M10" s="157" t="str">
        <f>IF(ISBLANK(Math1!AY11)," ",IF(Math1!AY11&gt;=75,Math1!AY11," "))</f>
        <v xml:space="preserve"> </v>
      </c>
      <c r="N10" s="157" t="str">
        <f>IF(ISBLANK(Math1!BC11)," ",IF(Math1!BC11&gt;=75,Math1!BC11," "))</f>
        <v xml:space="preserve"> </v>
      </c>
      <c r="O10" s="157" t="str">
        <f>IF(ISBLANK(Math1!BG11)," ",IF(Math1!BG11&gt;=75,Math1!BG11," "))</f>
        <v xml:space="preserve"> </v>
      </c>
      <c r="P10" s="157" t="str">
        <f>IF(ISBLANK(Math1!BK11)," ",IF(Math1!BK11&gt;=75,Math1!BK11," "))</f>
        <v xml:space="preserve"> </v>
      </c>
      <c r="Q10" s="157" t="str">
        <f>IF(ISBLANK(Math1!BO11)," ",IF(Math1!BO11&gt;=75,Math1!BO11," "))</f>
        <v xml:space="preserve"> </v>
      </c>
      <c r="R10" s="157" t="str">
        <f>IF(ISBLANK(Math1!BV11)," ",IF(Math1!BV11&gt;=75,Math1!BV11," "))</f>
        <v xml:space="preserve"> </v>
      </c>
      <c r="S10" s="157" t="str">
        <f>IF(ISBLANK(Math1!BZ11)," ",IF(Math1!BZ11&gt;=75,Math1!BZ11," "))</f>
        <v xml:space="preserve"> </v>
      </c>
      <c r="T10" s="157" t="str">
        <f>IF(ISBLANK(Math1!CD11)," ",IF(Math1!CD11&gt;=75,Math1!CD11," "))</f>
        <v xml:space="preserve"> </v>
      </c>
      <c r="U10" s="157" t="str">
        <f>IF(ISBLANK(Math1!CH11)," ",IF(Math1!CH11&gt;=75,Math1!CH11," "))</f>
        <v xml:space="preserve"> </v>
      </c>
      <c r="V10" s="157" t="str">
        <f>IF(ISBLANK(Math1!CL11)," ",IF(Math1!CL11&gt;=75,Math1!CL11," "))</f>
        <v xml:space="preserve"> </v>
      </c>
      <c r="W10" s="158" t="str">
        <f>IF(ISBLANK(Math1!CS11)," ",IF(Math1!CS11&gt;=75,Math1!CS11," "))</f>
        <v xml:space="preserve"> </v>
      </c>
      <c r="X10" s="456" t="str">
        <f>A10</f>
        <v xml:space="preserve">  </v>
      </c>
      <c r="Y10" s="457"/>
      <c r="Z10" s="157" t="str">
        <f>IF(ISBLANK(Math1!CW11)," ",IF(Math1!CW11&gt;=75,Math1!CW11," "))</f>
        <v xml:space="preserve"> </v>
      </c>
      <c r="AA10" s="157" t="str">
        <f>IF(ISBLANK(Math1!DA11)," ",IF(Math1!DA11&gt;=75,Math1!DA11," "))</f>
        <v xml:space="preserve"> </v>
      </c>
      <c r="AB10" s="157" t="str">
        <f>IF(ISBLANK(Math1!DE11)," ",IF(Math1!DE11&gt;=75,Math1!DE11," "))</f>
        <v xml:space="preserve"> </v>
      </c>
      <c r="AC10" s="157" t="str">
        <f>IF(ISBLANK(Math1!DI11)," ",IF(Math1!DI11&gt;=75,Math1!DI11," "))</f>
        <v xml:space="preserve"> </v>
      </c>
      <c r="AD10" s="157" t="str">
        <f>IF(ISBLANK(Math1!DP11)," ",IF(Math1!DP11&gt;=75,Math1!DP11," "))</f>
        <v xml:space="preserve"> </v>
      </c>
      <c r="AE10" s="157" t="str">
        <f>IF(ISBLANK(Math1!DT11)," ",IF(Math1!DT11&gt;=75,Math1!DT11," "))</f>
        <v xml:space="preserve"> </v>
      </c>
      <c r="AF10" s="157" t="str">
        <f>IF(ISBLANK(Math1!DX11)," ",IF(Math1!DX11&gt;=75,Math1!DX11," "))</f>
        <v xml:space="preserve"> </v>
      </c>
      <c r="AG10" s="157" t="str">
        <f>IF(ISBLANK(Math1!EB11)," ",IF(Math1!EB11&gt;=75,Math1!EB11," "))</f>
        <v xml:space="preserve"> </v>
      </c>
      <c r="AH10" s="157" t="str">
        <f>IF(ISBLANK(Math1!EF11)," ",IF(Math1!EF11&gt;=75,Math1!EF11," "))</f>
        <v xml:space="preserve"> </v>
      </c>
      <c r="AI10" s="157" t="str">
        <f>IF(ISBLANK(Math1!EM11)," ",IF(Math1!EM11&gt;=75,Math1!EM11," "))</f>
        <v xml:space="preserve"> </v>
      </c>
      <c r="AJ10" s="157" t="str">
        <f>IF(ISBLANK(Math1!EQ11)," ",IF(Math1!EQ11&gt;=75,Math1!EQ11," "))</f>
        <v xml:space="preserve"> </v>
      </c>
      <c r="AK10" s="157" t="str">
        <f>IF(ISBLANK(Math1!EU11)," ",IF(Math1!EU11&gt;=75,Math1!EU11," "))</f>
        <v xml:space="preserve"> </v>
      </c>
      <c r="AL10" s="157" t="str">
        <f>IF(ISBLANK(Math1!EY11)," ",IF(Math1!EY11&gt;=75,Math1!EY11," "))</f>
        <v xml:space="preserve"> </v>
      </c>
      <c r="AM10" s="157" t="str">
        <f>IF(ISBLANK(Math1!FC11)," ",IF(Math1!FC11&gt;=75,Math1!FC11," "))</f>
        <v xml:space="preserve"> </v>
      </c>
      <c r="AN10" s="157" t="str">
        <f>IF(ISBLANK(Math1!FJ11)," ",IF(Math1!FJ11&gt;=75,Math1!FJ11," "))</f>
        <v xml:space="preserve"> </v>
      </c>
      <c r="AO10" s="157" t="str">
        <f>IF(ISBLANK(Math1!FN11)," ",IF(Math1!FN11&gt;=75,Math1!FN11," "))</f>
        <v xml:space="preserve"> </v>
      </c>
      <c r="AP10" s="157" t="str">
        <f>IF(ISBLANK(Math1!FR11)," ",IF(Math1!FR11&gt;=75,Math1!FR11," "))</f>
        <v xml:space="preserve"> </v>
      </c>
      <c r="AQ10" s="157" t="str">
        <f>IF(ISBLANK(Math1!FV11)," ",IF(Math1!FV11&gt;=75,Math1!FV11," "))</f>
        <v xml:space="preserve"> </v>
      </c>
      <c r="AR10" s="157" t="str">
        <f>IF(ISBLANK(Math1!FZ11)," ",IF(Math1!FZ11&gt;=75,Math1!FZ11," "))</f>
        <v xml:space="preserve"> </v>
      </c>
      <c r="AS10" s="157" t="str">
        <f>IF(ISBLANK(Math1!GG11)," ",IF(Math1!GG11&gt;=75,Math1!GG11," "))</f>
        <v xml:space="preserve"> </v>
      </c>
      <c r="AT10" s="158" t="str">
        <f>IF(ISBLANK(Math1!GK11)," ",IF(Math1!GK11&gt;=75,Math1!GK11," "))</f>
        <v xml:space="preserve"> </v>
      </c>
      <c r="AU10" s="456" t="str">
        <f>X10</f>
        <v xml:space="preserve">  </v>
      </c>
      <c r="AV10" s="457"/>
      <c r="AW10" s="157" t="str">
        <f>IF(ISBLANK(Math1!GO11)," ",IF(Math1!GO11&gt;=75,Math1!GO11," "))</f>
        <v xml:space="preserve"> </v>
      </c>
      <c r="AX10" s="157" t="str">
        <f>IF(ISBLANK(Math1!GS11)," ",IF(Math1!GS11&gt;=75,Math1!GS11," "))</f>
        <v xml:space="preserve"> </v>
      </c>
      <c r="AY10" s="157" t="str">
        <f>IF(ISBLANK(Math1!GW11)," ",IF(Math1!GW11&gt;=75,Math1!GW11," "))</f>
        <v xml:space="preserve"> </v>
      </c>
      <c r="AZ10" s="157" t="str">
        <f>IF(ISBLANK(Math1!HD11)," ",IF(Math1!HD11&gt;=75,Math1!HD11," "))</f>
        <v xml:space="preserve"> </v>
      </c>
      <c r="BA10" s="157" t="str">
        <f>IF(ISBLANK(Math1!HH11)," ",IF(Math1!HH11&gt;=75,Math1!HH11," "))</f>
        <v xml:space="preserve"> </v>
      </c>
      <c r="BB10" s="157" t="str">
        <f>IF(ISBLANK(Math1!HL11)," ",IF(Math1!HL11&gt;=75,Math1!HL11," "))</f>
        <v xml:space="preserve"> </v>
      </c>
      <c r="BC10" s="157" t="str">
        <f>IF(ISBLANK(Math1!HP11)," ",IF(Math1!HP11&gt;=75,Math1!HP11," "))</f>
        <v xml:space="preserve"> </v>
      </c>
      <c r="BD10" s="157" t="str">
        <f>IF(ISBLANK(Math1!HT11)," ",IF(Math1!HT11&gt;=75,Math1!HT11," "))</f>
        <v xml:space="preserve"> </v>
      </c>
      <c r="BE10" s="157" t="str">
        <f>IF(ISBLANK(Math1!IA11)," ",IF(Math1!IA11&gt;=75,Math1!IA11," "))</f>
        <v xml:space="preserve"> </v>
      </c>
      <c r="BF10" s="157" t="str">
        <f>IF(ISBLANK(Math1!IE11)," ",IF(Math1!IE11&gt;=75,Math1!IE11," "))</f>
        <v xml:space="preserve"> </v>
      </c>
      <c r="BG10" s="157" t="str">
        <f>IF(ISBLANK(Math1!II11)," ",IF(Math1!II11&gt;=75,Math1!II11," "))</f>
        <v xml:space="preserve"> </v>
      </c>
      <c r="BH10" s="157" t="str">
        <f>IF(ISBLANK(Math1!IM11)," ",IF(Math1!IM11&gt;=75,Math1!IM11," "))</f>
        <v xml:space="preserve"> </v>
      </c>
      <c r="BI10" s="157" t="str">
        <f>IF(ISBLANK(Math1!IQ11)," ",IF(Math1!IQ11&gt;=75,Math1!IQ11," "))</f>
        <v xml:space="preserve"> </v>
      </c>
      <c r="BJ10" s="157" t="str">
        <f>IF(ISBLANK(Math1!IX11)," ",IF(Math1!IX11&gt;=75,Math1!IX11," "))</f>
        <v xml:space="preserve"> </v>
      </c>
      <c r="BK10" s="157" t="str">
        <f>IF(ISBLANK(Math1!JB11)," ",IF(Math1!JB11&gt;=75,Math1!JB11," "))</f>
        <v xml:space="preserve"> </v>
      </c>
      <c r="BL10" s="157" t="str">
        <f>IF(ISBLANK(Math1!JF11)," ",IF(Math1!JF11&gt;=75,Math1!JF11," "))</f>
        <v xml:space="preserve"> </v>
      </c>
      <c r="BM10" s="157" t="str">
        <f>IF(ISBLANK(Math1!JJ11)," ",IF(Math1!JJ11&gt;=75,Math1!JJ11," "))</f>
        <v xml:space="preserve"> </v>
      </c>
      <c r="BN10" s="157" t="str">
        <f>IF(ISBLANK(Math1!JN11)," ",IF(Math1!JN11&gt;=75,Math1!JN11," "))</f>
        <v xml:space="preserve"> </v>
      </c>
      <c r="BO10" s="157" t="str">
        <f>IF(ISBLANK(Math1!JU11)," ",IF(Math1!JU11&gt;=75,Math1!JU11," "))</f>
        <v xml:space="preserve"> </v>
      </c>
      <c r="BP10" s="157" t="str">
        <f>IF(ISBLANK(Math1!JY11)," ",IF(Math1!JY11&gt;=75,Math1!JY11," "))</f>
        <v xml:space="preserve"> </v>
      </c>
      <c r="BQ10" s="157" t="str">
        <f>IF(ISBLANK(Math1!KC11)," ",IF(Math1!KC11&gt;=75,Math1!KC11," "))</f>
        <v xml:space="preserve"> </v>
      </c>
      <c r="BR10" s="158" t="str">
        <f>IF(ISBLANK(Math1!KG11)," ",IF(Math1!KG11&gt;=75,Math1!KG11," "))</f>
        <v xml:space="preserve"> </v>
      </c>
      <c r="BS10" s="456" t="str">
        <f>AU10</f>
        <v xml:space="preserve">  </v>
      </c>
      <c r="BT10" s="457"/>
      <c r="BU10" s="157" t="str">
        <f>IF(ISBLANK(Math1!KK11)," ",IF(Math1!KK11&gt;=75,Math1!KK11," "))</f>
        <v xml:space="preserve"> </v>
      </c>
      <c r="BV10" s="157" t="str">
        <f>IF(ISBLANK(Math1!KR11)," ",IF(Math1!KR11&gt;=75,Math1!KR11," "))</f>
        <v xml:space="preserve"> </v>
      </c>
      <c r="BW10" s="157" t="str">
        <f>IF(ISBLANK(Math1!KV11)," ",IF(Math1!KV11&gt;=75,Math1!KV11," "))</f>
        <v xml:space="preserve"> </v>
      </c>
    </row>
    <row r="11" spans="1:75" s="1" customFormat="1" ht="20.100000000000001" customHeight="1">
      <c r="A11" s="458"/>
      <c r="B11" s="459"/>
      <c r="C11" s="159" t="str">
        <f>IF(ISBLANK(Math1!E11)," ",IF(Math1!E11&gt;=50,IF(Math1!E11&lt;75,Math1!E11," ")," "))</f>
        <v xml:space="preserve"> </v>
      </c>
      <c r="D11" s="159" t="str">
        <f>IF(ISBLANK(Math1!I11)," ",IF(Math1!I11&gt;=50,IF(Math1!I11&lt;75,Math1!I11," ")," "))</f>
        <v xml:space="preserve"> </v>
      </c>
      <c r="E11" s="159" t="str">
        <f>IF(ISBLANK(Math1!M11)," ",IF(Math1!M11&gt;=50,IF(Math1!M11&lt;75,Math1!M11," ")," "))</f>
        <v xml:space="preserve"> </v>
      </c>
      <c r="F11" s="159" t="str">
        <f>IF(ISBLANK(Math1!Q11)," ",IF(Math1!Q11&gt;=50,IF(Math1!Q11&lt;75,Math1!Q11," ")," "))</f>
        <v xml:space="preserve"> </v>
      </c>
      <c r="G11" s="159" t="str">
        <f>IF(ISBLANK(Math1!U11)," ",IF(Math1!U11&gt;=50,IF(Math1!U11&lt;75,Math1!U11," ")," "))</f>
        <v xml:space="preserve"> </v>
      </c>
      <c r="H11" s="159" t="str">
        <f>IF(ISBLANK(Math1!AB11)," ",IF(Math1!AB11&gt;=50,IF(Math1!AB11&lt;75,Math1!AB11," ")," "))</f>
        <v xml:space="preserve"> </v>
      </c>
      <c r="I11" s="159" t="str">
        <f>IF(ISBLANK(Math1!AF11)," ",IF(Math1!AF11&gt;=50,IF(Math1!AF11&lt;75,Math1!AF11," ")," "))</f>
        <v xml:space="preserve"> </v>
      </c>
      <c r="J11" s="159" t="str">
        <f>IF(ISBLANK(Math1!AJ11)," ",IF(Math1!AJ11&gt;=50,IF(Math1!AJ11&lt;75,Math1!AJ11," ")," "))</f>
        <v xml:space="preserve"> </v>
      </c>
      <c r="K11" s="159" t="str">
        <f>IF(ISBLANK(Math1!AN11)," ",IF(Math1!AN11&gt;=50,IF(Math1!AN11&lt;75,Math1!AN11," ")," "))</f>
        <v xml:space="preserve"> </v>
      </c>
      <c r="L11" s="159" t="str">
        <f>IF(ISBLANK(Math1!AR11)," ",IF(Math1!AR11&gt;=50,IF(Math1!AR11&lt;75,Math1!AR11," ")," "))</f>
        <v xml:space="preserve"> </v>
      </c>
      <c r="M11" s="159" t="str">
        <f>IF(ISBLANK(Math1!AY11)," ",IF(Math1!AY11&gt;=50,IF(Math1!AY11&lt;75,Math1!AY11," ")," "))</f>
        <v xml:space="preserve"> </v>
      </c>
      <c r="N11" s="159" t="str">
        <f>IF(ISBLANK(Math1!BC11)," ",IF(Math1!BC11&gt;=50,IF(Math1!BC11&lt;75,Math1!BC11," ")," "))</f>
        <v xml:space="preserve"> </v>
      </c>
      <c r="O11" s="159" t="str">
        <f>IF(ISBLANK(Math1!BG11)," ",IF(Math1!BG11&gt;=50,IF(Math1!BG11&lt;75,Math1!BG11," ")," "))</f>
        <v xml:space="preserve"> </v>
      </c>
      <c r="P11" s="159" t="str">
        <f>IF(ISBLANK(Math1!BK11)," ",IF(Math1!BK11&gt;=50,IF(Math1!BK11&lt;75,Math1!BK11," ")," "))</f>
        <v xml:space="preserve"> </v>
      </c>
      <c r="Q11" s="159" t="str">
        <f>IF(ISBLANK(Math1!BO11)," ",IF(Math1!BO11&gt;=50,IF(Math1!BO11&lt;75,Math1!BO11," ")," "))</f>
        <v xml:space="preserve"> </v>
      </c>
      <c r="R11" s="159" t="str">
        <f>IF(ISBLANK(Math1!BV11)," ",IF(Math1!BV11&gt;=50,IF(Math1!BV11&lt;75,Math1!BV11," ")," "))</f>
        <v xml:space="preserve"> </v>
      </c>
      <c r="S11" s="159" t="str">
        <f>IF(ISBLANK(Math1!BZ11)," ",IF(Math1!BZ11&gt;=50,IF(Math1!BZ11&lt;75,Math1!BZ11," ")," "))</f>
        <v xml:space="preserve"> </v>
      </c>
      <c r="T11" s="159" t="str">
        <f>IF(ISBLANK(Math1!CD11)," ",IF(Math1!CD11&gt;=50,IF(Math1!CD11&lt;75,Math1!CD11," ")," "))</f>
        <v xml:space="preserve"> </v>
      </c>
      <c r="U11" s="159" t="str">
        <f>IF(ISBLANK(Math1!CH11)," ",IF(Math1!CH11&gt;=50,IF(Math1!CH11&lt;75,Math1!CH11," ")," "))</f>
        <v xml:space="preserve"> </v>
      </c>
      <c r="V11" s="159" t="str">
        <f>IF(ISBLANK(Math1!CL11)," ",IF(Math1!CL11&gt;=50,IF(Math1!CL11&lt;75,Math1!CL11," ")," "))</f>
        <v xml:space="preserve"> </v>
      </c>
      <c r="W11" s="160" t="str">
        <f>IF(ISBLANK(Math1!CS11)," ",IF(Math1!CS11&gt;=50,IF(Math1!CS11&lt;75,Math1!CS11," ")," "))</f>
        <v xml:space="preserve"> </v>
      </c>
      <c r="X11" s="458"/>
      <c r="Y11" s="459"/>
      <c r="Z11" s="159" t="str">
        <f>IF(ISBLANK(Math1!CW11)," ",IF(Math1!CW11&gt;=50,IF(Math1!CW11&lt;75,Math1!CW11," ")," "))</f>
        <v xml:space="preserve"> </v>
      </c>
      <c r="AA11" s="159" t="str">
        <f>IF(ISBLANK(Math1!DA11)," ",IF(Math1!DA11&gt;=50,IF(Math1!DA11&lt;75,Math1!DA11," ")," "))</f>
        <v xml:space="preserve"> </v>
      </c>
      <c r="AB11" s="159" t="str">
        <f>IF(ISBLANK(Math1!DE11)," ",IF(Math1!DE11&gt;=50,IF(Math1!DE11&lt;75,Math1!DE11," ")," "))</f>
        <v xml:space="preserve"> </v>
      </c>
      <c r="AC11" s="159" t="str">
        <f>IF(ISBLANK(Math1!DI11)," ",IF(Math1!DI11&gt;=50,IF(Math1!DI11&lt;75,Math1!DI11," ")," "))</f>
        <v xml:space="preserve"> </v>
      </c>
      <c r="AD11" s="159" t="str">
        <f>IF(ISBLANK(Math1!DP11)," ",IF(Math1!DP11&gt;=50,IF(Math1!DP11&lt;75,Math1!DP11," ")," "))</f>
        <v xml:space="preserve"> </v>
      </c>
      <c r="AE11" s="159" t="str">
        <f>IF(ISBLANK(Math1!DT11)," ",IF(Math1!DT11&gt;=50,IF(Math1!DT11&lt;75,Math1!DT11," ")," "))</f>
        <v xml:space="preserve"> </v>
      </c>
      <c r="AF11" s="159" t="str">
        <f>IF(ISBLANK(Math1!DX11)," ",IF(Math1!DX11&gt;=50,IF(Math1!DX11&lt;75,Math1!DX11," ")," "))</f>
        <v xml:space="preserve"> </v>
      </c>
      <c r="AG11" s="159" t="str">
        <f>IF(ISBLANK(Math1!EB11)," ",IF(Math1!EB11&gt;=50,IF(Math1!EB11&lt;75,Math1!EB11," ")," "))</f>
        <v xml:space="preserve"> </v>
      </c>
      <c r="AH11" s="159" t="str">
        <f>IF(ISBLANK(Math1!EF11)," ",IF(Math1!EF11&gt;=50,IF(Math1!EF11&lt;75,Math1!EF11," ")," "))</f>
        <v xml:space="preserve"> </v>
      </c>
      <c r="AI11" s="159" t="str">
        <f>IF(ISBLANK(Math1!EM11)," ",IF(Math1!EM11&gt;=50,IF(Math1!EM11&lt;75,Math1!EM11," ")," "))</f>
        <v xml:space="preserve"> </v>
      </c>
      <c r="AJ11" s="159" t="str">
        <f>IF(ISBLANK(Math1!EQ11)," ",IF(Math1!EQ11&gt;=50,IF(Math1!EQ11&lt;75,Math1!EQ11," ")," "))</f>
        <v xml:space="preserve"> </v>
      </c>
      <c r="AK11" s="159" t="str">
        <f>IF(ISBLANK(Math1!EU11)," ",IF(Math1!EU11&gt;=50,IF(Math1!EU11&lt;75,Math1!EU11," ")," "))</f>
        <v xml:space="preserve"> </v>
      </c>
      <c r="AL11" s="159" t="str">
        <f>IF(ISBLANK(Math1!EY11)," ",IF(Math1!EY11&gt;=50,IF(Math1!EY11&lt;75,Math1!EY11," ")," "))</f>
        <v xml:space="preserve"> </v>
      </c>
      <c r="AM11" s="159" t="str">
        <f>IF(ISBLANK(Math1!FC11)," ",IF(Math1!FC11&gt;=50,IF(Math1!FC11&lt;75,Math1!FC11," ")," "))</f>
        <v xml:space="preserve"> </v>
      </c>
      <c r="AN11" s="159" t="str">
        <f>IF(ISBLANK(Math1!FJ11)," ",IF(Math1!FJ11&gt;=50,IF(Math1!FJ11&lt;75,Math1!FJ11," ")," "))</f>
        <v xml:space="preserve"> </v>
      </c>
      <c r="AO11" s="159" t="str">
        <f>IF(ISBLANK(Math1!FN11)," ",IF(Math1!FN11&gt;=50,IF(Math1!FN11&lt;75,Math1!FN11," ")," "))</f>
        <v xml:space="preserve"> </v>
      </c>
      <c r="AP11" s="159" t="str">
        <f>IF(ISBLANK(Math1!FR11)," ",IF(Math1!FR11&gt;=50,IF(Math1!FR11&lt;75,Math1!FR11," ")," "))</f>
        <v xml:space="preserve"> </v>
      </c>
      <c r="AQ11" s="159" t="str">
        <f>IF(ISBLANK(Math1!FV11)," ",IF(Math1!FV11&gt;=50,IF(Math1!FV11&lt;75,Math1!FV11," ")," "))</f>
        <v xml:space="preserve"> </v>
      </c>
      <c r="AR11" s="159" t="str">
        <f>IF(ISBLANK(Math1!FZ11)," ",IF(Math1!FZ11&gt;=50,IF(Math1!FZ11&lt;75,Math1!FZ11," ")," "))</f>
        <v xml:space="preserve"> </v>
      </c>
      <c r="AS11" s="159" t="str">
        <f>IF(ISBLANK(Math1!GG11)," ",IF(Math1!GG11&gt;=50,IF(Math1!GG11&lt;75,Math1!GG11," ")," "))</f>
        <v xml:space="preserve"> </v>
      </c>
      <c r="AT11" s="160" t="str">
        <f>IF(ISBLANK(Math1!GK11)," ",IF(Math1!GK11&gt;=50,IF(Math1!GK11&lt;75,Math1!GK11," ")," "))</f>
        <v xml:space="preserve"> </v>
      </c>
      <c r="AU11" s="458"/>
      <c r="AV11" s="459"/>
      <c r="AW11" s="159" t="str">
        <f>IF(ISBLANK(Math1!GO11)," ",IF(Math1!GO11&gt;=50,IF(Math1!GO11&lt;75,Math1!GO11," ")," "))</f>
        <v xml:space="preserve"> </v>
      </c>
      <c r="AX11" s="159" t="str">
        <f>IF(ISBLANK(Math1!GS11)," ",IF(Math1!GS11&gt;=50,IF(Math1!GS11&lt;75,Math1!GS11," ")," "))</f>
        <v xml:space="preserve"> </v>
      </c>
      <c r="AY11" s="159" t="str">
        <f>IF(ISBLANK(Math1!GW11)," ",IF(Math1!GW11&gt;=50,IF(Math1!GW11&lt;75,Math1!GW11," ")," "))</f>
        <v xml:space="preserve"> </v>
      </c>
      <c r="AZ11" s="159" t="str">
        <f>IF(ISBLANK(Math1!HD11)," ",IF(Math1!HD11&gt;=50,IF(Math1!HD11&lt;75,Math1!HD11," ")," "))</f>
        <v xml:space="preserve"> </v>
      </c>
      <c r="BA11" s="159" t="str">
        <f>IF(ISBLANK(Math1!HH11)," ",IF(Math1!HH11&gt;=50,IF(Math1!HH11&lt;75,Math1!HH11," ")," "))</f>
        <v xml:space="preserve"> </v>
      </c>
      <c r="BB11" s="159" t="str">
        <f>IF(ISBLANK(Math1!HL11)," ",IF(Math1!HL11&gt;=50,IF(Math1!HL11&lt;75,Math1!HL11," ")," "))</f>
        <v xml:space="preserve"> </v>
      </c>
      <c r="BC11" s="159" t="str">
        <f>IF(ISBLANK(Math1!HP11)," ",IF(Math1!HP11&gt;=50,IF(Math1!HP11&lt;75,Math1!HP11," ")," "))</f>
        <v xml:space="preserve"> </v>
      </c>
      <c r="BD11" s="159" t="str">
        <f>IF(ISBLANK(Math1!HT11)," ",IF(Math1!HT11&gt;=50,IF(Math1!HT11&lt;75,Math1!HT11," ")," "))</f>
        <v xml:space="preserve"> </v>
      </c>
      <c r="BE11" s="159" t="str">
        <f>IF(ISBLANK(Math1!IA11)," ",IF(Math1!IA11&gt;=50,IF(Math1!IA11&lt;75,Math1!IA11," ")," "))</f>
        <v xml:space="preserve"> </v>
      </c>
      <c r="BF11" s="159" t="str">
        <f>IF(ISBLANK(Math1!IE11)," ",IF(Math1!IE11&gt;=50,IF(Math1!IE11&lt;75,Math1!IE11," ")," "))</f>
        <v xml:space="preserve"> </v>
      </c>
      <c r="BG11" s="159" t="str">
        <f>IF(ISBLANK(Math1!II11)," ",IF(Math1!II11&gt;=50,IF(Math1!II11&lt;75,Math1!II11," ")," "))</f>
        <v xml:space="preserve"> </v>
      </c>
      <c r="BH11" s="159" t="str">
        <f>IF(ISBLANK(Math1!IM11)," ",IF(Math1!IM11&gt;=50,IF(Math1!IM11&lt;75,Math1!IM11," ")," "))</f>
        <v xml:space="preserve"> </v>
      </c>
      <c r="BI11" s="159" t="str">
        <f>IF(ISBLANK(Math1!IQ11)," ",IF(Math1!IQ11&gt;=50,IF(Math1!IQ11&lt;75,Math1!IQ11," ")," "))</f>
        <v xml:space="preserve"> </v>
      </c>
      <c r="BJ11" s="159" t="str">
        <f>IF(ISBLANK(Math1!IX11)," ",IF(Math1!IX11&gt;=50,IF(Math1!IX11&lt;75,Math1!IX11," ")," "))</f>
        <v xml:space="preserve"> </v>
      </c>
      <c r="BK11" s="159" t="str">
        <f>IF(ISBLANK(Math1!JB11)," ",IF(Math1!JB11&gt;=50,IF(Math1!JB11&lt;75,Math1!JB11," ")," "))</f>
        <v xml:space="preserve"> </v>
      </c>
      <c r="BL11" s="159" t="str">
        <f>IF(ISBLANK(Math1!JF11)," ",IF(Math1!JF11&gt;=50,IF(Math1!JF11&lt;75,Math1!JF11," ")," "))</f>
        <v xml:space="preserve"> </v>
      </c>
      <c r="BM11" s="159" t="str">
        <f>IF(ISBLANK(Math1!JJ11)," ",IF(Math1!JJ11&gt;=50,IF(Math1!JJ11&lt;75,Math1!JJ11," ")," "))</f>
        <v xml:space="preserve"> </v>
      </c>
      <c r="BN11" s="159" t="str">
        <f>IF(ISBLANK(Math1!JN11)," ",IF(Math1!JN11&gt;=50,IF(Math1!JN11&lt;75,Math1!JN11," ")," "))</f>
        <v xml:space="preserve"> </v>
      </c>
      <c r="BO11" s="159" t="str">
        <f>IF(ISBLANK(Math1!JU11)," ",IF(Math1!JU11&gt;=50,IF(Math1!JU11&lt;75,Math1!JU11," ")," "))</f>
        <v xml:space="preserve"> </v>
      </c>
      <c r="BP11" s="159" t="str">
        <f>IF(ISBLANK(Math1!JY11)," ",IF(Math1!JY11&gt;=50,IF(Math1!JY11&lt;75,Math1!JY11," ")," "))</f>
        <v xml:space="preserve"> </v>
      </c>
      <c r="BQ11" s="159" t="str">
        <f>IF(ISBLANK(Math1!KC11)," ",IF(Math1!KC11&gt;=50,IF(Math1!KC11&lt;75,Math1!KC11," ")," "))</f>
        <v xml:space="preserve"> </v>
      </c>
      <c r="BR11" s="160" t="str">
        <f>IF(ISBLANK(Math1!KG11)," ",IF(Math1!KG11&gt;=50,IF(Math1!KG11&lt;75,Math1!KG11," ")," "))</f>
        <v xml:space="preserve"> </v>
      </c>
      <c r="BS11" s="458"/>
      <c r="BT11" s="459"/>
      <c r="BU11" s="159" t="str">
        <f>IF(ISBLANK(Math1!KK11)," ",IF(Math1!KK11&gt;=50,IF(Math1!KK11&lt;75,Math1!KK11," ")," "))</f>
        <v xml:space="preserve"> </v>
      </c>
      <c r="BV11" s="159" t="str">
        <f>IF(ISBLANK(Math1!KR11)," ",IF(Math1!KR11&gt;=50,IF(Math1!KR11&lt;75,Math1!KR11," ")," "))</f>
        <v xml:space="preserve"> </v>
      </c>
      <c r="BW11" s="159" t="str">
        <f>IF(ISBLANK(Math1!KV11)," ",IF(Math1!KV11&gt;=50,IF(Math1!KV11&lt;75,Math1!KV11," ")," "))</f>
        <v xml:space="preserve"> </v>
      </c>
    </row>
    <row r="12" spans="1:75" s="1" customFormat="1" ht="20.100000000000001" customHeight="1" thickBot="1">
      <c r="A12" s="460"/>
      <c r="B12" s="461"/>
      <c r="C12" s="161" t="str">
        <f>IF(ISBLANK(Math1!E11)," ",IF(Math1!E11&lt;50,Math1!E11," "))</f>
        <v xml:space="preserve"> </v>
      </c>
      <c r="D12" s="161" t="str">
        <f>IF(ISBLANK(Math1!I11)," ",IF(Math1!I11&lt;50,Math1!I11," "))</f>
        <v xml:space="preserve"> </v>
      </c>
      <c r="E12" s="161" t="str">
        <f>IF(ISBLANK(Math1!M11)," ",IF(Math1!M11&lt;50,Math1!M11," "))</f>
        <v xml:space="preserve"> </v>
      </c>
      <c r="F12" s="161" t="str">
        <f>IF(ISBLANK(Math1!Q11)," ",IF(Math1!Q11&lt;50,Math1!Q11," "))</f>
        <v xml:space="preserve"> </v>
      </c>
      <c r="G12" s="161" t="str">
        <f>IF(ISBLANK(Math1!U11)," ",IF(Math1!U11&lt;50,Math1!U11," "))</f>
        <v xml:space="preserve"> </v>
      </c>
      <c r="H12" s="161" t="str">
        <f>IF(ISBLANK(Math1!AB11)," ",IF(Math1!AB11&lt;50,Math1!AB11," "))</f>
        <v xml:space="preserve"> </v>
      </c>
      <c r="I12" s="161" t="str">
        <f>IF(ISBLANK(Math1!AF11)," ",IF(Math1!AF11&lt;50,Math1!AF11," "))</f>
        <v xml:space="preserve"> </v>
      </c>
      <c r="J12" s="161" t="str">
        <f>IF(ISBLANK(Math1!AJ11)," ",IF(Math1!AJ11&lt;50,Math1!AJ11," "))</f>
        <v xml:space="preserve"> </v>
      </c>
      <c r="K12" s="161" t="str">
        <f>IF(ISBLANK(Math1!AN11)," ",IF(Math1!AN11&lt;50,Math1!AN11," "))</f>
        <v xml:space="preserve"> </v>
      </c>
      <c r="L12" s="161" t="str">
        <f>IF(ISBLANK(Math1!AR11)," ",IF(Math1!AR11&lt;50,Math1!AR11," "))</f>
        <v xml:space="preserve"> </v>
      </c>
      <c r="M12" s="161" t="str">
        <f>IF(ISBLANK(Math1!AY11)," ",IF(Math1!AY11&lt;50,Math1!AY11," "))</f>
        <v xml:space="preserve"> </v>
      </c>
      <c r="N12" s="161" t="str">
        <f>IF(ISBLANK(Math1!BC11)," ",IF(Math1!BC11&lt;50,Math1!BC11," "))</f>
        <v xml:space="preserve"> </v>
      </c>
      <c r="O12" s="161" t="str">
        <f>IF(ISBLANK(Math1!BG11)," ",IF(Math1!BG11&lt;50,Math1!BG11," "))</f>
        <v xml:space="preserve"> </v>
      </c>
      <c r="P12" s="161" t="str">
        <f>IF(ISBLANK(Math1!BK11)," ",IF(Math1!BK11&lt;50,Math1!BK11," "))</f>
        <v xml:space="preserve"> </v>
      </c>
      <c r="Q12" s="161" t="str">
        <f>IF(ISBLANK(Math1!BO11)," ",IF(Math1!BO11&lt;50,Math1!BO11," "))</f>
        <v xml:space="preserve"> </v>
      </c>
      <c r="R12" s="161" t="str">
        <f>IF(ISBLANK(Math1!BV11)," ",IF(Math1!BV11&lt;50,Math1!BV11," "))</f>
        <v xml:space="preserve"> </v>
      </c>
      <c r="S12" s="161" t="str">
        <f>IF(ISBLANK(Math1!BZ11)," ",IF(Math1!BZ11&lt;50,Math1!BZ11," "))</f>
        <v xml:space="preserve"> </v>
      </c>
      <c r="T12" s="161" t="str">
        <f>IF(ISBLANK(Math1!CD11)," ",IF(Math1!CD11&lt;50,Math1!CD11," "))</f>
        <v xml:space="preserve"> </v>
      </c>
      <c r="U12" s="161" t="str">
        <f>IF(ISBLANK(Math1!CH11)," ",IF(Math1!CH11&lt;50,Math1!CH11," "))</f>
        <v xml:space="preserve"> </v>
      </c>
      <c r="V12" s="161" t="str">
        <f>IF(ISBLANK(Math1!CL11)," ",IF(Math1!CL11&lt;50,Math1!CL11," "))</f>
        <v xml:space="preserve"> </v>
      </c>
      <c r="W12" s="162" t="str">
        <f>IF(ISBLANK(Math1!CS11)," ",IF(Math1!CS11&lt;50,Math1!CS11," "))</f>
        <v xml:space="preserve"> </v>
      </c>
      <c r="X12" s="460"/>
      <c r="Y12" s="461"/>
      <c r="Z12" s="161" t="str">
        <f>IF(ISBLANK(Math1!CW11)," ",IF(Math1!CW11&lt;50,Math1!CW11," "))</f>
        <v xml:space="preserve"> </v>
      </c>
      <c r="AA12" s="161" t="str">
        <f>IF(ISBLANK(Math1!DA11)," ",IF(Math1!DA11&lt;50,Math1!DA11," "))</f>
        <v xml:space="preserve"> </v>
      </c>
      <c r="AB12" s="161" t="str">
        <f>IF(ISBLANK(Math1!DE11)," ",IF(Math1!DE11&lt;50,Math1!DE11," "))</f>
        <v xml:space="preserve"> </v>
      </c>
      <c r="AC12" s="161" t="str">
        <f>IF(ISBLANK(Math1!DI11)," ",IF(Math1!DI11&lt;50,Math1!DI11," "))</f>
        <v xml:space="preserve"> </v>
      </c>
      <c r="AD12" s="161" t="str">
        <f>IF(ISBLANK(Math1!DP11)," ",IF(Math1!DP11&lt;50,Math1!DP11," "))</f>
        <v xml:space="preserve"> </v>
      </c>
      <c r="AE12" s="161" t="str">
        <f>IF(ISBLANK(Math1!DT11)," ",IF(Math1!DT11&lt;50,Math1!DT11," "))</f>
        <v xml:space="preserve"> </v>
      </c>
      <c r="AF12" s="161" t="str">
        <f>IF(ISBLANK(Math1!DX11)," ",IF(Math1!DX11&lt;50,Math1!DX11," "))</f>
        <v xml:space="preserve"> </v>
      </c>
      <c r="AG12" s="161" t="str">
        <f>IF(ISBLANK(Math1!EB11)," ",IF(Math1!EB11&lt;50,Math1!EB11," "))</f>
        <v xml:space="preserve"> </v>
      </c>
      <c r="AH12" s="161" t="str">
        <f>IF(ISBLANK(Math1!EF11)," ",IF(Math1!EF11&lt;50,Math1!EF11," "))</f>
        <v xml:space="preserve"> </v>
      </c>
      <c r="AI12" s="161" t="str">
        <f>IF(ISBLANK(Math1!EM11)," ",IF(Math1!EM11&lt;50,Math1!EM11," "))</f>
        <v xml:space="preserve"> </v>
      </c>
      <c r="AJ12" s="161" t="str">
        <f>IF(ISBLANK(Math1!EQ11)," ",IF(Math1!EQ11&lt;50,Math1!EQ11," "))</f>
        <v xml:space="preserve"> </v>
      </c>
      <c r="AK12" s="161" t="str">
        <f>IF(ISBLANK(Math1!EU11)," ",IF(Math1!EU11&lt;50,Math1!EU11," "))</f>
        <v xml:space="preserve"> </v>
      </c>
      <c r="AL12" s="161" t="str">
        <f>IF(ISBLANK(Math1!EY11)," ",IF(Math1!EY11&lt;50,Math1!EY11," "))</f>
        <v xml:space="preserve"> </v>
      </c>
      <c r="AM12" s="161" t="str">
        <f>IF(ISBLANK(Math1!FC11)," ",IF(Math1!FC11&lt;50,Math1!FC11," "))</f>
        <v xml:space="preserve"> </v>
      </c>
      <c r="AN12" s="161" t="str">
        <f>IF(ISBLANK(Math1!FJ11)," ",IF(Math1!FJ11&lt;50,Math1!FJ11," "))</f>
        <v xml:space="preserve"> </v>
      </c>
      <c r="AO12" s="161" t="str">
        <f>IF(ISBLANK(Math1!FN11)," ",IF(Math1!FN11&lt;50,Math1!FN11," "))</f>
        <v xml:space="preserve"> </v>
      </c>
      <c r="AP12" s="161" t="str">
        <f>IF(ISBLANK(Math1!FR11)," ",IF(Math1!FR11&lt;50,Math1!FR11," "))</f>
        <v xml:space="preserve"> </v>
      </c>
      <c r="AQ12" s="161" t="str">
        <f>IF(ISBLANK(Math1!FV11)," ",IF(Math1!FV11&lt;50,Math1!FV11," "))</f>
        <v xml:space="preserve"> </v>
      </c>
      <c r="AR12" s="161" t="str">
        <f>IF(ISBLANK(Math1!FZ11)," ",IF(Math1!FZ11&lt;50,Math1!FZ11," "))</f>
        <v xml:space="preserve"> </v>
      </c>
      <c r="AS12" s="161" t="str">
        <f>IF(ISBLANK(Math1!GG11)," ",IF(Math1!GG11&lt;50,Math1!GG11," "))</f>
        <v xml:space="preserve"> </v>
      </c>
      <c r="AT12" s="162" t="str">
        <f>IF(ISBLANK(Math1!GK11)," ",IF(Math1!GK11&lt;50,Math1!GK11," "))</f>
        <v xml:space="preserve"> </v>
      </c>
      <c r="AU12" s="460"/>
      <c r="AV12" s="461"/>
      <c r="AW12" s="161" t="str">
        <f>IF(ISBLANK(Math1!GO11)," ",IF(Math1!GO11&lt;50,Math1!GO11," "))</f>
        <v xml:space="preserve"> </v>
      </c>
      <c r="AX12" s="161" t="str">
        <f>IF(ISBLANK(Math1!GS11)," ",IF(Math1!GS11&lt;50,Math1!GS11," "))</f>
        <v xml:space="preserve"> </v>
      </c>
      <c r="AY12" s="161" t="str">
        <f>IF(ISBLANK(Math1!GW11)," ",IF(Math1!GW11&lt;50,Math1!GW11," "))</f>
        <v xml:space="preserve"> </v>
      </c>
      <c r="AZ12" s="161" t="str">
        <f>IF(ISBLANK(Math1!HD11)," ",IF(Math1!HD11&lt;50,Math1!HD11," "))</f>
        <v xml:space="preserve"> </v>
      </c>
      <c r="BA12" s="161" t="str">
        <f>IF(ISBLANK(Math1!HH11)," ",IF(Math1!HH11&lt;50,Math1!HH11," "))</f>
        <v xml:space="preserve"> </v>
      </c>
      <c r="BB12" s="161" t="str">
        <f>IF(ISBLANK(Math1!HL11)," ",IF(Math1!HL11&lt;50,Math1!HL11," "))</f>
        <v xml:space="preserve"> </v>
      </c>
      <c r="BC12" s="161" t="str">
        <f>IF(ISBLANK(Math1!HP11)," ",IF(Math1!HP11&lt;50,Math1!HP11," "))</f>
        <v xml:space="preserve"> </v>
      </c>
      <c r="BD12" s="161" t="str">
        <f>IF(ISBLANK(Math1!HT11)," ",IF(Math1!HT11&lt;50,Math1!HT11," "))</f>
        <v xml:space="preserve"> </v>
      </c>
      <c r="BE12" s="161" t="str">
        <f>IF(ISBLANK(Math1!IA11)," ",IF(Math1!IA11&lt;50,Math1!IA11," "))</f>
        <v xml:space="preserve"> </v>
      </c>
      <c r="BF12" s="161" t="str">
        <f>IF(ISBLANK(Math1!IE11)," ",IF(Math1!IE11&lt;50,Math1!IE11," "))</f>
        <v xml:space="preserve"> </v>
      </c>
      <c r="BG12" s="161" t="str">
        <f>IF(ISBLANK(Math1!II11)," ",IF(Math1!II11&lt;50,Math1!II11," "))</f>
        <v xml:space="preserve"> </v>
      </c>
      <c r="BH12" s="161" t="str">
        <f>IF(ISBLANK(Math1!IM11)," ",IF(Math1!IM11&lt;50,Math1!IM11," "))</f>
        <v xml:space="preserve"> </v>
      </c>
      <c r="BI12" s="161" t="str">
        <f>IF(ISBLANK(Math1!IQ11)," ",IF(Math1!IQ11&lt;50,Math1!IQ11," "))</f>
        <v xml:space="preserve"> </v>
      </c>
      <c r="BJ12" s="161" t="str">
        <f>IF(ISBLANK(Math1!IX11)," ",IF(Math1!IX11&lt;50,Math1!IX11," "))</f>
        <v xml:space="preserve"> </v>
      </c>
      <c r="BK12" s="161" t="str">
        <f>IF(ISBLANK(Math1!JB11)," ",IF(Math1!JB11&lt;50,Math1!JB11," "))</f>
        <v xml:space="preserve"> </v>
      </c>
      <c r="BL12" s="161" t="str">
        <f>IF(ISBLANK(Math1!JF11)," ",IF(Math1!JF11&lt;50,Math1!JF11," "))</f>
        <v xml:space="preserve"> </v>
      </c>
      <c r="BM12" s="161" t="str">
        <f>IF(ISBLANK(Math1!JJ11)," ",IF(Math1!JJ11&lt;50,Math1!JJ11," "))</f>
        <v xml:space="preserve"> </v>
      </c>
      <c r="BN12" s="161" t="str">
        <f>IF(ISBLANK(Math1!JN11)," ",IF(Math1!JN11&lt;50,Math1!JN11," "))</f>
        <v xml:space="preserve"> </v>
      </c>
      <c r="BO12" s="161" t="str">
        <f>IF(ISBLANK(Math1!JU11)," ",IF(Math1!JU11&lt;50,Math1!JU11," "))</f>
        <v xml:space="preserve"> </v>
      </c>
      <c r="BP12" s="161" t="str">
        <f>IF(ISBLANK(Math1!JY11)," ",IF(Math1!JY11&lt;50,Math1!JY11," "))</f>
        <v xml:space="preserve"> </v>
      </c>
      <c r="BQ12" s="161" t="str">
        <f>IF(ISBLANK(Math1!KC11)," ",IF(Math1!KC11&lt;50,Math1!KC11," "))</f>
        <v xml:space="preserve"> </v>
      </c>
      <c r="BR12" s="162" t="str">
        <f>IF(ISBLANK(Math1!KG11)," ",IF(Math1!KG11&lt;50,Math1!KG11," "))</f>
        <v xml:space="preserve"> </v>
      </c>
      <c r="BS12" s="460"/>
      <c r="BT12" s="461"/>
      <c r="BU12" s="161" t="str">
        <f>IF(ISBLANK(Math1!KK11)," ",IF(Math1!KK11&lt;50,Math1!KK11," "))</f>
        <v xml:space="preserve"> </v>
      </c>
      <c r="BV12" s="161" t="str">
        <f>IF(ISBLANK(Math1!KR11)," ",IF(Math1!KR11&lt;50,Math1!KR11," "))</f>
        <v xml:space="preserve"> </v>
      </c>
      <c r="BW12" s="161" t="str">
        <f>IF(ISBLANK(Math1!KV11)," ",IF(Math1!KV11&lt;50,Math1!KV11," "))</f>
        <v xml:space="preserve"> </v>
      </c>
    </row>
    <row r="13" spans="1:75" s="1" customFormat="1" ht="20.100000000000001" customHeight="1">
      <c r="A13" s="456" t="str">
        <f>LEFT(Math1!A10,1)&amp;LEFT(Math1!B10,1)</f>
        <v xml:space="preserve">  </v>
      </c>
      <c r="B13" s="457"/>
      <c r="C13" s="157" t="str">
        <f>IF(ISBLANK(Math1!E10)," ",IF(Math1!E10&gt;=75,Math1!E10," "))</f>
        <v xml:space="preserve"> </v>
      </c>
      <c r="D13" s="157" t="str">
        <f>IF(ISBLANK(Math1!I10)," ",IF(Math1!I10&gt;=75,Math1!I10," "))</f>
        <v xml:space="preserve"> </v>
      </c>
      <c r="E13" s="157" t="str">
        <f>IF(ISBLANK(Math1!M10)," ",IF(Math1!M10&gt;=75,Math1!M10," "))</f>
        <v xml:space="preserve"> </v>
      </c>
      <c r="F13" s="157" t="str">
        <f>IF(ISBLANK(Math1!Q10)," ",IF(Math1!Q10&gt;=75,Math1!Q10," "))</f>
        <v xml:space="preserve"> </v>
      </c>
      <c r="G13" s="157" t="str">
        <f>IF(ISBLANK(Math1!U10)," ",IF(Math1!U10&gt;=75,Math1!U10," "))</f>
        <v xml:space="preserve"> </v>
      </c>
      <c r="H13" s="157" t="str">
        <f>IF(ISBLANK(Math1!AB10)," ",IF(Math1!AB10&gt;=75,Math1!AB10," "))</f>
        <v xml:space="preserve"> </v>
      </c>
      <c r="I13" s="157" t="str">
        <f>IF(ISBLANK(Math1!AF10)," ",IF(Math1!AF10&gt;=75,Math1!AF10," "))</f>
        <v xml:space="preserve"> </v>
      </c>
      <c r="J13" s="157" t="str">
        <f>IF(ISBLANK(Math1!AJ10)," ",IF(Math1!AJ10&gt;=75,Math1!AJ10," "))</f>
        <v xml:space="preserve"> </v>
      </c>
      <c r="K13" s="157" t="str">
        <f>IF(ISBLANK(Math1!AN10)," ",IF(Math1!AN10&gt;=75,Math1!AN10," "))</f>
        <v xml:space="preserve"> </v>
      </c>
      <c r="L13" s="157" t="str">
        <f>IF(ISBLANK(Math1!AR10)," ",IF(Math1!AR10&gt;=75,Math1!AR10," "))</f>
        <v xml:space="preserve"> </v>
      </c>
      <c r="M13" s="157" t="str">
        <f>IF(ISBLANK(Math1!AY10)," ",IF(Math1!AY10&gt;=75,Math1!AY10," "))</f>
        <v xml:space="preserve"> </v>
      </c>
      <c r="N13" s="157" t="str">
        <f>IF(ISBLANK(Math1!BC10)," ",IF(Math1!BC10&gt;=75,Math1!BC10," "))</f>
        <v xml:space="preserve"> </v>
      </c>
      <c r="O13" s="157" t="str">
        <f>IF(ISBLANK(Math1!BG10)," ",IF(Math1!BG10&gt;=75,Math1!BG10," "))</f>
        <v xml:space="preserve"> </v>
      </c>
      <c r="P13" s="157" t="str">
        <f>IF(ISBLANK(Math1!BK10)," ",IF(Math1!BK10&gt;=75,Math1!BK10," "))</f>
        <v xml:space="preserve"> </v>
      </c>
      <c r="Q13" s="157" t="str">
        <f>IF(ISBLANK(Math1!BO10)," ",IF(Math1!BO10&gt;=75,Math1!BO10," "))</f>
        <v xml:space="preserve"> </v>
      </c>
      <c r="R13" s="157" t="str">
        <f>IF(ISBLANK(Math1!BV10)," ",IF(Math1!BV10&gt;=75,Math1!BV10," "))</f>
        <v xml:space="preserve"> </v>
      </c>
      <c r="S13" s="157" t="str">
        <f>IF(ISBLANK(Math1!BZ10)," ",IF(Math1!BZ10&gt;=75,Math1!BZ10," "))</f>
        <v xml:space="preserve"> </v>
      </c>
      <c r="T13" s="157" t="str">
        <f>IF(ISBLANK(Math1!CD10)," ",IF(Math1!CD10&gt;=75,Math1!CD10," "))</f>
        <v xml:space="preserve"> </v>
      </c>
      <c r="U13" s="157" t="str">
        <f>IF(ISBLANK(Math1!CH10)," ",IF(Math1!CH10&gt;=75,Math1!CH10," "))</f>
        <v xml:space="preserve"> </v>
      </c>
      <c r="V13" s="157" t="str">
        <f>IF(ISBLANK(Math1!CL10)," ",IF(Math1!CL10&gt;=75,Math1!CL10," "))</f>
        <v xml:space="preserve"> </v>
      </c>
      <c r="W13" s="158" t="str">
        <f>IF(ISBLANK(Math1!CS10)," ",IF(Math1!CS10&gt;=75,Math1!CS10," "))</f>
        <v xml:space="preserve"> </v>
      </c>
      <c r="X13" s="456" t="str">
        <f>A13</f>
        <v xml:space="preserve">  </v>
      </c>
      <c r="Y13" s="457"/>
      <c r="Z13" s="157" t="str">
        <f>IF(ISBLANK(Math1!CW10)," ",IF(Math1!CW10&gt;=75,Math1!CW10," "))</f>
        <v xml:space="preserve"> </v>
      </c>
      <c r="AA13" s="157" t="str">
        <f>IF(ISBLANK(Math1!DA10)," ",IF(Math1!DA10&gt;=75,Math1!DA10," "))</f>
        <v xml:space="preserve"> </v>
      </c>
      <c r="AB13" s="157" t="str">
        <f>IF(ISBLANK(Math1!DE10)," ",IF(Math1!DE10&gt;=75,Math1!DE10," "))</f>
        <v xml:space="preserve"> </v>
      </c>
      <c r="AC13" s="157" t="str">
        <f>IF(ISBLANK(Math1!DI10)," ",IF(Math1!DI10&gt;=75,Math1!DI10," "))</f>
        <v xml:space="preserve"> </v>
      </c>
      <c r="AD13" s="157" t="str">
        <f>IF(ISBLANK(Math1!DP10)," ",IF(Math1!DP10&gt;=75,Math1!DP10," "))</f>
        <v xml:space="preserve"> </v>
      </c>
      <c r="AE13" s="157" t="str">
        <f>IF(ISBLANK(Math1!DT10)," ",IF(Math1!DT10&gt;=75,Math1!DT10," "))</f>
        <v xml:space="preserve"> </v>
      </c>
      <c r="AF13" s="157" t="str">
        <f>IF(ISBLANK(Math1!DX10)," ",IF(Math1!DX10&gt;=75,Math1!DX10," "))</f>
        <v xml:space="preserve"> </v>
      </c>
      <c r="AG13" s="157" t="str">
        <f>IF(ISBLANK(Math1!EB10)," ",IF(Math1!EB10&gt;=75,Math1!EB10," "))</f>
        <v xml:space="preserve"> </v>
      </c>
      <c r="AH13" s="157" t="str">
        <f>IF(ISBLANK(Math1!EF10)," ",IF(Math1!EF10&gt;=75,Math1!EF10," "))</f>
        <v xml:space="preserve"> </v>
      </c>
      <c r="AI13" s="157" t="str">
        <f>IF(ISBLANK(Math1!EM10)," ",IF(Math1!EM10&gt;=75,Math1!EM10," "))</f>
        <v xml:space="preserve"> </v>
      </c>
      <c r="AJ13" s="157" t="str">
        <f>IF(ISBLANK(Math1!EQ10)," ",IF(Math1!EQ10&gt;=75,Math1!EQ10," "))</f>
        <v xml:space="preserve"> </v>
      </c>
      <c r="AK13" s="157" t="str">
        <f>IF(ISBLANK(Math1!EU10)," ",IF(Math1!EU10&gt;=75,Math1!EU10," "))</f>
        <v xml:space="preserve"> </v>
      </c>
      <c r="AL13" s="157" t="str">
        <f>IF(ISBLANK(Math1!EY10)," ",IF(Math1!EY10&gt;=75,Math1!EY10," "))</f>
        <v xml:space="preserve"> </v>
      </c>
      <c r="AM13" s="157" t="str">
        <f>IF(ISBLANK(Math1!FC10)," ",IF(Math1!FC10&gt;=75,Math1!FC10," "))</f>
        <v xml:space="preserve"> </v>
      </c>
      <c r="AN13" s="157" t="str">
        <f>IF(ISBLANK(Math1!FJ10)," ",IF(Math1!FJ10&gt;=75,Math1!FJ10," "))</f>
        <v xml:space="preserve"> </v>
      </c>
      <c r="AO13" s="157" t="str">
        <f>IF(ISBLANK(Math1!FN10)," ",IF(Math1!FN10&gt;=75,Math1!FN10," "))</f>
        <v xml:space="preserve"> </v>
      </c>
      <c r="AP13" s="157" t="str">
        <f>IF(ISBLANK(Math1!FR10)," ",IF(Math1!FR10&gt;=75,Math1!FR10," "))</f>
        <v xml:space="preserve"> </v>
      </c>
      <c r="AQ13" s="157" t="str">
        <f>IF(ISBLANK(Math1!FV10)," ",IF(Math1!FV10&gt;=75,Math1!FV10," "))</f>
        <v xml:space="preserve"> </v>
      </c>
      <c r="AR13" s="157" t="str">
        <f>IF(ISBLANK(Math1!FZ10)," ",IF(Math1!FZ10&gt;=75,Math1!FZ10," "))</f>
        <v xml:space="preserve"> </v>
      </c>
      <c r="AS13" s="157" t="str">
        <f>IF(ISBLANK(Math1!GG10)," ",IF(Math1!GG10&gt;=75,Math1!GG10," "))</f>
        <v xml:space="preserve"> </v>
      </c>
      <c r="AT13" s="158" t="str">
        <f>IF(ISBLANK(Math1!GK10)," ",IF(Math1!GK10&gt;=75,Math1!GK10," "))</f>
        <v xml:space="preserve"> </v>
      </c>
      <c r="AU13" s="456" t="str">
        <f>X13</f>
        <v xml:space="preserve">  </v>
      </c>
      <c r="AV13" s="457"/>
      <c r="AW13" s="157" t="str">
        <f>IF(ISBLANK(Math1!GO10)," ",IF(Math1!GO10&gt;=75,Math1!GO10," "))</f>
        <v xml:space="preserve"> </v>
      </c>
      <c r="AX13" s="157" t="str">
        <f>IF(ISBLANK(Math1!GS10)," ",IF(Math1!GS10&gt;=75,Math1!GS10," "))</f>
        <v xml:space="preserve"> </v>
      </c>
      <c r="AY13" s="157" t="str">
        <f>IF(ISBLANK(Math1!GW10)," ",IF(Math1!GW10&gt;=75,Math1!GW10," "))</f>
        <v xml:space="preserve"> </v>
      </c>
      <c r="AZ13" s="157" t="str">
        <f>IF(ISBLANK(Math1!HD10)," ",IF(Math1!HD10&gt;=75,Math1!HD10," "))</f>
        <v xml:space="preserve"> </v>
      </c>
      <c r="BA13" s="157" t="str">
        <f>IF(ISBLANK(Math1!HH10)," ",IF(Math1!HH10&gt;=75,Math1!HH10," "))</f>
        <v xml:space="preserve"> </v>
      </c>
      <c r="BB13" s="157" t="str">
        <f>IF(ISBLANK(Math1!HL10)," ",IF(Math1!HL10&gt;=75,Math1!HL10," "))</f>
        <v xml:space="preserve"> </v>
      </c>
      <c r="BC13" s="157" t="str">
        <f>IF(ISBLANK(Math1!HP10)," ",IF(Math1!HP10&gt;=75,Math1!HP10," "))</f>
        <v xml:space="preserve"> </v>
      </c>
      <c r="BD13" s="157" t="str">
        <f>IF(ISBLANK(Math1!HT10)," ",IF(Math1!HT10&gt;=75,Math1!HT10," "))</f>
        <v xml:space="preserve"> </v>
      </c>
      <c r="BE13" s="157" t="str">
        <f>IF(ISBLANK(Math1!IA10)," ",IF(Math1!IA10&gt;=75,Math1!IA10," "))</f>
        <v xml:space="preserve"> </v>
      </c>
      <c r="BF13" s="157" t="str">
        <f>IF(ISBLANK(Math1!IE10)," ",IF(Math1!IE10&gt;=75,Math1!IE10," "))</f>
        <v xml:space="preserve"> </v>
      </c>
      <c r="BG13" s="157" t="str">
        <f>IF(ISBLANK(Math1!II10)," ",IF(Math1!II10&gt;=75,Math1!II10," "))</f>
        <v xml:space="preserve"> </v>
      </c>
      <c r="BH13" s="157" t="str">
        <f>IF(ISBLANK(Math1!IM10)," ",IF(Math1!IM10&gt;=75,Math1!IM10," "))</f>
        <v xml:space="preserve"> </v>
      </c>
      <c r="BI13" s="157" t="str">
        <f>IF(ISBLANK(Math1!IQ10)," ",IF(Math1!IQ10&gt;=75,Math1!IQ10," "))</f>
        <v xml:space="preserve"> </v>
      </c>
      <c r="BJ13" s="157" t="str">
        <f>IF(ISBLANK(Math1!IX10)," ",IF(Math1!IX10&gt;=75,Math1!IX10," "))</f>
        <v xml:space="preserve"> </v>
      </c>
      <c r="BK13" s="157" t="str">
        <f>IF(ISBLANK(Math1!JB10)," ",IF(Math1!JB10&gt;=75,Math1!JB10," "))</f>
        <v xml:space="preserve"> </v>
      </c>
      <c r="BL13" s="157" t="str">
        <f>IF(ISBLANK(Math1!JF10)," ",IF(Math1!JF10&gt;=75,Math1!JF10," "))</f>
        <v xml:space="preserve"> </v>
      </c>
      <c r="BM13" s="157" t="str">
        <f>IF(ISBLANK(Math1!JJ10)," ",IF(Math1!JJ10&gt;=75,Math1!JJ10," "))</f>
        <v xml:space="preserve"> </v>
      </c>
      <c r="BN13" s="157" t="str">
        <f>IF(ISBLANK(Math1!JN10)," ",IF(Math1!JN10&gt;=75,Math1!JN10," "))</f>
        <v xml:space="preserve"> </v>
      </c>
      <c r="BO13" s="157" t="str">
        <f>IF(ISBLANK(Math1!JU10)," ",IF(Math1!JU10&gt;=75,Math1!JU10," "))</f>
        <v xml:space="preserve"> </v>
      </c>
      <c r="BP13" s="157" t="str">
        <f>IF(ISBLANK(Math1!JY10)," ",IF(Math1!JY10&gt;=75,Math1!JY10," "))</f>
        <v xml:space="preserve"> </v>
      </c>
      <c r="BQ13" s="157" t="str">
        <f>IF(ISBLANK(Math1!KC10)," ",IF(Math1!KC10&gt;=75,Math1!KC10," "))</f>
        <v xml:space="preserve"> </v>
      </c>
      <c r="BR13" s="158" t="str">
        <f>IF(ISBLANK(Math1!KG10)," ",IF(Math1!KG10&gt;=75,Math1!KG10," "))</f>
        <v xml:space="preserve"> </v>
      </c>
      <c r="BS13" s="456" t="str">
        <f>AU13</f>
        <v xml:space="preserve">  </v>
      </c>
      <c r="BT13" s="457"/>
      <c r="BU13" s="157" t="str">
        <f>IF(ISBLANK(Math1!KK10)," ",IF(Math1!KK10&gt;=75,Math1!KK10," "))</f>
        <v xml:space="preserve"> </v>
      </c>
      <c r="BV13" s="157" t="str">
        <f>IF(ISBLANK(Math1!KR10)," ",IF(Math1!KR10&gt;=75,Math1!KR10," "))</f>
        <v xml:space="preserve"> </v>
      </c>
      <c r="BW13" s="157" t="str">
        <f>IF(ISBLANK(Math1!KV10)," ",IF(Math1!KV10&gt;=75,Math1!KV10," "))</f>
        <v xml:space="preserve"> </v>
      </c>
    </row>
    <row r="14" spans="1:75" s="1" customFormat="1" ht="20.100000000000001" customHeight="1">
      <c r="A14" s="458"/>
      <c r="B14" s="459"/>
      <c r="C14" s="159" t="str">
        <f>IF(ISBLANK(Math1!E10)," ",IF(Math1!E10&gt;=50,IF(Math1!E10&lt;75,Math1!E10," ")," "))</f>
        <v xml:space="preserve"> </v>
      </c>
      <c r="D14" s="159" t="str">
        <f>IF(ISBLANK(Math1!I10)," ",IF(Math1!I10&gt;=50,IF(Math1!I10&lt;75,Math1!I10," ")," "))</f>
        <v xml:space="preserve"> </v>
      </c>
      <c r="E14" s="159" t="str">
        <f>IF(ISBLANK(Math1!M10)," ",IF(Math1!M10&gt;=50,IF(Math1!M10&lt;75,Math1!M10," ")," "))</f>
        <v xml:space="preserve"> </v>
      </c>
      <c r="F14" s="159" t="str">
        <f>IF(ISBLANK(Math1!Q10)," ",IF(Math1!Q10&gt;=50,IF(Math1!Q10&lt;75,Math1!Q10," ")," "))</f>
        <v xml:space="preserve"> </v>
      </c>
      <c r="G14" s="159" t="str">
        <f>IF(ISBLANK(Math1!U10)," ",IF(Math1!U10&gt;=50,IF(Math1!U10&lt;75,Math1!U10," ")," "))</f>
        <v xml:space="preserve"> </v>
      </c>
      <c r="H14" s="159" t="str">
        <f>IF(ISBLANK(Math1!AB10)," ",IF(Math1!AB10&gt;=50,IF(Math1!AB10&lt;75,Math1!AB10," ")," "))</f>
        <v xml:space="preserve"> </v>
      </c>
      <c r="I14" s="159" t="str">
        <f>IF(ISBLANK(Math1!AF10)," ",IF(Math1!AF10&gt;=50,IF(Math1!AF10&lt;75,Math1!AF10," ")," "))</f>
        <v xml:space="preserve"> </v>
      </c>
      <c r="J14" s="159" t="str">
        <f>IF(ISBLANK(Math1!AJ10)," ",IF(Math1!AJ10&gt;=50,IF(Math1!AJ10&lt;75,Math1!AJ10," ")," "))</f>
        <v xml:space="preserve"> </v>
      </c>
      <c r="K14" s="159" t="str">
        <f>IF(ISBLANK(Math1!AN10)," ",IF(Math1!AN10&gt;=50,IF(Math1!AN10&lt;75,Math1!AN10," ")," "))</f>
        <v xml:space="preserve"> </v>
      </c>
      <c r="L14" s="159" t="str">
        <f>IF(ISBLANK(Math1!AR10)," ",IF(Math1!AR10&gt;=50,IF(Math1!AR10&lt;75,Math1!AR10," ")," "))</f>
        <v xml:space="preserve"> </v>
      </c>
      <c r="M14" s="159" t="str">
        <f>IF(ISBLANK(Math1!AY10)," ",IF(Math1!AY10&gt;=50,IF(Math1!AY10&lt;75,Math1!AY10," ")," "))</f>
        <v xml:space="preserve"> </v>
      </c>
      <c r="N14" s="159" t="str">
        <f>IF(ISBLANK(Math1!BC10)," ",IF(Math1!BC10&gt;=50,IF(Math1!BC10&lt;75,Math1!BC10," ")," "))</f>
        <v xml:space="preserve"> </v>
      </c>
      <c r="O14" s="159" t="str">
        <f>IF(ISBLANK(Math1!BG10)," ",IF(Math1!BG10&gt;=50,IF(Math1!BG10&lt;75,Math1!BG10," ")," "))</f>
        <v xml:space="preserve"> </v>
      </c>
      <c r="P14" s="159" t="str">
        <f>IF(ISBLANK(Math1!BK10)," ",IF(Math1!BK10&gt;=50,IF(Math1!BK10&lt;75,Math1!BK10," ")," "))</f>
        <v xml:space="preserve"> </v>
      </c>
      <c r="Q14" s="159" t="str">
        <f>IF(ISBLANK(Math1!BO10)," ",IF(Math1!BO10&gt;=50,IF(Math1!BO10&lt;75,Math1!BO10," ")," "))</f>
        <v xml:space="preserve"> </v>
      </c>
      <c r="R14" s="159" t="str">
        <f>IF(ISBLANK(Math1!BV10)," ",IF(Math1!BV10&gt;=50,IF(Math1!BV10&lt;75,Math1!BV10," ")," "))</f>
        <v xml:space="preserve"> </v>
      </c>
      <c r="S14" s="159" t="str">
        <f>IF(ISBLANK(Math1!BZ10)," ",IF(Math1!BZ10&gt;=50,IF(Math1!BZ10&lt;75,Math1!BZ10," ")," "))</f>
        <v xml:space="preserve"> </v>
      </c>
      <c r="T14" s="159" t="str">
        <f>IF(ISBLANK(Math1!CD10)," ",IF(Math1!CD10&gt;=50,IF(Math1!CD10&lt;75,Math1!CD10," ")," "))</f>
        <v xml:space="preserve"> </v>
      </c>
      <c r="U14" s="159" t="str">
        <f>IF(ISBLANK(Math1!CH10)," ",IF(Math1!CH10&gt;=50,IF(Math1!CH10&lt;75,Math1!CH10," ")," "))</f>
        <v xml:space="preserve"> </v>
      </c>
      <c r="V14" s="159" t="str">
        <f>IF(ISBLANK(Math1!CL10)," ",IF(Math1!CL10&gt;=50,IF(Math1!CL10&lt;75,Math1!CL10," ")," "))</f>
        <v xml:space="preserve"> </v>
      </c>
      <c r="W14" s="160" t="str">
        <f>IF(ISBLANK(Math1!CS10)," ",IF(Math1!CS10&gt;=50,IF(Math1!CS10&lt;75,Math1!CS10," ")," "))</f>
        <v xml:space="preserve"> </v>
      </c>
      <c r="X14" s="458"/>
      <c r="Y14" s="459"/>
      <c r="Z14" s="159" t="str">
        <f>IF(ISBLANK(Math1!CW10)," ",IF(Math1!CW10&gt;=50,IF(Math1!CW10&lt;75,Math1!CW10," ")," "))</f>
        <v xml:space="preserve"> </v>
      </c>
      <c r="AA14" s="159" t="str">
        <f>IF(ISBLANK(Math1!DA10)," ",IF(Math1!DA10&gt;=50,IF(Math1!DA10&lt;75,Math1!DA10," ")," "))</f>
        <v xml:space="preserve"> </v>
      </c>
      <c r="AB14" s="159" t="str">
        <f>IF(ISBLANK(Math1!DE10)," ",IF(Math1!DE10&gt;=50,IF(Math1!DE10&lt;75,Math1!DE10," ")," "))</f>
        <v xml:space="preserve"> </v>
      </c>
      <c r="AC14" s="159" t="str">
        <f>IF(ISBLANK(Math1!DI10)," ",IF(Math1!DI10&gt;=50,IF(Math1!DI10&lt;75,Math1!DI10," ")," "))</f>
        <v xml:space="preserve"> </v>
      </c>
      <c r="AD14" s="159" t="str">
        <f>IF(ISBLANK(Math1!DP10)," ",IF(Math1!DP10&gt;=50,IF(Math1!DP10&lt;75,Math1!DP10," ")," "))</f>
        <v xml:space="preserve"> </v>
      </c>
      <c r="AE14" s="159" t="str">
        <f>IF(ISBLANK(Math1!DT10)," ",IF(Math1!DT10&gt;=50,IF(Math1!DT10&lt;75,Math1!DT10," ")," "))</f>
        <v xml:space="preserve"> </v>
      </c>
      <c r="AF14" s="159" t="str">
        <f>IF(ISBLANK(Math1!DX10)," ",IF(Math1!DX10&gt;=50,IF(Math1!DX10&lt;75,Math1!DX10," ")," "))</f>
        <v xml:space="preserve"> </v>
      </c>
      <c r="AG14" s="159" t="str">
        <f>IF(ISBLANK(Math1!EB10)," ",IF(Math1!EB10&gt;=50,IF(Math1!EB10&lt;75,Math1!EB10," ")," "))</f>
        <v xml:space="preserve"> </v>
      </c>
      <c r="AH14" s="159" t="str">
        <f>IF(ISBLANK(Math1!EF10)," ",IF(Math1!EF10&gt;=50,IF(Math1!EF10&lt;75,Math1!EF10," ")," "))</f>
        <v xml:space="preserve"> </v>
      </c>
      <c r="AI14" s="159" t="str">
        <f>IF(ISBLANK(Math1!EM10)," ",IF(Math1!EM10&gt;=50,IF(Math1!EM10&lt;75,Math1!EM10," ")," "))</f>
        <v xml:space="preserve"> </v>
      </c>
      <c r="AJ14" s="159" t="str">
        <f>IF(ISBLANK(Math1!EQ10)," ",IF(Math1!EQ10&gt;=50,IF(Math1!EQ10&lt;75,Math1!EQ10," ")," "))</f>
        <v xml:space="preserve"> </v>
      </c>
      <c r="AK14" s="159" t="str">
        <f>IF(ISBLANK(Math1!EU10)," ",IF(Math1!EU10&gt;=50,IF(Math1!EU10&lt;75,Math1!EU10," ")," "))</f>
        <v xml:space="preserve"> </v>
      </c>
      <c r="AL14" s="159" t="str">
        <f>IF(ISBLANK(Math1!EY10)," ",IF(Math1!EY10&gt;=50,IF(Math1!EY10&lt;75,Math1!EY10," ")," "))</f>
        <v xml:space="preserve"> </v>
      </c>
      <c r="AM14" s="159" t="str">
        <f>IF(ISBLANK(Math1!FC10)," ",IF(Math1!FC10&gt;=50,IF(Math1!FC10&lt;75,Math1!FC10," ")," "))</f>
        <v xml:space="preserve"> </v>
      </c>
      <c r="AN14" s="159" t="str">
        <f>IF(ISBLANK(Math1!FJ10)," ",IF(Math1!FJ10&gt;=50,IF(Math1!FJ10&lt;75,Math1!FJ10," ")," "))</f>
        <v xml:space="preserve"> </v>
      </c>
      <c r="AO14" s="159" t="str">
        <f>IF(ISBLANK(Math1!FN10)," ",IF(Math1!FN10&gt;=50,IF(Math1!FN10&lt;75,Math1!FN10," ")," "))</f>
        <v xml:space="preserve"> </v>
      </c>
      <c r="AP14" s="159" t="str">
        <f>IF(ISBLANK(Math1!FR10)," ",IF(Math1!FR10&gt;=50,IF(Math1!FR10&lt;75,Math1!FR10," ")," "))</f>
        <v xml:space="preserve"> </v>
      </c>
      <c r="AQ14" s="159" t="str">
        <f>IF(ISBLANK(Math1!FV10)," ",IF(Math1!FV10&gt;=50,IF(Math1!FV10&lt;75,Math1!FV10," ")," "))</f>
        <v xml:space="preserve"> </v>
      </c>
      <c r="AR14" s="159" t="str">
        <f>IF(ISBLANK(Math1!FZ10)," ",IF(Math1!FZ10&gt;=50,IF(Math1!FZ10&lt;75,Math1!FZ10," ")," "))</f>
        <v xml:space="preserve"> </v>
      </c>
      <c r="AS14" s="159" t="str">
        <f>IF(ISBLANK(Math1!GG10)," ",IF(Math1!GG10&gt;=50,IF(Math1!GG10&lt;75,Math1!GG10," ")," "))</f>
        <v xml:space="preserve"> </v>
      </c>
      <c r="AT14" s="160" t="str">
        <f>IF(ISBLANK(Math1!GK10)," ",IF(Math1!GK10&gt;=50,IF(Math1!GK10&lt;75,Math1!GK10," ")," "))</f>
        <v xml:space="preserve"> </v>
      </c>
      <c r="AU14" s="458"/>
      <c r="AV14" s="459"/>
      <c r="AW14" s="159" t="str">
        <f>IF(ISBLANK(Math1!GO10)," ",IF(Math1!GO10&gt;=50,IF(Math1!GO10&lt;75,Math1!GO10," ")," "))</f>
        <v xml:space="preserve"> </v>
      </c>
      <c r="AX14" s="159" t="str">
        <f>IF(ISBLANK(Math1!GS10)," ",IF(Math1!GS10&gt;=50,IF(Math1!GS10&lt;75,Math1!GS10," ")," "))</f>
        <v xml:space="preserve"> </v>
      </c>
      <c r="AY14" s="159" t="str">
        <f>IF(ISBLANK(Math1!GW10)," ",IF(Math1!GW10&gt;=50,IF(Math1!GW10&lt;75,Math1!GW10," ")," "))</f>
        <v xml:space="preserve"> </v>
      </c>
      <c r="AZ14" s="159" t="str">
        <f>IF(ISBLANK(Math1!HD10)," ",IF(Math1!HD10&gt;=50,IF(Math1!HD10&lt;75,Math1!HD10," ")," "))</f>
        <v xml:space="preserve"> </v>
      </c>
      <c r="BA14" s="159" t="str">
        <f>IF(ISBLANK(Math1!HH10)," ",IF(Math1!HH10&gt;=50,IF(Math1!HH10&lt;75,Math1!HH10," ")," "))</f>
        <v xml:space="preserve"> </v>
      </c>
      <c r="BB14" s="159" t="str">
        <f>IF(ISBLANK(Math1!HL10)," ",IF(Math1!HL10&gt;=50,IF(Math1!HL10&lt;75,Math1!HL10," ")," "))</f>
        <v xml:space="preserve"> </v>
      </c>
      <c r="BC14" s="159" t="str">
        <f>IF(ISBLANK(Math1!HP10)," ",IF(Math1!HP10&gt;=50,IF(Math1!HP10&lt;75,Math1!HP10," ")," "))</f>
        <v xml:space="preserve"> </v>
      </c>
      <c r="BD14" s="159" t="str">
        <f>IF(ISBLANK(Math1!HT10)," ",IF(Math1!HT10&gt;=50,IF(Math1!HT10&lt;75,Math1!HT10," ")," "))</f>
        <v xml:space="preserve"> </v>
      </c>
      <c r="BE14" s="159" t="str">
        <f>IF(ISBLANK(Math1!IA10)," ",IF(Math1!IA10&gt;=50,IF(Math1!IA10&lt;75,Math1!IA10," ")," "))</f>
        <v xml:space="preserve"> </v>
      </c>
      <c r="BF14" s="159" t="str">
        <f>IF(ISBLANK(Math1!IE10)," ",IF(Math1!IE10&gt;=50,IF(Math1!IE10&lt;75,Math1!IE10," ")," "))</f>
        <v xml:space="preserve"> </v>
      </c>
      <c r="BG14" s="159" t="str">
        <f>IF(ISBLANK(Math1!II10)," ",IF(Math1!II10&gt;=50,IF(Math1!II10&lt;75,Math1!II10," ")," "))</f>
        <v xml:space="preserve"> </v>
      </c>
      <c r="BH14" s="159" t="str">
        <f>IF(ISBLANK(Math1!IM10)," ",IF(Math1!IM10&gt;=50,IF(Math1!IM10&lt;75,Math1!IM10," ")," "))</f>
        <v xml:space="preserve"> </v>
      </c>
      <c r="BI14" s="159" t="str">
        <f>IF(ISBLANK(Math1!IQ10)," ",IF(Math1!IQ10&gt;=50,IF(Math1!IQ10&lt;75,Math1!IQ10," ")," "))</f>
        <v xml:space="preserve"> </v>
      </c>
      <c r="BJ14" s="159" t="str">
        <f>IF(ISBLANK(Math1!IX10)," ",IF(Math1!IX10&gt;=50,IF(Math1!IX10&lt;75,Math1!IX10," ")," "))</f>
        <v xml:space="preserve"> </v>
      </c>
      <c r="BK14" s="159" t="str">
        <f>IF(ISBLANK(Math1!JB10)," ",IF(Math1!JB10&gt;=50,IF(Math1!JB10&lt;75,Math1!JB10," ")," "))</f>
        <v xml:space="preserve"> </v>
      </c>
      <c r="BL14" s="159" t="str">
        <f>IF(ISBLANK(Math1!JF10)," ",IF(Math1!JF10&gt;=50,IF(Math1!JF10&lt;75,Math1!JF10," ")," "))</f>
        <v xml:space="preserve"> </v>
      </c>
      <c r="BM14" s="159" t="str">
        <f>IF(ISBLANK(Math1!JJ10)," ",IF(Math1!JJ10&gt;=50,IF(Math1!JJ10&lt;75,Math1!JJ10," ")," "))</f>
        <v xml:space="preserve"> </v>
      </c>
      <c r="BN14" s="159" t="str">
        <f>IF(ISBLANK(Math1!JN10)," ",IF(Math1!JN10&gt;=50,IF(Math1!JN10&lt;75,Math1!JN10," ")," "))</f>
        <v xml:space="preserve"> </v>
      </c>
      <c r="BO14" s="159" t="str">
        <f>IF(ISBLANK(Math1!JU10)," ",IF(Math1!JU10&gt;=50,IF(Math1!JU10&lt;75,Math1!JU10," ")," "))</f>
        <v xml:space="preserve"> </v>
      </c>
      <c r="BP14" s="159" t="str">
        <f>IF(ISBLANK(Math1!JY10)," ",IF(Math1!JY10&gt;=50,IF(Math1!JY10&lt;75,Math1!JY10," ")," "))</f>
        <v xml:space="preserve"> </v>
      </c>
      <c r="BQ14" s="159" t="str">
        <f>IF(ISBLANK(Math1!KC10)," ",IF(Math1!KC10&gt;=50,IF(Math1!KC10&lt;75,Math1!KC10," ")," "))</f>
        <v xml:space="preserve"> </v>
      </c>
      <c r="BR14" s="160" t="str">
        <f>IF(ISBLANK(Math1!KG10)," ",IF(Math1!KG10&gt;=50,IF(Math1!KG10&lt;75,Math1!KG10," ")," "))</f>
        <v xml:space="preserve"> </v>
      </c>
      <c r="BS14" s="458"/>
      <c r="BT14" s="459"/>
      <c r="BU14" s="159" t="str">
        <f>IF(ISBLANK(Math1!KK10)," ",IF(Math1!KK10&gt;=50,IF(Math1!KK10&lt;75,Math1!KK10," ")," "))</f>
        <v xml:space="preserve"> </v>
      </c>
      <c r="BV14" s="159" t="str">
        <f>IF(ISBLANK(Math1!KR10)," ",IF(Math1!KR10&gt;=50,IF(Math1!KR10&lt;75,Math1!KR10," ")," "))</f>
        <v xml:space="preserve"> </v>
      </c>
      <c r="BW14" s="159" t="str">
        <f>IF(ISBLANK(Math1!KV10)," ",IF(Math1!KV10&gt;=50,IF(Math1!KV10&lt;75,Math1!KV10," ")," "))</f>
        <v xml:space="preserve"> </v>
      </c>
    </row>
    <row r="15" spans="1:75" s="1" customFormat="1" ht="20.100000000000001" customHeight="1" thickBot="1">
      <c r="A15" s="460"/>
      <c r="B15" s="461"/>
      <c r="C15" s="161" t="str">
        <f>IF(ISBLANK(Math1!E10)," ",IF(Math1!E10&lt;50,Math1!E10," "))</f>
        <v xml:space="preserve"> </v>
      </c>
      <c r="D15" s="161" t="str">
        <f>IF(ISBLANK(Math1!I10)," ",IF(Math1!I10&lt;50,Math1!I10," "))</f>
        <v xml:space="preserve"> </v>
      </c>
      <c r="E15" s="161" t="str">
        <f>IF(ISBLANK(Math1!M10)," ",IF(Math1!M10&lt;50,Math1!M10," "))</f>
        <v xml:space="preserve"> </v>
      </c>
      <c r="F15" s="161" t="str">
        <f>IF(ISBLANK(Math1!Q10)," ",IF(Math1!Q10&lt;50,Math1!Q10," "))</f>
        <v xml:space="preserve"> </v>
      </c>
      <c r="G15" s="161" t="str">
        <f>IF(ISBLANK(Math1!U10)," ",IF(Math1!U10&lt;50,Math1!U10," "))</f>
        <v xml:space="preserve"> </v>
      </c>
      <c r="H15" s="161" t="str">
        <f>IF(ISBLANK(Math1!AB10)," ",IF(Math1!AB10&lt;50,Math1!AB10," "))</f>
        <v xml:space="preserve"> </v>
      </c>
      <c r="I15" s="161" t="str">
        <f>IF(ISBLANK(Math1!AF10)," ",IF(Math1!AF10&lt;50,Math1!AF10," "))</f>
        <v xml:space="preserve"> </v>
      </c>
      <c r="J15" s="161" t="str">
        <f>IF(ISBLANK(Math1!AJ10)," ",IF(Math1!AJ10&lt;50,Math1!AJ10," "))</f>
        <v xml:space="preserve"> </v>
      </c>
      <c r="K15" s="161" t="str">
        <f>IF(ISBLANK(Math1!AN10)," ",IF(Math1!AN10&lt;50,Math1!AN10," "))</f>
        <v xml:space="preserve"> </v>
      </c>
      <c r="L15" s="161" t="str">
        <f>IF(ISBLANK(Math1!AR10)," ",IF(Math1!AR10&lt;50,Math1!AR10," "))</f>
        <v xml:space="preserve"> </v>
      </c>
      <c r="M15" s="161" t="str">
        <f>IF(ISBLANK(Math1!AY10)," ",IF(Math1!AY10&lt;50,Math1!AY10," "))</f>
        <v xml:space="preserve"> </v>
      </c>
      <c r="N15" s="161" t="str">
        <f>IF(ISBLANK(Math1!BC10)," ",IF(Math1!BC10&lt;50,Math1!BC10," "))</f>
        <v xml:space="preserve"> </v>
      </c>
      <c r="O15" s="161" t="str">
        <f>IF(ISBLANK(Math1!BG10)," ",IF(Math1!BG10&lt;50,Math1!BG10," "))</f>
        <v xml:space="preserve"> </v>
      </c>
      <c r="P15" s="161" t="str">
        <f>IF(ISBLANK(Math1!BK10)," ",IF(Math1!BK10&lt;50,Math1!BK10," "))</f>
        <v xml:space="preserve"> </v>
      </c>
      <c r="Q15" s="161" t="str">
        <f>IF(ISBLANK(Math1!BO10)," ",IF(Math1!BO10&lt;50,Math1!BO10," "))</f>
        <v xml:space="preserve"> </v>
      </c>
      <c r="R15" s="161" t="str">
        <f>IF(ISBLANK(Math1!BV10)," ",IF(Math1!BV10&lt;50,Math1!BV10," "))</f>
        <v xml:space="preserve"> </v>
      </c>
      <c r="S15" s="161" t="str">
        <f>IF(ISBLANK(Math1!BZ10)," ",IF(Math1!BZ10&lt;50,Math1!BZ10," "))</f>
        <v xml:space="preserve"> </v>
      </c>
      <c r="T15" s="161" t="str">
        <f>IF(ISBLANK(Math1!CD10)," ",IF(Math1!CD10&lt;50,Math1!CD10," "))</f>
        <v xml:space="preserve"> </v>
      </c>
      <c r="U15" s="161" t="str">
        <f>IF(ISBLANK(Math1!CH10)," ",IF(Math1!CH10&lt;50,Math1!CH10," "))</f>
        <v xml:space="preserve"> </v>
      </c>
      <c r="V15" s="161" t="str">
        <f>IF(ISBLANK(Math1!CL10)," ",IF(Math1!CL10&lt;50,Math1!CL10," "))</f>
        <v xml:space="preserve"> </v>
      </c>
      <c r="W15" s="162" t="str">
        <f>IF(ISBLANK(Math1!CS10)," ",IF(Math1!CS10&lt;50,Math1!CS10," "))</f>
        <v xml:space="preserve"> </v>
      </c>
      <c r="X15" s="460"/>
      <c r="Y15" s="461"/>
      <c r="Z15" s="161" t="str">
        <f>IF(ISBLANK(Math1!CW10)," ",IF(Math1!CW10&lt;50,Math1!CW10," "))</f>
        <v xml:space="preserve"> </v>
      </c>
      <c r="AA15" s="161" t="str">
        <f>IF(ISBLANK(Math1!DA10)," ",IF(Math1!DA10&lt;50,Math1!DA10," "))</f>
        <v xml:space="preserve"> </v>
      </c>
      <c r="AB15" s="161" t="str">
        <f>IF(ISBLANK(Math1!DE10)," ",IF(Math1!DE10&lt;50,Math1!DE10," "))</f>
        <v xml:space="preserve"> </v>
      </c>
      <c r="AC15" s="161" t="str">
        <f>IF(ISBLANK(Math1!DI10)," ",IF(Math1!DI10&lt;50,Math1!DI10," "))</f>
        <v xml:space="preserve"> </v>
      </c>
      <c r="AD15" s="161" t="str">
        <f>IF(ISBLANK(Math1!DP10)," ",IF(Math1!DP10&lt;50,Math1!DP10," "))</f>
        <v xml:space="preserve"> </v>
      </c>
      <c r="AE15" s="161" t="str">
        <f>IF(ISBLANK(Math1!DT10)," ",IF(Math1!DT10&lt;50,Math1!DT10," "))</f>
        <v xml:space="preserve"> </v>
      </c>
      <c r="AF15" s="161" t="str">
        <f>IF(ISBLANK(Math1!DX10)," ",IF(Math1!DX10&lt;50,Math1!DX10," "))</f>
        <v xml:space="preserve"> </v>
      </c>
      <c r="AG15" s="161" t="str">
        <f>IF(ISBLANK(Math1!EB10)," ",IF(Math1!EB10&lt;50,Math1!EB10," "))</f>
        <v xml:space="preserve"> </v>
      </c>
      <c r="AH15" s="161" t="str">
        <f>IF(ISBLANK(Math1!EF10)," ",IF(Math1!EF10&lt;50,Math1!EF10," "))</f>
        <v xml:space="preserve"> </v>
      </c>
      <c r="AI15" s="161" t="str">
        <f>IF(ISBLANK(Math1!EM10)," ",IF(Math1!EM10&lt;50,Math1!EM10," "))</f>
        <v xml:space="preserve"> </v>
      </c>
      <c r="AJ15" s="161" t="str">
        <f>IF(ISBLANK(Math1!EQ10)," ",IF(Math1!EQ10&lt;50,Math1!EQ10," "))</f>
        <v xml:space="preserve"> </v>
      </c>
      <c r="AK15" s="161" t="str">
        <f>IF(ISBLANK(Math1!EU10)," ",IF(Math1!EU10&lt;50,Math1!EU10," "))</f>
        <v xml:space="preserve"> </v>
      </c>
      <c r="AL15" s="161" t="str">
        <f>IF(ISBLANK(Math1!EY10)," ",IF(Math1!EY10&lt;50,Math1!EY10," "))</f>
        <v xml:space="preserve"> </v>
      </c>
      <c r="AM15" s="161" t="str">
        <f>IF(ISBLANK(Math1!FC10)," ",IF(Math1!FC10&lt;50,Math1!FC10," "))</f>
        <v xml:space="preserve"> </v>
      </c>
      <c r="AN15" s="161" t="str">
        <f>IF(ISBLANK(Math1!FJ10)," ",IF(Math1!FJ10&lt;50,Math1!FJ10," "))</f>
        <v xml:space="preserve"> </v>
      </c>
      <c r="AO15" s="161" t="str">
        <f>IF(ISBLANK(Math1!FN10)," ",IF(Math1!FN10&lt;50,Math1!FN10," "))</f>
        <v xml:space="preserve"> </v>
      </c>
      <c r="AP15" s="161" t="str">
        <f>IF(ISBLANK(Math1!FR10)," ",IF(Math1!FR10&lt;50,Math1!FR10," "))</f>
        <v xml:space="preserve"> </v>
      </c>
      <c r="AQ15" s="161" t="str">
        <f>IF(ISBLANK(Math1!FV10)," ",IF(Math1!FV10&lt;50,Math1!FV10," "))</f>
        <v xml:space="preserve"> </v>
      </c>
      <c r="AR15" s="161" t="str">
        <f>IF(ISBLANK(Math1!FZ10)," ",IF(Math1!FZ10&lt;50,Math1!FZ10," "))</f>
        <v xml:space="preserve"> </v>
      </c>
      <c r="AS15" s="161" t="str">
        <f>IF(ISBLANK(Math1!GG10)," ",IF(Math1!GG10&lt;50,Math1!GG10," "))</f>
        <v xml:space="preserve"> </v>
      </c>
      <c r="AT15" s="162" t="str">
        <f>IF(ISBLANK(Math1!GK10)," ",IF(Math1!GK10&lt;50,Math1!GK10," "))</f>
        <v xml:space="preserve"> </v>
      </c>
      <c r="AU15" s="460"/>
      <c r="AV15" s="461"/>
      <c r="AW15" s="161" t="str">
        <f>IF(ISBLANK(Math1!GO10)," ",IF(Math1!GO10&lt;50,Math1!GO10," "))</f>
        <v xml:space="preserve"> </v>
      </c>
      <c r="AX15" s="161" t="str">
        <f>IF(ISBLANK(Math1!GS10)," ",IF(Math1!GS10&lt;50,Math1!GS10," "))</f>
        <v xml:space="preserve"> </v>
      </c>
      <c r="AY15" s="161" t="str">
        <f>IF(ISBLANK(Math1!GW10)," ",IF(Math1!GW10&lt;50,Math1!GW10," "))</f>
        <v xml:space="preserve"> </v>
      </c>
      <c r="AZ15" s="161" t="str">
        <f>IF(ISBLANK(Math1!HD10)," ",IF(Math1!HD10&lt;50,Math1!HD10," "))</f>
        <v xml:space="preserve"> </v>
      </c>
      <c r="BA15" s="161" t="str">
        <f>IF(ISBLANK(Math1!HH10)," ",IF(Math1!HH10&lt;50,Math1!HH10," "))</f>
        <v xml:space="preserve"> </v>
      </c>
      <c r="BB15" s="161" t="str">
        <f>IF(ISBLANK(Math1!HL10)," ",IF(Math1!HL10&lt;50,Math1!HL10," "))</f>
        <v xml:space="preserve"> </v>
      </c>
      <c r="BC15" s="161" t="str">
        <f>IF(ISBLANK(Math1!HP10)," ",IF(Math1!HP10&lt;50,Math1!HP10," "))</f>
        <v xml:space="preserve"> </v>
      </c>
      <c r="BD15" s="161" t="str">
        <f>IF(ISBLANK(Math1!HT10)," ",IF(Math1!HT10&lt;50,Math1!HT10," "))</f>
        <v xml:space="preserve"> </v>
      </c>
      <c r="BE15" s="161" t="str">
        <f>IF(ISBLANK(Math1!IA10)," ",IF(Math1!IA10&lt;50,Math1!IA10," "))</f>
        <v xml:space="preserve"> </v>
      </c>
      <c r="BF15" s="161" t="str">
        <f>IF(ISBLANK(Math1!IE10)," ",IF(Math1!IE10&lt;50,Math1!IE10," "))</f>
        <v xml:space="preserve"> </v>
      </c>
      <c r="BG15" s="161" t="str">
        <f>IF(ISBLANK(Math1!II10)," ",IF(Math1!II10&lt;50,Math1!II10," "))</f>
        <v xml:space="preserve"> </v>
      </c>
      <c r="BH15" s="161" t="str">
        <f>IF(ISBLANK(Math1!IM10)," ",IF(Math1!IM10&lt;50,Math1!IM10," "))</f>
        <v xml:space="preserve"> </v>
      </c>
      <c r="BI15" s="161" t="str">
        <f>IF(ISBLANK(Math1!IQ10)," ",IF(Math1!IQ10&lt;50,Math1!IQ10," "))</f>
        <v xml:space="preserve"> </v>
      </c>
      <c r="BJ15" s="161" t="str">
        <f>IF(ISBLANK(Math1!IX10)," ",IF(Math1!IX10&lt;50,Math1!IX10," "))</f>
        <v xml:space="preserve"> </v>
      </c>
      <c r="BK15" s="161" t="str">
        <f>IF(ISBLANK(Math1!JB10)," ",IF(Math1!JB10&lt;50,Math1!JB10," "))</f>
        <v xml:space="preserve"> </v>
      </c>
      <c r="BL15" s="161" t="str">
        <f>IF(ISBLANK(Math1!JF10)," ",IF(Math1!JF10&lt;50,Math1!JF10," "))</f>
        <v xml:space="preserve"> </v>
      </c>
      <c r="BM15" s="161" t="str">
        <f>IF(ISBLANK(Math1!JJ10)," ",IF(Math1!JJ10&lt;50,Math1!JJ10," "))</f>
        <v xml:space="preserve"> </v>
      </c>
      <c r="BN15" s="161" t="str">
        <f>IF(ISBLANK(Math1!JN10)," ",IF(Math1!JN10&lt;50,Math1!JN10," "))</f>
        <v xml:space="preserve"> </v>
      </c>
      <c r="BO15" s="161" t="str">
        <f>IF(ISBLANK(Math1!JU10)," ",IF(Math1!JU10&lt;50,Math1!JU10," "))</f>
        <v xml:space="preserve"> </v>
      </c>
      <c r="BP15" s="161" t="str">
        <f>IF(ISBLANK(Math1!JY10)," ",IF(Math1!JY10&lt;50,Math1!JY10," "))</f>
        <v xml:space="preserve"> </v>
      </c>
      <c r="BQ15" s="161" t="str">
        <f>IF(ISBLANK(Math1!KC10)," ",IF(Math1!KC10&lt;50,Math1!KC10," "))</f>
        <v xml:space="preserve"> </v>
      </c>
      <c r="BR15" s="162" t="str">
        <f>IF(ISBLANK(Math1!KG10)," ",IF(Math1!KG10&lt;50,Math1!KG10," "))</f>
        <v xml:space="preserve"> </v>
      </c>
      <c r="BS15" s="460"/>
      <c r="BT15" s="461"/>
      <c r="BU15" s="161" t="str">
        <f>IF(ISBLANK(Math1!KK10)," ",IF(Math1!KK10&lt;50,Math1!KK10," "))</f>
        <v xml:space="preserve"> </v>
      </c>
      <c r="BV15" s="161" t="str">
        <f>IF(ISBLANK(Math1!KR10)," ",IF(Math1!KR10&lt;50,Math1!KR10," "))</f>
        <v xml:space="preserve"> </v>
      </c>
      <c r="BW15" s="161" t="str">
        <f>IF(ISBLANK(Math1!KV10)," ",IF(Math1!KV10&lt;50,Math1!KV10," "))</f>
        <v xml:space="preserve"> </v>
      </c>
    </row>
    <row r="16" spans="1:75" s="1" customFormat="1" ht="20.100000000000001" customHeight="1">
      <c r="A16" s="456" t="str">
        <f>LEFT(Math1!A9,1)&amp;LEFT(Math1!B9,1)</f>
        <v xml:space="preserve">  </v>
      </c>
      <c r="B16" s="457"/>
      <c r="C16" s="157" t="str">
        <f>IF(ISBLANK(Math1!E9)," ",IF(Math1!E9&gt;=75,Math1!E9," "))</f>
        <v xml:space="preserve"> </v>
      </c>
      <c r="D16" s="157" t="str">
        <f>IF(ISBLANK(Math1!I9)," ",IF(Math1!I9&gt;=75,Math1!I9," "))</f>
        <v xml:space="preserve"> </v>
      </c>
      <c r="E16" s="157" t="str">
        <f>IF(ISBLANK(Math1!M9)," ",IF(Math1!M9&gt;=75,Math1!M9," "))</f>
        <v xml:space="preserve"> </v>
      </c>
      <c r="F16" s="157" t="str">
        <f>IF(ISBLANK(Math1!Q9)," ",IF(Math1!Q9&gt;=75,Math1!Q9," "))</f>
        <v xml:space="preserve"> </v>
      </c>
      <c r="G16" s="157" t="str">
        <f>IF(ISBLANK(Math1!U9)," ",IF(Math1!U9&gt;=75,Math1!U9," "))</f>
        <v xml:space="preserve"> </v>
      </c>
      <c r="H16" s="157" t="str">
        <f>IF(ISBLANK(Math1!AB9)," ",IF(Math1!AB9&gt;=75,Math1!AB9," "))</f>
        <v xml:space="preserve"> </v>
      </c>
      <c r="I16" s="157" t="str">
        <f>IF(ISBLANK(Math1!AF9)," ",IF(Math1!AF9&gt;=75,Math1!AF9," "))</f>
        <v xml:space="preserve"> </v>
      </c>
      <c r="J16" s="157" t="str">
        <f>IF(ISBLANK(Math1!AJ9)," ",IF(Math1!AJ9&gt;=75,Math1!AJ9," "))</f>
        <v xml:space="preserve"> </v>
      </c>
      <c r="K16" s="157" t="str">
        <f>IF(ISBLANK(Math1!AN9)," ",IF(Math1!AN9&gt;=75,Math1!AN9," "))</f>
        <v xml:space="preserve"> </v>
      </c>
      <c r="L16" s="157" t="str">
        <f>IF(ISBLANK(Math1!AR9)," ",IF(Math1!AR9&gt;=75,Math1!AR9," "))</f>
        <v xml:space="preserve"> </v>
      </c>
      <c r="M16" s="157" t="str">
        <f>IF(ISBLANK(Math1!AY9)," ",IF(Math1!AY9&gt;=75,Math1!AY9," "))</f>
        <v xml:space="preserve"> </v>
      </c>
      <c r="N16" s="157" t="str">
        <f>IF(ISBLANK(Math1!BC9)," ",IF(Math1!BC9&gt;=75,Math1!BC9," "))</f>
        <v xml:space="preserve"> </v>
      </c>
      <c r="O16" s="157" t="str">
        <f>IF(ISBLANK(Math1!BG9)," ",IF(Math1!BG9&gt;=75,Math1!BG9," "))</f>
        <v xml:space="preserve"> </v>
      </c>
      <c r="P16" s="157" t="str">
        <f>IF(ISBLANK(Math1!BK9)," ",IF(Math1!BK9&gt;=75,Math1!BK9," "))</f>
        <v xml:space="preserve"> </v>
      </c>
      <c r="Q16" s="157" t="str">
        <f>IF(ISBLANK(Math1!BO9)," ",IF(Math1!BO9&gt;=75,Math1!BO9," "))</f>
        <v xml:space="preserve"> </v>
      </c>
      <c r="R16" s="157" t="str">
        <f>IF(ISBLANK(Math1!BV9)," ",IF(Math1!BV9&gt;=75,Math1!BV9," "))</f>
        <v xml:space="preserve"> </v>
      </c>
      <c r="S16" s="157" t="str">
        <f>IF(ISBLANK(Math1!BZ9)," ",IF(Math1!BZ9&gt;=75,Math1!BZ9," "))</f>
        <v xml:space="preserve"> </v>
      </c>
      <c r="T16" s="157" t="str">
        <f>IF(ISBLANK(Math1!CD9)," ",IF(Math1!CD9&gt;=75,Math1!CD9," "))</f>
        <v xml:space="preserve"> </v>
      </c>
      <c r="U16" s="157" t="str">
        <f>IF(ISBLANK(Math1!CH9)," ",IF(Math1!CH9&gt;=75,Math1!CH9," "))</f>
        <v xml:space="preserve"> </v>
      </c>
      <c r="V16" s="157" t="str">
        <f>IF(ISBLANK(Math1!CL9)," ",IF(Math1!CL9&gt;=75,Math1!CL9," "))</f>
        <v xml:space="preserve"> </v>
      </c>
      <c r="W16" s="158" t="str">
        <f>IF(ISBLANK(Math1!CS9)," ",IF(Math1!CS9&gt;=75,Math1!CS9," "))</f>
        <v xml:space="preserve"> </v>
      </c>
      <c r="X16" s="456" t="str">
        <f>A16</f>
        <v xml:space="preserve">  </v>
      </c>
      <c r="Y16" s="457"/>
      <c r="Z16" s="157" t="str">
        <f>IF(ISBLANK(Math1!CW9)," ",IF(Math1!CW9&gt;=75,Math1!CW9," "))</f>
        <v xml:space="preserve"> </v>
      </c>
      <c r="AA16" s="157" t="str">
        <f>IF(ISBLANK(Math1!DA9)," ",IF(Math1!DA9&gt;=75,Math1!DA9," "))</f>
        <v xml:space="preserve"> </v>
      </c>
      <c r="AB16" s="157" t="str">
        <f>IF(ISBLANK(Math1!DE9)," ",IF(Math1!DE9&gt;=75,Math1!DE9," "))</f>
        <v xml:space="preserve"> </v>
      </c>
      <c r="AC16" s="157" t="str">
        <f>IF(ISBLANK(Math1!DI9)," ",IF(Math1!DI9&gt;=75,Math1!DI9," "))</f>
        <v xml:space="preserve"> </v>
      </c>
      <c r="AD16" s="157" t="str">
        <f>IF(ISBLANK(Math1!DP9)," ",IF(Math1!DP9&gt;=75,Math1!DP9," "))</f>
        <v xml:space="preserve"> </v>
      </c>
      <c r="AE16" s="157" t="str">
        <f>IF(ISBLANK(Math1!DT9)," ",IF(Math1!DT9&gt;=75,Math1!DT9," "))</f>
        <v xml:space="preserve"> </v>
      </c>
      <c r="AF16" s="157" t="str">
        <f>IF(ISBLANK(Math1!DX9)," ",IF(Math1!DX9&gt;=75,Math1!DX9," "))</f>
        <v xml:space="preserve"> </v>
      </c>
      <c r="AG16" s="157" t="str">
        <f>IF(ISBLANK(Math1!EB9)," ",IF(Math1!EB9&gt;=75,Math1!EB9," "))</f>
        <v xml:space="preserve"> </v>
      </c>
      <c r="AH16" s="157" t="str">
        <f>IF(ISBLANK(Math1!EF9)," ",IF(Math1!EF9&gt;=75,Math1!EF9," "))</f>
        <v xml:space="preserve"> </v>
      </c>
      <c r="AI16" s="157" t="str">
        <f>IF(ISBLANK(Math1!EM9)," ",IF(Math1!EM9&gt;=75,Math1!EM9," "))</f>
        <v xml:space="preserve"> </v>
      </c>
      <c r="AJ16" s="157" t="str">
        <f>IF(ISBLANK(Math1!EQ9)," ",IF(Math1!EQ9&gt;=75,Math1!EQ9," "))</f>
        <v xml:space="preserve"> </v>
      </c>
      <c r="AK16" s="157" t="str">
        <f>IF(ISBLANK(Math1!EU9)," ",IF(Math1!EU9&gt;=75,Math1!EU9," "))</f>
        <v xml:space="preserve"> </v>
      </c>
      <c r="AL16" s="157" t="str">
        <f>IF(ISBLANK(Math1!EY9)," ",IF(Math1!EY9&gt;=75,Math1!EY9," "))</f>
        <v xml:space="preserve"> </v>
      </c>
      <c r="AM16" s="157" t="str">
        <f>IF(ISBLANK(Math1!FC9)," ",IF(Math1!FC9&gt;=75,Math1!FC9," "))</f>
        <v xml:space="preserve"> </v>
      </c>
      <c r="AN16" s="157" t="str">
        <f>IF(ISBLANK(Math1!FJ9)," ",IF(Math1!FJ9&gt;=75,Math1!FJ9," "))</f>
        <v xml:space="preserve"> </v>
      </c>
      <c r="AO16" s="157" t="str">
        <f>IF(ISBLANK(Math1!FN9)," ",IF(Math1!FN9&gt;=75,Math1!FN9," "))</f>
        <v xml:space="preserve"> </v>
      </c>
      <c r="AP16" s="157" t="str">
        <f>IF(ISBLANK(Math1!FR9)," ",IF(Math1!FR9&gt;=75,Math1!FR9," "))</f>
        <v xml:space="preserve"> </v>
      </c>
      <c r="AQ16" s="157" t="str">
        <f>IF(ISBLANK(Math1!FV9)," ",IF(Math1!FV9&gt;=75,Math1!FV9," "))</f>
        <v xml:space="preserve"> </v>
      </c>
      <c r="AR16" s="157" t="str">
        <f>IF(ISBLANK(Math1!FZ9)," ",IF(Math1!FZ9&gt;=75,Math1!FZ9," "))</f>
        <v xml:space="preserve"> </v>
      </c>
      <c r="AS16" s="163" t="str">
        <f>IF(ISBLANK(Math1!GG9)," ",IF(Math1!GG9&gt;=75,Math1!GG9," "))</f>
        <v xml:space="preserve"> </v>
      </c>
      <c r="AT16" s="158" t="str">
        <f>IF(ISBLANK(Math1!GK9)," ",IF(Math1!GK9&gt;=75,Math1!GK9," "))</f>
        <v xml:space="preserve"> </v>
      </c>
      <c r="AU16" s="456" t="str">
        <f>X16</f>
        <v xml:space="preserve">  </v>
      </c>
      <c r="AV16" s="457"/>
      <c r="AW16" s="157" t="str">
        <f>IF(ISBLANK(Math1!GO9)," ",IF(Math1!GO9&gt;=75,Math1!GO9," "))</f>
        <v xml:space="preserve"> </v>
      </c>
      <c r="AX16" s="157" t="str">
        <f>IF(ISBLANK(Math1!GS9)," ",IF(Math1!GS9&gt;=75,Math1!GS9," "))</f>
        <v xml:space="preserve"> </v>
      </c>
      <c r="AY16" s="157" t="str">
        <f>IF(ISBLANK(Math1!GW9)," ",IF(Math1!GW9&gt;=75,Math1!GW9," "))</f>
        <v xml:space="preserve"> </v>
      </c>
      <c r="AZ16" s="157" t="str">
        <f>IF(ISBLANK(Math1!HD9)," ",IF(Math1!HD9&gt;=75,Math1!HD9," "))</f>
        <v xml:space="preserve"> </v>
      </c>
      <c r="BA16" s="157" t="str">
        <f>IF(ISBLANK(Math1!HH9)," ",IF(Math1!HH9&gt;=75,Math1!HH9," "))</f>
        <v xml:space="preserve"> </v>
      </c>
      <c r="BB16" s="157" t="str">
        <f>IF(ISBLANK(Math1!HL9)," ",IF(Math1!HL9&gt;=75,Math1!HL9," "))</f>
        <v xml:space="preserve"> </v>
      </c>
      <c r="BC16" s="157" t="str">
        <f>IF(ISBLANK(Math1!HP9)," ",IF(Math1!HP9&gt;=75,Math1!HP9," "))</f>
        <v xml:space="preserve"> </v>
      </c>
      <c r="BD16" s="157" t="str">
        <f>IF(ISBLANK(Math1!HT9)," ",IF(Math1!HT9&gt;=75,Math1!HT9," "))</f>
        <v xml:space="preserve"> </v>
      </c>
      <c r="BE16" s="157" t="str">
        <f>IF(ISBLANK(Math1!IA9)," ",IF(Math1!IA9&gt;=75,Math1!IA9," "))</f>
        <v xml:space="preserve"> </v>
      </c>
      <c r="BF16" s="157" t="str">
        <f>IF(ISBLANK(Math1!IE9)," ",IF(Math1!IE9&gt;=75,Math1!IE9," "))</f>
        <v xml:space="preserve"> </v>
      </c>
      <c r="BG16" s="157" t="str">
        <f>IF(ISBLANK(Math1!II9)," ",IF(Math1!II9&gt;=75,Math1!II9," "))</f>
        <v xml:space="preserve"> </v>
      </c>
      <c r="BH16" s="157" t="str">
        <f>IF(ISBLANK(Math1!IM9)," ",IF(Math1!IM9&gt;=75,Math1!IM9," "))</f>
        <v xml:space="preserve"> </v>
      </c>
      <c r="BI16" s="157" t="str">
        <f>IF(ISBLANK(Math1!IQ9)," ",IF(Math1!IQ9&gt;=75,Math1!IQ9," "))</f>
        <v xml:space="preserve"> </v>
      </c>
      <c r="BJ16" s="157" t="str">
        <f>IF(ISBLANK(Math1!IX9)," ",IF(Math1!IX9&gt;=75,Math1!IX9," "))</f>
        <v xml:space="preserve"> </v>
      </c>
      <c r="BK16" s="157" t="str">
        <f>IF(ISBLANK(Math1!JB9)," ",IF(Math1!JB9&gt;=75,Math1!JB9," "))</f>
        <v xml:space="preserve"> </v>
      </c>
      <c r="BL16" s="157" t="str">
        <f>IF(ISBLANK(Math1!JF9)," ",IF(Math1!JF9&gt;=75,Math1!JF9," "))</f>
        <v xml:space="preserve"> </v>
      </c>
      <c r="BM16" s="157" t="str">
        <f>IF(ISBLANK(Math1!JJ9)," ",IF(Math1!JJ9&gt;=75,Math1!JJ9," "))</f>
        <v xml:space="preserve"> </v>
      </c>
      <c r="BN16" s="157" t="str">
        <f>IF(ISBLANK(Math1!JN9)," ",IF(Math1!JN9&gt;=75,Math1!JN9," "))</f>
        <v xml:space="preserve"> </v>
      </c>
      <c r="BO16" s="157" t="str">
        <f>IF(ISBLANK(Math1!JU9)," ",IF(Math1!JU9&gt;=75,Math1!JU9," "))</f>
        <v xml:space="preserve"> </v>
      </c>
      <c r="BP16" s="157" t="str">
        <f>IF(ISBLANK(Math1!JY9)," ",IF(Math1!JY9&gt;=75,Math1!JY9," "))</f>
        <v xml:space="preserve"> </v>
      </c>
      <c r="BQ16" s="157" t="str">
        <f>IF(ISBLANK(Math1!KC9)," ",IF(Math1!KC9&gt;=75,Math1!KC9," "))</f>
        <v xml:space="preserve"> </v>
      </c>
      <c r="BR16" s="158" t="str">
        <f>IF(ISBLANK(Math1!KG9)," ",IF(Math1!KG9&gt;=75,Math1!KG9," "))</f>
        <v xml:space="preserve"> </v>
      </c>
      <c r="BS16" s="456" t="str">
        <f>AU16</f>
        <v xml:space="preserve">  </v>
      </c>
      <c r="BT16" s="457"/>
      <c r="BU16" s="157" t="str">
        <f>IF(ISBLANK(Math1!KK9)," ",IF(Math1!KK9&gt;=75,Math1!KK9," "))</f>
        <v xml:space="preserve"> </v>
      </c>
      <c r="BV16" s="157" t="str">
        <f>IF(ISBLANK(Math1!KR9)," ",IF(Math1!KR9&gt;=75,Math1!KR9," "))</f>
        <v xml:space="preserve"> </v>
      </c>
      <c r="BW16" s="157" t="str">
        <f>IF(ISBLANK(Math1!KV9)," ",IF(Math1!KV9&gt;=75,Math1!KV9," "))</f>
        <v xml:space="preserve"> </v>
      </c>
    </row>
    <row r="17" spans="1:75" s="1" customFormat="1" ht="20.100000000000001" customHeight="1">
      <c r="A17" s="458"/>
      <c r="B17" s="459"/>
      <c r="C17" s="159" t="str">
        <f>IF(ISBLANK(Math1!E9)," ",IF(Math1!E9&gt;=50,IF(Math1!E9&lt;75,Math1!E9," ")," "))</f>
        <v xml:space="preserve"> </v>
      </c>
      <c r="D17" s="159" t="str">
        <f>IF(ISBLANK(Math1!I9)," ",IF(Math1!I9&gt;=50,IF(Math1!I9&lt;75,Math1!I9," ")," "))</f>
        <v xml:space="preserve"> </v>
      </c>
      <c r="E17" s="159" t="str">
        <f>IF(ISBLANK(Math1!M9)," ",IF(Math1!M9&gt;=50,IF(Math1!M9&lt;75,Math1!M9," ")," "))</f>
        <v xml:space="preserve"> </v>
      </c>
      <c r="F17" s="159" t="str">
        <f>IF(ISBLANK(Math1!Q9)," ",IF(Math1!Q9&gt;=50,IF(Math1!Q9&lt;75,Math1!Q9," ")," "))</f>
        <v xml:space="preserve"> </v>
      </c>
      <c r="G17" s="159" t="str">
        <f>IF(ISBLANK(Math1!U9)," ",IF(Math1!U9&gt;=50,IF(Math1!U9&lt;75,Math1!U9," ")," "))</f>
        <v xml:space="preserve"> </v>
      </c>
      <c r="H17" s="159" t="str">
        <f>IF(ISBLANK(Math1!AB9)," ",IF(Math1!AB9&gt;=50,IF(Math1!AB9&lt;75,Math1!AB9," ")," "))</f>
        <v xml:space="preserve"> </v>
      </c>
      <c r="I17" s="159" t="str">
        <f>IF(ISBLANK(Math1!AF9)," ",IF(Math1!AF9&gt;=50,IF(Math1!AF9&lt;75,Math1!AF9," ")," "))</f>
        <v xml:space="preserve"> </v>
      </c>
      <c r="J17" s="159" t="str">
        <f>IF(ISBLANK(Math1!AJ9)," ",IF(Math1!AJ9&gt;=50,IF(Math1!AJ9&lt;75,Math1!AJ9," ")," "))</f>
        <v xml:space="preserve"> </v>
      </c>
      <c r="K17" s="159" t="str">
        <f>IF(ISBLANK(Math1!AN9)," ",IF(Math1!AN9&gt;=50,IF(Math1!AN9&lt;75,Math1!AN9," ")," "))</f>
        <v xml:space="preserve"> </v>
      </c>
      <c r="L17" s="159" t="str">
        <f>IF(ISBLANK(Math1!AR9)," ",IF(Math1!AR9&gt;=50,IF(Math1!AR9&lt;75,Math1!AR9," ")," "))</f>
        <v xml:space="preserve"> </v>
      </c>
      <c r="M17" s="159" t="str">
        <f>IF(ISBLANK(Math1!AY9)," ",IF(Math1!AY9&gt;=50,IF(Math1!AY9&lt;75,Math1!AY9," ")," "))</f>
        <v xml:space="preserve"> </v>
      </c>
      <c r="N17" s="159" t="str">
        <f>IF(ISBLANK(Math1!BC9)," ",IF(Math1!BC9&gt;=50,IF(Math1!BC9&lt;75,Math1!BC9," ")," "))</f>
        <v xml:space="preserve"> </v>
      </c>
      <c r="O17" s="159" t="str">
        <f>IF(ISBLANK(Math1!BG9)," ",IF(Math1!BG9&gt;=50,IF(Math1!BG9&lt;75,Math1!BG9," ")," "))</f>
        <v xml:space="preserve"> </v>
      </c>
      <c r="P17" s="159" t="str">
        <f>IF(ISBLANK(Math1!BK9)," ",IF(Math1!BK9&gt;=50,IF(Math1!BK9&lt;75,Math1!BK9," ")," "))</f>
        <v xml:space="preserve"> </v>
      </c>
      <c r="Q17" s="159" t="str">
        <f>IF(ISBLANK(Math1!BO9)," ",IF(Math1!BO9&gt;=50,IF(Math1!BO9&lt;75,Math1!BO9," ")," "))</f>
        <v xml:space="preserve"> </v>
      </c>
      <c r="R17" s="159" t="str">
        <f>IF(ISBLANK(Math1!BV9)," ",IF(Math1!BV9&gt;=50,IF(Math1!BV9&lt;75,Math1!BV9," ")," "))</f>
        <v xml:space="preserve"> </v>
      </c>
      <c r="S17" s="159" t="str">
        <f>IF(ISBLANK(Math1!BZ9)," ",IF(Math1!BZ9&gt;=50,IF(Math1!BZ9&lt;75,Math1!BZ9," ")," "))</f>
        <v xml:space="preserve"> </v>
      </c>
      <c r="T17" s="159" t="str">
        <f>IF(ISBLANK(Math1!CD9)," ",IF(Math1!CD9&gt;=50,IF(Math1!CD9&lt;75,Math1!CD9," ")," "))</f>
        <v xml:space="preserve"> </v>
      </c>
      <c r="U17" s="159" t="str">
        <f>IF(ISBLANK(Math1!CH9)," ",IF(Math1!CH9&gt;=50,IF(Math1!CH9&lt;75,Math1!CH9," ")," "))</f>
        <v xml:space="preserve"> </v>
      </c>
      <c r="V17" s="159" t="str">
        <f>IF(ISBLANK(Math1!CL9)," ",IF(Math1!CL9&gt;=50,IF(Math1!CL9&lt;75,Math1!CL9," ")," "))</f>
        <v xml:space="preserve"> </v>
      </c>
      <c r="W17" s="160" t="str">
        <f>IF(ISBLANK(Math1!CS9)," ",IF(Math1!CS9&gt;=50,IF(Math1!CS9&lt;75,Math1!CS9," ")," "))</f>
        <v xml:space="preserve"> </v>
      </c>
      <c r="X17" s="458"/>
      <c r="Y17" s="459"/>
      <c r="Z17" s="159" t="str">
        <f>IF(ISBLANK(Math1!CW9)," ",IF(Math1!CW9&gt;=50,IF(Math1!CW9&lt;75,Math1!CW9," ")," "))</f>
        <v xml:space="preserve"> </v>
      </c>
      <c r="AA17" s="159" t="str">
        <f>IF(ISBLANK(Math1!DA9)," ",IF(Math1!DA9&gt;=50,IF(Math1!DA9&lt;75,Math1!DA9," ")," "))</f>
        <v xml:space="preserve"> </v>
      </c>
      <c r="AB17" s="159" t="str">
        <f>IF(ISBLANK(Math1!DE9)," ",IF(Math1!DE9&gt;=50,IF(Math1!DE9&lt;75,Math1!DE9," ")," "))</f>
        <v xml:space="preserve"> </v>
      </c>
      <c r="AC17" s="159" t="str">
        <f>IF(ISBLANK(Math1!DI9)," ",IF(Math1!DI9&gt;=50,IF(Math1!DI9&lt;75,Math1!DI9," ")," "))</f>
        <v xml:space="preserve"> </v>
      </c>
      <c r="AD17" s="159" t="str">
        <f>IF(ISBLANK(Math1!DP9)," ",IF(Math1!DP9&gt;=50,IF(Math1!DP9&lt;75,Math1!DP9," ")," "))</f>
        <v xml:space="preserve"> </v>
      </c>
      <c r="AE17" s="159" t="str">
        <f>IF(ISBLANK(Math1!DT9)," ",IF(Math1!DT9&gt;=50,IF(Math1!DT9&lt;75,Math1!DT9," ")," "))</f>
        <v xml:space="preserve"> </v>
      </c>
      <c r="AF17" s="159" t="str">
        <f>IF(ISBLANK(Math1!DX9)," ",IF(Math1!DX9&gt;=50,IF(Math1!DX9&lt;75,Math1!DX9," ")," "))</f>
        <v xml:space="preserve"> </v>
      </c>
      <c r="AG17" s="159" t="str">
        <f>IF(ISBLANK(Math1!EB9)," ",IF(Math1!EB9&gt;=50,IF(Math1!EB9&lt;75,Math1!EB9," ")," "))</f>
        <v xml:space="preserve"> </v>
      </c>
      <c r="AH17" s="159" t="str">
        <f>IF(ISBLANK(Math1!EF9)," ",IF(Math1!EF9&gt;=50,IF(Math1!EF9&lt;75,Math1!EF9," ")," "))</f>
        <v xml:space="preserve"> </v>
      </c>
      <c r="AI17" s="159" t="str">
        <f>IF(ISBLANK(Math1!EM9)," ",IF(Math1!EM9&gt;=50,IF(Math1!EM9&lt;75,Math1!EM9," ")," "))</f>
        <v xml:space="preserve"> </v>
      </c>
      <c r="AJ17" s="159" t="str">
        <f>IF(ISBLANK(Math1!EQ9)," ",IF(Math1!EQ9&gt;=50,IF(Math1!EQ9&lt;75,Math1!EQ9," ")," "))</f>
        <v xml:space="preserve"> </v>
      </c>
      <c r="AK17" s="159" t="str">
        <f>IF(ISBLANK(Math1!EU9)," ",IF(Math1!EU9&gt;=50,IF(Math1!EU9&lt;75,Math1!EU9," ")," "))</f>
        <v xml:space="preserve"> </v>
      </c>
      <c r="AL17" s="159" t="str">
        <f>IF(ISBLANK(Math1!EY9)," ",IF(Math1!EY9&gt;=50,IF(Math1!EY9&lt;75,Math1!EY9," ")," "))</f>
        <v xml:space="preserve"> </v>
      </c>
      <c r="AM17" s="159" t="str">
        <f>IF(ISBLANK(Math1!FC9)," ",IF(Math1!FC9&gt;=50,IF(Math1!FC9&lt;75,Math1!FC9," ")," "))</f>
        <v xml:space="preserve"> </v>
      </c>
      <c r="AN17" s="159" t="str">
        <f>IF(ISBLANK(Math1!FJ9)," ",IF(Math1!FJ9&gt;=50,IF(Math1!FJ9&lt;75,Math1!FJ9," ")," "))</f>
        <v xml:space="preserve"> </v>
      </c>
      <c r="AO17" s="159" t="str">
        <f>IF(ISBLANK(Math1!FN9)," ",IF(Math1!FN9&gt;=50,IF(Math1!FN9&lt;75,Math1!FN9," ")," "))</f>
        <v xml:space="preserve"> </v>
      </c>
      <c r="AP17" s="159" t="str">
        <f>IF(ISBLANK(Math1!FR9)," ",IF(Math1!FR9&gt;=50,IF(Math1!FR9&lt;75,Math1!FR9," ")," "))</f>
        <v xml:space="preserve"> </v>
      </c>
      <c r="AQ17" s="159" t="str">
        <f>IF(ISBLANK(Math1!FV9)," ",IF(Math1!FV9&gt;=50,IF(Math1!FV9&lt;75,Math1!FV9," ")," "))</f>
        <v xml:space="preserve"> </v>
      </c>
      <c r="AR17" s="159" t="str">
        <f>IF(ISBLANK(Math1!FZ9)," ",IF(Math1!FZ9&gt;=50,IF(Math1!FZ9&lt;75,Math1!FZ9," ")," "))</f>
        <v xml:space="preserve"> </v>
      </c>
      <c r="AS17" s="164" t="str">
        <f>IF(ISBLANK(Math1!GG9)," ",IF(Math1!GG9&gt;=50,IF(Math1!GG9&lt;75,Math1!GG9," ")," "))</f>
        <v xml:space="preserve"> </v>
      </c>
      <c r="AT17" s="160" t="str">
        <f>IF(ISBLANK(Math1!GK9)," ",IF(Math1!GK9&gt;=50,IF(Math1!GK9&lt;75,Math1!GK9," ")," "))</f>
        <v xml:space="preserve"> </v>
      </c>
      <c r="AU17" s="458"/>
      <c r="AV17" s="459"/>
      <c r="AW17" s="159" t="str">
        <f>IF(ISBLANK(Math1!GO9)," ",IF(Math1!GO9&gt;=50,IF(Math1!GO9&lt;75,Math1!GO9," ")," "))</f>
        <v xml:space="preserve"> </v>
      </c>
      <c r="AX17" s="159" t="str">
        <f>IF(ISBLANK(Math1!GS9)," ",IF(Math1!GS9&gt;=50,IF(Math1!GS9&lt;75,Math1!GS9," ")," "))</f>
        <v xml:space="preserve"> </v>
      </c>
      <c r="AY17" s="159" t="str">
        <f>IF(ISBLANK(Math1!GW9)," ",IF(Math1!GW9&gt;=50,IF(Math1!GW9&lt;75,Math1!GW9," ")," "))</f>
        <v xml:space="preserve"> </v>
      </c>
      <c r="AZ17" s="159" t="str">
        <f>IF(ISBLANK(Math1!HD9)," ",IF(Math1!HD9&gt;=50,IF(Math1!HD9&lt;75,Math1!HD9," ")," "))</f>
        <v xml:space="preserve"> </v>
      </c>
      <c r="BA17" s="159" t="str">
        <f>IF(ISBLANK(Math1!HH9)," ",IF(Math1!HH9&gt;=50,IF(Math1!HH9&lt;75,Math1!HH9," ")," "))</f>
        <v xml:space="preserve"> </v>
      </c>
      <c r="BB17" s="159" t="str">
        <f>IF(ISBLANK(Math1!HL9)," ",IF(Math1!HL9&gt;=50,IF(Math1!HL9&lt;75,Math1!HL9," ")," "))</f>
        <v xml:space="preserve"> </v>
      </c>
      <c r="BC17" s="159" t="str">
        <f>IF(ISBLANK(Math1!HP9)," ",IF(Math1!HP9&gt;=50,IF(Math1!HP9&lt;75,Math1!HP9," ")," "))</f>
        <v xml:space="preserve"> </v>
      </c>
      <c r="BD17" s="159" t="str">
        <f>IF(ISBLANK(Math1!HT9)," ",IF(Math1!HT9&gt;=50,IF(Math1!HT9&lt;75,Math1!HT9," ")," "))</f>
        <v xml:space="preserve"> </v>
      </c>
      <c r="BE17" s="159" t="str">
        <f>IF(ISBLANK(Math1!IA9)," ",IF(Math1!IA9&gt;=50,IF(Math1!IA9&lt;75,Math1!IA9," ")," "))</f>
        <v xml:space="preserve"> </v>
      </c>
      <c r="BF17" s="159" t="str">
        <f>IF(ISBLANK(Math1!IE9)," ",IF(Math1!IE9&gt;=50,IF(Math1!IE9&lt;75,Math1!IE9," ")," "))</f>
        <v xml:space="preserve"> </v>
      </c>
      <c r="BG17" s="159" t="str">
        <f>IF(ISBLANK(Math1!II9)," ",IF(Math1!II9&gt;=50,IF(Math1!II9&lt;75,Math1!II9," ")," "))</f>
        <v xml:space="preserve"> </v>
      </c>
      <c r="BH17" s="159" t="str">
        <f>IF(ISBLANK(Math1!IM9)," ",IF(Math1!IM9&gt;=50,IF(Math1!IM9&lt;75,Math1!IM9," ")," "))</f>
        <v xml:space="preserve"> </v>
      </c>
      <c r="BI17" s="159" t="str">
        <f>IF(ISBLANK(Math1!IQ9)," ",IF(Math1!IQ9&gt;=50,IF(Math1!IQ9&lt;75,Math1!IQ9," ")," "))</f>
        <v xml:space="preserve"> </v>
      </c>
      <c r="BJ17" s="159" t="str">
        <f>IF(ISBLANK(Math1!IX9)," ",IF(Math1!IX9&gt;=50,IF(Math1!IX9&lt;75,Math1!IX9," ")," "))</f>
        <v xml:space="preserve"> </v>
      </c>
      <c r="BK17" s="159" t="str">
        <f>IF(ISBLANK(Math1!JB9)," ",IF(Math1!JB9&gt;=50,IF(Math1!JB9&lt;75,Math1!JB9," ")," "))</f>
        <v xml:space="preserve"> </v>
      </c>
      <c r="BL17" s="159" t="str">
        <f>IF(ISBLANK(Math1!JF9)," ",IF(Math1!JF9&gt;=50,IF(Math1!JF9&lt;75,Math1!JF9," ")," "))</f>
        <v xml:space="preserve"> </v>
      </c>
      <c r="BM17" s="159" t="str">
        <f>IF(ISBLANK(Math1!JJ9)," ",IF(Math1!JJ9&gt;=50,IF(Math1!JJ9&lt;75,Math1!JJ9," ")," "))</f>
        <v xml:space="preserve"> </v>
      </c>
      <c r="BN17" s="159" t="str">
        <f>IF(ISBLANK(Math1!JN9)," ",IF(Math1!JN9&gt;=50,IF(Math1!JN9&lt;75,Math1!JN9," ")," "))</f>
        <v xml:space="preserve"> </v>
      </c>
      <c r="BO17" s="159" t="str">
        <f>IF(ISBLANK(Math1!JU9)," ",IF(Math1!JU9&gt;=50,IF(Math1!JU9&lt;75,Math1!JU9," ")," "))</f>
        <v xml:space="preserve"> </v>
      </c>
      <c r="BP17" s="159" t="str">
        <f>IF(ISBLANK(Math1!JY9)," ",IF(Math1!JY9&gt;=50,IF(Math1!JY9&lt;75,Math1!JY9," ")," "))</f>
        <v xml:space="preserve"> </v>
      </c>
      <c r="BQ17" s="159" t="str">
        <f>IF(ISBLANK(Math1!KC9)," ",IF(Math1!KC9&gt;=50,IF(Math1!KC9&lt;75,Math1!KC9," ")," "))</f>
        <v xml:space="preserve"> </v>
      </c>
      <c r="BR17" s="160" t="str">
        <f>IF(ISBLANK(Math1!KG9)," ",IF(Math1!KG9&gt;=50,IF(Math1!KG9&lt;75,Math1!KG9," ")," "))</f>
        <v xml:space="preserve"> </v>
      </c>
      <c r="BS17" s="458"/>
      <c r="BT17" s="459"/>
      <c r="BU17" s="159" t="str">
        <f>IF(ISBLANK(Math1!KK9)," ",IF(Math1!KK9&gt;=50,IF(Math1!KK9&lt;75,Math1!KK9," ")," "))</f>
        <v xml:space="preserve"> </v>
      </c>
      <c r="BV17" s="159" t="str">
        <f>IF(ISBLANK(Math1!KR9)," ",IF(Math1!KR9&gt;=50,IF(Math1!KR9&lt;75,Math1!KR9," ")," "))</f>
        <v xml:space="preserve"> </v>
      </c>
      <c r="BW17" s="159" t="str">
        <f>IF(ISBLANK(Math1!KV9)," ",IF(Math1!KV9&gt;=50,IF(Math1!KV9&lt;75,Math1!KV9," ")," "))</f>
        <v xml:space="preserve"> </v>
      </c>
    </row>
    <row r="18" spans="1:75" s="1" customFormat="1" ht="20.100000000000001" customHeight="1" thickBot="1">
      <c r="A18" s="460"/>
      <c r="B18" s="461"/>
      <c r="C18" s="161" t="str">
        <f>IF(ISBLANK(Math1!E9)," ",IF(Math1!E9&lt;50,Math1!E9," "))</f>
        <v xml:space="preserve"> </v>
      </c>
      <c r="D18" s="161" t="str">
        <f>IF(ISBLANK(Math1!I9)," ",IF(Math1!I9&lt;50,Math1!I9," "))</f>
        <v xml:space="preserve"> </v>
      </c>
      <c r="E18" s="161" t="str">
        <f>IF(ISBLANK(Math1!M9)," ",IF(Math1!M9&lt;50,Math1!M9," "))</f>
        <v xml:space="preserve"> </v>
      </c>
      <c r="F18" s="161" t="str">
        <f>IF(ISBLANK(Math1!Q9)," ",IF(Math1!Q9&lt;50,Math1!Q9," "))</f>
        <v xml:space="preserve"> </v>
      </c>
      <c r="G18" s="161" t="str">
        <f>IF(ISBLANK(Math1!U9)," ",IF(Math1!U9&lt;50,Math1!U9," "))</f>
        <v xml:space="preserve"> </v>
      </c>
      <c r="H18" s="161" t="str">
        <f>IF(ISBLANK(Math1!AB9)," ",IF(Math1!AB9&lt;50,Math1!AB9," "))</f>
        <v xml:space="preserve"> </v>
      </c>
      <c r="I18" s="161" t="str">
        <f>IF(ISBLANK(Math1!AF9)," ",IF(Math1!AF9&lt;50,Math1!AF9," "))</f>
        <v xml:space="preserve"> </v>
      </c>
      <c r="J18" s="161" t="str">
        <f>IF(ISBLANK(Math1!AJ9)," ",IF(Math1!AJ9&lt;50,Math1!AJ9," "))</f>
        <v xml:space="preserve"> </v>
      </c>
      <c r="K18" s="161" t="str">
        <f>IF(ISBLANK(Math1!AN9)," ",IF(Math1!AN9&lt;50,Math1!AN9," "))</f>
        <v xml:space="preserve"> </v>
      </c>
      <c r="L18" s="161" t="str">
        <f>IF(ISBLANK(Math1!AR9)," ",IF(Math1!AR9&lt;50,Math1!AR9," "))</f>
        <v xml:space="preserve"> </v>
      </c>
      <c r="M18" s="161" t="str">
        <f>IF(ISBLANK(Math1!AY9)," ",IF(Math1!AY9&lt;50,Math1!AY9," "))</f>
        <v xml:space="preserve"> </v>
      </c>
      <c r="N18" s="161" t="str">
        <f>IF(ISBLANK(Math1!BC9)," ",IF(Math1!BC9&lt;50,Math1!BC9," "))</f>
        <v xml:space="preserve"> </v>
      </c>
      <c r="O18" s="161" t="str">
        <f>IF(ISBLANK(Math1!BG9)," ",IF(Math1!BG9&lt;50,Math1!BG9," "))</f>
        <v xml:space="preserve"> </v>
      </c>
      <c r="P18" s="161" t="str">
        <f>IF(ISBLANK(Math1!BK9)," ",IF(Math1!BK9&lt;50,Math1!BK9," "))</f>
        <v xml:space="preserve"> </v>
      </c>
      <c r="Q18" s="161" t="str">
        <f>IF(ISBLANK(Math1!BO9)," ",IF(Math1!BO9&lt;50,Math1!BO9," "))</f>
        <v xml:space="preserve"> </v>
      </c>
      <c r="R18" s="161" t="str">
        <f>IF(ISBLANK(Math1!BV9)," ",IF(Math1!BV9&lt;50,Math1!BV9," "))</f>
        <v xml:space="preserve"> </v>
      </c>
      <c r="S18" s="161" t="str">
        <f>IF(ISBLANK(Math1!BZ9)," ",IF(Math1!BZ9&lt;50,Math1!BZ9," "))</f>
        <v xml:space="preserve"> </v>
      </c>
      <c r="T18" s="161" t="str">
        <f>IF(ISBLANK(Math1!CD9)," ",IF(Math1!CD9&lt;50,Math1!CD9," "))</f>
        <v xml:space="preserve"> </v>
      </c>
      <c r="U18" s="161" t="str">
        <f>IF(ISBLANK(Math1!CH9)," ",IF(Math1!CH9&lt;50,Math1!CH9," "))</f>
        <v xml:space="preserve"> </v>
      </c>
      <c r="V18" s="161" t="str">
        <f>IF(ISBLANK(Math1!CL9)," ",IF(Math1!CL9&lt;50,Math1!CL9," "))</f>
        <v xml:space="preserve"> </v>
      </c>
      <c r="W18" s="162" t="str">
        <f>IF(ISBLANK(Math1!CS9)," ",IF(Math1!CS9&lt;50,Math1!CS9," "))</f>
        <v xml:space="preserve"> </v>
      </c>
      <c r="X18" s="460"/>
      <c r="Y18" s="461"/>
      <c r="Z18" s="161" t="str">
        <f>IF(ISBLANK(Math1!CW9)," ",IF(Math1!CW9&lt;50,Math1!CW9," "))</f>
        <v xml:space="preserve"> </v>
      </c>
      <c r="AA18" s="161" t="str">
        <f>IF(ISBLANK(Math1!DA9)," ",IF(Math1!DA9&lt;50,Math1!DA9," "))</f>
        <v xml:space="preserve"> </v>
      </c>
      <c r="AB18" s="161" t="str">
        <f>IF(ISBLANK(Math1!DE9)," ",IF(Math1!DE9&lt;50,Math1!DE9," "))</f>
        <v xml:space="preserve"> </v>
      </c>
      <c r="AC18" s="161" t="str">
        <f>IF(ISBLANK(Math1!DI9)," ",IF(Math1!DI9&lt;50,Math1!DI9," "))</f>
        <v xml:space="preserve"> </v>
      </c>
      <c r="AD18" s="161" t="str">
        <f>IF(ISBLANK(Math1!DP9)," ",IF(Math1!DP9&lt;50,Math1!DP9," "))</f>
        <v xml:space="preserve"> </v>
      </c>
      <c r="AE18" s="161" t="str">
        <f>IF(ISBLANK(Math1!DT9)," ",IF(Math1!DT9&lt;50,Math1!DT9," "))</f>
        <v xml:space="preserve"> </v>
      </c>
      <c r="AF18" s="161" t="str">
        <f>IF(ISBLANK(Math1!DX9)," ",IF(Math1!DX9&lt;50,Math1!DX9," "))</f>
        <v xml:space="preserve"> </v>
      </c>
      <c r="AG18" s="161" t="str">
        <f>IF(ISBLANK(Math1!EB9)," ",IF(Math1!EB9&lt;50,Math1!EB9," "))</f>
        <v xml:space="preserve"> </v>
      </c>
      <c r="AH18" s="161" t="str">
        <f>IF(ISBLANK(Math1!EF9)," ",IF(Math1!EF9&lt;50,Math1!EF9," "))</f>
        <v xml:space="preserve"> </v>
      </c>
      <c r="AI18" s="161" t="str">
        <f>IF(ISBLANK(Math1!EM9)," ",IF(Math1!EM9&lt;50,Math1!EM9," "))</f>
        <v xml:space="preserve"> </v>
      </c>
      <c r="AJ18" s="161" t="str">
        <f>IF(ISBLANK(Math1!EQ9)," ",IF(Math1!EQ9&lt;50,Math1!EQ9," "))</f>
        <v xml:space="preserve"> </v>
      </c>
      <c r="AK18" s="161" t="str">
        <f>IF(ISBLANK(Math1!EU9)," ",IF(Math1!EU9&lt;50,Math1!EU9," "))</f>
        <v xml:space="preserve"> </v>
      </c>
      <c r="AL18" s="161" t="str">
        <f>IF(ISBLANK(Math1!EY9)," ",IF(Math1!EY9&lt;50,Math1!EY9," "))</f>
        <v xml:space="preserve"> </v>
      </c>
      <c r="AM18" s="161" t="str">
        <f>IF(ISBLANK(Math1!FC9)," ",IF(Math1!FC9&lt;50,Math1!FC9," "))</f>
        <v xml:space="preserve"> </v>
      </c>
      <c r="AN18" s="161" t="str">
        <f>IF(ISBLANK(Math1!FJ9)," ",IF(Math1!FJ9&lt;50,Math1!FJ9," "))</f>
        <v xml:space="preserve"> </v>
      </c>
      <c r="AO18" s="161" t="str">
        <f>IF(ISBLANK(Math1!FN9)," ",IF(Math1!FN9&lt;50,Math1!FN9," "))</f>
        <v xml:space="preserve"> </v>
      </c>
      <c r="AP18" s="161" t="str">
        <f>IF(ISBLANK(Math1!FR9)," ",IF(Math1!FR9&lt;50,Math1!FR9," "))</f>
        <v xml:space="preserve"> </v>
      </c>
      <c r="AQ18" s="161" t="str">
        <f>IF(ISBLANK(Math1!FV9)," ",IF(Math1!FV9&lt;50,Math1!FV9," "))</f>
        <v xml:space="preserve"> </v>
      </c>
      <c r="AR18" s="161" t="str">
        <f>IF(ISBLANK(Math1!FZ9)," ",IF(Math1!FZ9&lt;50,Math1!FZ9," "))</f>
        <v xml:space="preserve"> </v>
      </c>
      <c r="AS18" s="165" t="str">
        <f>IF(ISBLANK(Math1!GG9)," ",IF(Math1!GG9&lt;50,Math1!GG9," "))</f>
        <v xml:space="preserve"> </v>
      </c>
      <c r="AT18" s="162" t="str">
        <f>IF(ISBLANK(Math1!GK9)," ",IF(Math1!GK9&lt;50,Math1!GK9," "))</f>
        <v xml:space="preserve"> </v>
      </c>
      <c r="AU18" s="460"/>
      <c r="AV18" s="461"/>
      <c r="AW18" s="161" t="str">
        <f>IF(ISBLANK(Math1!GO9)," ",IF(Math1!GO9&lt;50,Math1!GO9," "))</f>
        <v xml:space="preserve"> </v>
      </c>
      <c r="AX18" s="161" t="str">
        <f>IF(ISBLANK(Math1!GS9)," ",IF(Math1!GS9&lt;50,Math1!GS9," "))</f>
        <v xml:space="preserve"> </v>
      </c>
      <c r="AY18" s="161" t="str">
        <f>IF(ISBLANK(Math1!GW9)," ",IF(Math1!GW9&lt;50,Math1!GW9," "))</f>
        <v xml:space="preserve"> </v>
      </c>
      <c r="AZ18" s="161" t="str">
        <f>IF(ISBLANK(Math1!HD9)," ",IF(Math1!HD9&lt;50,Math1!HD9," "))</f>
        <v xml:space="preserve"> </v>
      </c>
      <c r="BA18" s="161" t="str">
        <f>IF(ISBLANK(Math1!HH9)," ",IF(Math1!HH9&lt;50,Math1!HH9," "))</f>
        <v xml:space="preserve"> </v>
      </c>
      <c r="BB18" s="161" t="str">
        <f>IF(ISBLANK(Math1!HL9)," ",IF(Math1!HL9&lt;50,Math1!HL9," "))</f>
        <v xml:space="preserve"> </v>
      </c>
      <c r="BC18" s="161" t="str">
        <f>IF(ISBLANK(Math1!HP9)," ",IF(Math1!HP9&lt;50,Math1!HP9," "))</f>
        <v xml:space="preserve"> </v>
      </c>
      <c r="BD18" s="161" t="str">
        <f>IF(ISBLANK(Math1!HT9)," ",IF(Math1!HT9&lt;50,Math1!HT9," "))</f>
        <v xml:space="preserve"> </v>
      </c>
      <c r="BE18" s="161" t="str">
        <f>IF(ISBLANK(Math1!IA9)," ",IF(Math1!IA9&lt;50,Math1!IA9," "))</f>
        <v xml:space="preserve"> </v>
      </c>
      <c r="BF18" s="161" t="str">
        <f>IF(ISBLANK(Math1!IE9)," ",IF(Math1!IE9&lt;50,Math1!IE9," "))</f>
        <v xml:space="preserve"> </v>
      </c>
      <c r="BG18" s="161" t="str">
        <f>IF(ISBLANK(Math1!II9)," ",IF(Math1!II9&lt;50,Math1!II9," "))</f>
        <v xml:space="preserve"> </v>
      </c>
      <c r="BH18" s="161" t="str">
        <f>IF(ISBLANK(Math1!IM9)," ",IF(Math1!IM9&lt;50,Math1!IM9," "))</f>
        <v xml:space="preserve"> </v>
      </c>
      <c r="BI18" s="161" t="str">
        <f>IF(ISBLANK(Math1!IQ9)," ",IF(Math1!IQ9&lt;50,Math1!IQ9," "))</f>
        <v xml:space="preserve"> </v>
      </c>
      <c r="BJ18" s="161" t="str">
        <f>IF(ISBLANK(Math1!IX9)," ",IF(Math1!IX9&lt;50,Math1!IX9," "))</f>
        <v xml:space="preserve"> </v>
      </c>
      <c r="BK18" s="161" t="str">
        <f>IF(ISBLANK(Math1!JB9)," ",IF(Math1!JB9&lt;50,Math1!JB9," "))</f>
        <v xml:space="preserve"> </v>
      </c>
      <c r="BL18" s="161" t="str">
        <f>IF(ISBLANK(Math1!JF9)," ",IF(Math1!JF9&lt;50,Math1!JF9," "))</f>
        <v xml:space="preserve"> </v>
      </c>
      <c r="BM18" s="161" t="str">
        <f>IF(ISBLANK(Math1!JJ9)," ",IF(Math1!JJ9&lt;50,Math1!JJ9," "))</f>
        <v xml:space="preserve"> </v>
      </c>
      <c r="BN18" s="161" t="str">
        <f>IF(ISBLANK(Math1!JN9)," ",IF(Math1!JN9&lt;50,Math1!JN9," "))</f>
        <v xml:space="preserve"> </v>
      </c>
      <c r="BO18" s="161" t="str">
        <f>IF(ISBLANK(Math1!JU9)," ",IF(Math1!JU9&lt;50,Math1!JU9," "))</f>
        <v xml:space="preserve"> </v>
      </c>
      <c r="BP18" s="161" t="str">
        <f>IF(ISBLANK(Math1!JY9)," ",IF(Math1!JY9&lt;50,Math1!JY9," "))</f>
        <v xml:space="preserve"> </v>
      </c>
      <c r="BQ18" s="161" t="str">
        <f>IF(ISBLANK(Math1!KC9)," ",IF(Math1!KC9&lt;50,Math1!KC9," "))</f>
        <v xml:space="preserve"> </v>
      </c>
      <c r="BR18" s="162" t="str">
        <f>IF(ISBLANK(Math1!KG9)," ",IF(Math1!KG9&lt;50,Math1!KG9," "))</f>
        <v xml:space="preserve"> </v>
      </c>
      <c r="BS18" s="460"/>
      <c r="BT18" s="461"/>
      <c r="BU18" s="161" t="str">
        <f>IF(ISBLANK(Math1!KK9)," ",IF(Math1!KK9&lt;50,Math1!KK9," "))</f>
        <v xml:space="preserve"> </v>
      </c>
      <c r="BV18" s="161" t="str">
        <f>IF(ISBLANK(Math1!KR9)," ",IF(Math1!KR9&lt;50,Math1!KR9," "))</f>
        <v xml:space="preserve"> </v>
      </c>
      <c r="BW18" s="161" t="str">
        <f>IF(ISBLANK(Math1!KV9)," ",IF(Math1!KV9&lt;50,Math1!KV9," "))</f>
        <v xml:space="preserve"> </v>
      </c>
    </row>
    <row r="19" spans="1:75" s="1" customFormat="1" ht="20.100000000000001" customHeight="1">
      <c r="A19" s="456" t="str">
        <f>LEFT(Math1!A8,1)&amp;LEFT(Math1!B8,1)</f>
        <v xml:space="preserve">  </v>
      </c>
      <c r="B19" s="457"/>
      <c r="C19" s="157" t="str">
        <f>IF(ISBLANK(Math1!E8)," ",IF(Math1!E8&gt;=75,Math1!E8," "))</f>
        <v xml:space="preserve"> </v>
      </c>
      <c r="D19" s="157" t="str">
        <f>IF(ISBLANK(Math1!I8)," ",IF(Math1!I8&gt;=75,Math1!I8," "))</f>
        <v xml:space="preserve"> </v>
      </c>
      <c r="E19" s="157" t="str">
        <f>IF(ISBLANK(Math1!M8)," ",IF(Math1!M8&gt;=75,Math1!M8," "))</f>
        <v xml:space="preserve"> </v>
      </c>
      <c r="F19" s="157" t="str">
        <f>IF(ISBLANK(Math1!Q8)," ",IF(Math1!Q8&gt;=75,Math1!Q8," "))</f>
        <v xml:space="preserve"> </v>
      </c>
      <c r="G19" s="157" t="str">
        <f>IF(ISBLANK(Math1!U8)," ",IF(Math1!U8&gt;=75,Math1!U8," "))</f>
        <v xml:space="preserve"> </v>
      </c>
      <c r="H19" s="157" t="str">
        <f>IF(ISBLANK(Math1!AB8)," ",IF(Math1!AB8&gt;=75,Math1!AB8," "))</f>
        <v xml:space="preserve"> </v>
      </c>
      <c r="I19" s="157" t="str">
        <f>IF(ISBLANK(Math1!AF8)," ",IF(Math1!AF8&gt;=75,Math1!AF8," "))</f>
        <v xml:space="preserve"> </v>
      </c>
      <c r="J19" s="157" t="str">
        <f>IF(ISBLANK(Math1!AJ8)," ",IF(Math1!AJ8&gt;=75,Math1!AJ8," "))</f>
        <v xml:space="preserve"> </v>
      </c>
      <c r="K19" s="157" t="str">
        <f>IF(ISBLANK(Math1!AN8)," ",IF(Math1!AN8&gt;=75,Math1!AN8," "))</f>
        <v xml:space="preserve"> </v>
      </c>
      <c r="L19" s="157" t="str">
        <f>IF(ISBLANK(Math1!AR8)," ",IF(Math1!AR8&gt;=75,Math1!AR8," "))</f>
        <v xml:space="preserve"> </v>
      </c>
      <c r="M19" s="157" t="str">
        <f>IF(ISBLANK(Math1!AY8)," ",IF(Math1!AY8&gt;=75,Math1!AY8," "))</f>
        <v xml:space="preserve"> </v>
      </c>
      <c r="N19" s="157" t="str">
        <f>IF(ISBLANK(Math1!BC8)," ",IF(Math1!BC8&gt;=75,Math1!BC8," "))</f>
        <v xml:space="preserve"> </v>
      </c>
      <c r="O19" s="157" t="str">
        <f>IF(ISBLANK(Math1!BG8)," ",IF(Math1!BG8&gt;=75,Math1!BG8," "))</f>
        <v xml:space="preserve"> </v>
      </c>
      <c r="P19" s="157" t="str">
        <f>IF(ISBLANK(Math1!BK8)," ",IF(Math1!BK8&gt;=75,Math1!BK8," "))</f>
        <v xml:space="preserve"> </v>
      </c>
      <c r="Q19" s="157" t="str">
        <f>IF(ISBLANK(Math1!BO8)," ",IF(Math1!BO8&gt;=75,Math1!BO8," "))</f>
        <v xml:space="preserve"> </v>
      </c>
      <c r="R19" s="157" t="str">
        <f>IF(ISBLANK(Math1!BV8)," ",IF(Math1!BV8&gt;=75,Math1!BV8," "))</f>
        <v xml:space="preserve"> </v>
      </c>
      <c r="S19" s="157" t="str">
        <f>IF(ISBLANK(Math1!BZ8)," ",IF(Math1!BZ8&gt;=75,Math1!BZ8," "))</f>
        <v xml:space="preserve"> </v>
      </c>
      <c r="T19" s="157" t="str">
        <f>IF(ISBLANK(Math1!CD8)," ",IF(Math1!CD8&gt;=75,Math1!CD8," "))</f>
        <v xml:space="preserve"> </v>
      </c>
      <c r="U19" s="157" t="str">
        <f>IF(ISBLANK(Math1!CH8)," ",IF(Math1!CH8&gt;=75,Math1!CH8," "))</f>
        <v xml:space="preserve"> </v>
      </c>
      <c r="V19" s="157" t="str">
        <f>IF(ISBLANK(Math1!CL8)," ",IF(Math1!CL8&gt;=75,Math1!CL8," "))</f>
        <v xml:space="preserve"> </v>
      </c>
      <c r="W19" s="158" t="str">
        <f>IF(ISBLANK(Math1!CS8)," ",IF(Math1!CS8&gt;=75,Math1!CS8," "))</f>
        <v xml:space="preserve"> </v>
      </c>
      <c r="X19" s="456" t="str">
        <f>A19</f>
        <v xml:space="preserve">  </v>
      </c>
      <c r="Y19" s="457"/>
      <c r="Z19" s="157" t="str">
        <f>IF(ISBLANK(Math1!CW8)," ",IF(Math1!CW8&gt;=75,Math1!CW8," "))</f>
        <v xml:space="preserve"> </v>
      </c>
      <c r="AA19" s="157" t="str">
        <f>IF(ISBLANK(Math1!DA8)," ",IF(Math1!DA8&gt;=75,Math1!DA8," "))</f>
        <v xml:space="preserve"> </v>
      </c>
      <c r="AB19" s="157" t="str">
        <f>IF(ISBLANK(Math1!DE8)," ",IF(Math1!DE8&gt;=75,Math1!DE8," "))</f>
        <v xml:space="preserve"> </v>
      </c>
      <c r="AC19" s="157" t="str">
        <f>IF(ISBLANK(Math1!DI8)," ",IF(Math1!DI8&gt;=75,Math1!DI8," "))</f>
        <v xml:space="preserve"> </v>
      </c>
      <c r="AD19" s="157" t="str">
        <f>IF(ISBLANK(Math1!DP8)," ",IF(Math1!DP8&gt;=75,Math1!DP8," "))</f>
        <v xml:space="preserve"> </v>
      </c>
      <c r="AE19" s="157" t="str">
        <f>IF(ISBLANK(Math1!DT8)," ",IF(Math1!DT8&gt;=75,Math1!DT8," "))</f>
        <v xml:space="preserve"> </v>
      </c>
      <c r="AF19" s="157" t="str">
        <f>IF(ISBLANK(Math1!DX8)," ",IF(Math1!DX8&gt;=75,Math1!DX8," "))</f>
        <v xml:space="preserve"> </v>
      </c>
      <c r="AG19" s="157" t="str">
        <f>IF(ISBLANK(Math1!EB8)," ",IF(Math1!EB8&gt;=75,Math1!EB8," "))</f>
        <v xml:space="preserve"> </v>
      </c>
      <c r="AH19" s="157" t="str">
        <f>IF(ISBLANK(Math1!EF8)," ",IF(Math1!EF8&gt;=75,Math1!EF8," "))</f>
        <v xml:space="preserve"> </v>
      </c>
      <c r="AI19" s="157" t="str">
        <f>IF(ISBLANK(Math1!EM8)," ",IF(Math1!EM8&gt;=75,Math1!EM8," "))</f>
        <v xml:space="preserve"> </v>
      </c>
      <c r="AJ19" s="157" t="str">
        <f>IF(ISBLANK(Math1!EQ8)," ",IF(Math1!EQ8&gt;=75,Math1!EQ8," "))</f>
        <v xml:space="preserve"> </v>
      </c>
      <c r="AK19" s="157" t="str">
        <f>IF(ISBLANK(Math1!EU8)," ",IF(Math1!EU8&gt;=75,Math1!EU8," "))</f>
        <v xml:space="preserve"> </v>
      </c>
      <c r="AL19" s="157" t="str">
        <f>IF(ISBLANK(Math1!EY8)," ",IF(Math1!EY8&gt;=75,Math1!EY8," "))</f>
        <v xml:space="preserve"> </v>
      </c>
      <c r="AM19" s="157" t="str">
        <f>IF(ISBLANK(Math1!FC8)," ",IF(Math1!FC8&gt;=75,Math1!FC8," "))</f>
        <v xml:space="preserve"> </v>
      </c>
      <c r="AN19" s="157" t="str">
        <f>IF(ISBLANK(Math1!FJ8)," ",IF(Math1!FJ8&gt;=75,Math1!FJ8," "))</f>
        <v xml:space="preserve"> </v>
      </c>
      <c r="AO19" s="157" t="str">
        <f>IF(ISBLANK(Math1!FN8)," ",IF(Math1!FN8&gt;=75,Math1!FN8," "))</f>
        <v xml:space="preserve"> </v>
      </c>
      <c r="AP19" s="157" t="str">
        <f>IF(ISBLANK(Math1!FR8)," ",IF(Math1!FR8&gt;=75,Math1!FR8," "))</f>
        <v xml:space="preserve"> </v>
      </c>
      <c r="AQ19" s="157" t="str">
        <f>IF(ISBLANK(Math1!FV8)," ",IF(Math1!FV8&gt;=75,Math1!FV8," "))</f>
        <v xml:space="preserve"> </v>
      </c>
      <c r="AR19" s="157" t="str">
        <f>IF(ISBLANK(Math1!FZ8)," ",IF(Math1!FZ8&gt;=75,Math1!FZ8," "))</f>
        <v xml:space="preserve"> </v>
      </c>
      <c r="AS19" s="157" t="str">
        <f>IF(ISBLANK(Math1!GG8)," ",IF(Math1!GG8&gt;=75,Math1!GG8," "))</f>
        <v xml:space="preserve"> </v>
      </c>
      <c r="AT19" s="158" t="str">
        <f>IF(ISBLANK(Math1!GK8)," ",IF(Math1!GK8&gt;=75,Math1!GK8," "))</f>
        <v xml:space="preserve"> </v>
      </c>
      <c r="AU19" s="456" t="str">
        <f>X19</f>
        <v xml:space="preserve">  </v>
      </c>
      <c r="AV19" s="457"/>
      <c r="AW19" s="157" t="str">
        <f>IF(ISBLANK(Math1!GO8)," ",IF(Math1!GO8&gt;=75,Math1!GO8," "))</f>
        <v xml:space="preserve"> </v>
      </c>
      <c r="AX19" s="157" t="str">
        <f>IF(ISBLANK(Math1!GS8)," ",IF(Math1!GS8&gt;=75,Math1!GS8," "))</f>
        <v xml:space="preserve"> </v>
      </c>
      <c r="AY19" s="157" t="str">
        <f>IF(ISBLANK(Math1!GW8)," ",IF(Math1!GW8&gt;=75,Math1!GW8," "))</f>
        <v xml:space="preserve"> </v>
      </c>
      <c r="AZ19" s="157" t="str">
        <f>IF(ISBLANK(Math1!HD8)," ",IF(Math1!HD8&gt;=75,Math1!HD8," "))</f>
        <v xml:space="preserve"> </v>
      </c>
      <c r="BA19" s="157" t="str">
        <f>IF(ISBLANK(Math1!HH8)," ",IF(Math1!HH8&gt;=75,Math1!HH8," "))</f>
        <v xml:space="preserve"> </v>
      </c>
      <c r="BB19" s="157" t="str">
        <f>IF(ISBLANK(Math1!HL8)," ",IF(Math1!HL8&gt;=75,Math1!HL8," "))</f>
        <v xml:space="preserve"> </v>
      </c>
      <c r="BC19" s="157" t="str">
        <f>IF(ISBLANK(Math1!HP8)," ",IF(Math1!HP8&gt;=75,Math1!HP8," "))</f>
        <v xml:space="preserve"> </v>
      </c>
      <c r="BD19" s="157" t="str">
        <f>IF(ISBLANK(Math1!HT8)," ",IF(Math1!HT8&gt;=75,Math1!HT8," "))</f>
        <v xml:space="preserve"> </v>
      </c>
      <c r="BE19" s="157" t="str">
        <f>IF(ISBLANK(Math1!IA8)," ",IF(Math1!IA8&gt;=75,Math1!IA8," "))</f>
        <v xml:space="preserve"> </v>
      </c>
      <c r="BF19" s="157" t="str">
        <f>IF(ISBLANK(Math1!IE8)," ",IF(Math1!IE8&gt;=75,Math1!IE8," "))</f>
        <v xml:space="preserve"> </v>
      </c>
      <c r="BG19" s="157" t="str">
        <f>IF(ISBLANK(Math1!II8)," ",IF(Math1!II8&gt;=75,Math1!II8," "))</f>
        <v xml:space="preserve"> </v>
      </c>
      <c r="BH19" s="157" t="str">
        <f>IF(ISBLANK(Math1!IM8)," ",IF(Math1!IM8&gt;=75,Math1!IM8," "))</f>
        <v xml:space="preserve"> </v>
      </c>
      <c r="BI19" s="157" t="str">
        <f>IF(ISBLANK(Math1!IQ8)," ",IF(Math1!IQ8&gt;=75,Math1!IQ8," "))</f>
        <v xml:space="preserve"> </v>
      </c>
      <c r="BJ19" s="157" t="str">
        <f>IF(ISBLANK(Math1!IX8)," ",IF(Math1!IX8&gt;=75,Math1!IX8," "))</f>
        <v xml:space="preserve"> </v>
      </c>
      <c r="BK19" s="157" t="str">
        <f>IF(ISBLANK(Math1!JB8)," ",IF(Math1!JB8&gt;=75,Math1!JB8," "))</f>
        <v xml:space="preserve"> </v>
      </c>
      <c r="BL19" s="157" t="str">
        <f>IF(ISBLANK(Math1!JF8)," ",IF(Math1!JF8&gt;=75,Math1!JF8," "))</f>
        <v xml:space="preserve"> </v>
      </c>
      <c r="BM19" s="157" t="str">
        <f>IF(ISBLANK(Math1!JJ8)," ",IF(Math1!JJ8&gt;=75,Math1!JJ8," "))</f>
        <v xml:space="preserve"> </v>
      </c>
      <c r="BN19" s="157" t="str">
        <f>IF(ISBLANK(Math1!JN8)," ",IF(Math1!JN8&gt;=75,Math1!JN8," "))</f>
        <v xml:space="preserve"> </v>
      </c>
      <c r="BO19" s="157" t="str">
        <f>IF(ISBLANK(Math1!JU8)," ",IF(Math1!JU8&gt;=75,Math1!JU8," "))</f>
        <v xml:space="preserve"> </v>
      </c>
      <c r="BP19" s="157" t="str">
        <f>IF(ISBLANK(Math1!JY8)," ",IF(Math1!JY8&gt;=75,Math1!JY8," "))</f>
        <v xml:space="preserve"> </v>
      </c>
      <c r="BQ19" s="157" t="str">
        <f>IF(ISBLANK(Math1!KC8)," ",IF(Math1!KC8&gt;=75,Math1!KC8," "))</f>
        <v xml:space="preserve"> </v>
      </c>
      <c r="BR19" s="158" t="str">
        <f>IF(ISBLANK(Math1!KG8)," ",IF(Math1!KG8&gt;=75,Math1!KG8," "))</f>
        <v xml:space="preserve"> </v>
      </c>
      <c r="BS19" s="456" t="str">
        <f>AU19</f>
        <v xml:space="preserve">  </v>
      </c>
      <c r="BT19" s="457"/>
      <c r="BU19" s="157" t="str">
        <f>IF(ISBLANK(Math1!KK8)," ",IF(Math1!KK8&gt;=75,Math1!KK8," "))</f>
        <v xml:space="preserve"> </v>
      </c>
      <c r="BV19" s="157" t="str">
        <f>IF(ISBLANK(Math1!KR8)," ",IF(Math1!KR8&gt;=75,Math1!KR8," "))</f>
        <v xml:space="preserve"> </v>
      </c>
      <c r="BW19" s="157" t="str">
        <f>IF(ISBLANK(Math1!KV8)," ",IF(Math1!KV8&gt;=75,Math1!KV8," "))</f>
        <v xml:space="preserve"> </v>
      </c>
    </row>
    <row r="20" spans="1:75" s="1" customFormat="1" ht="20.100000000000001" customHeight="1">
      <c r="A20" s="458"/>
      <c r="B20" s="459"/>
      <c r="C20" s="159" t="str">
        <f>IF(ISBLANK(Math1!E8)," ",IF(Math1!E8&gt;=50,IF(Math1!E8&lt;75,Math1!E8," ")," "))</f>
        <v xml:space="preserve"> </v>
      </c>
      <c r="D20" s="159" t="str">
        <f>IF(ISBLANK(Math1!I8)," ",IF(Math1!I8&gt;=50,IF(Math1!I8&lt;75,Math1!I8," ")," "))</f>
        <v xml:space="preserve"> </v>
      </c>
      <c r="E20" s="159" t="str">
        <f>IF(ISBLANK(Math1!M8)," ",IF(Math1!M8&gt;=50,IF(Math1!M8&lt;75,Math1!M8," ")," "))</f>
        <v xml:space="preserve"> </v>
      </c>
      <c r="F20" s="159" t="str">
        <f>IF(ISBLANK(Math1!Q8)," ",IF(Math1!Q8&gt;=50,IF(Math1!Q8&lt;75,Math1!Q8," ")," "))</f>
        <v xml:space="preserve"> </v>
      </c>
      <c r="G20" s="159" t="str">
        <f>IF(ISBLANK(Math1!U8)," ",IF(Math1!U8&gt;=50,IF(Math1!U8&lt;75,Math1!U8," ")," "))</f>
        <v xml:space="preserve"> </v>
      </c>
      <c r="H20" s="159" t="str">
        <f>IF(ISBLANK(Math1!AB8)," ",IF(Math1!AB8&gt;=50,IF(Math1!AB8&lt;75,Math1!AB8," ")," "))</f>
        <v xml:space="preserve"> </v>
      </c>
      <c r="I20" s="159" t="str">
        <f>IF(ISBLANK(Math1!AF8)," ",IF(Math1!AF8&gt;=50,IF(Math1!AF8&lt;75,Math1!AF8," ")," "))</f>
        <v xml:space="preserve"> </v>
      </c>
      <c r="J20" s="159" t="str">
        <f>IF(ISBLANK(Math1!AJ8)," ",IF(Math1!AJ8&gt;=50,IF(Math1!AJ8&lt;75,Math1!AJ8," ")," "))</f>
        <v xml:space="preserve"> </v>
      </c>
      <c r="K20" s="159" t="str">
        <f>IF(ISBLANK(Math1!AN8)," ",IF(Math1!AN8&gt;=50,IF(Math1!AN8&lt;75,Math1!AN8," ")," "))</f>
        <v xml:space="preserve"> </v>
      </c>
      <c r="L20" s="159" t="str">
        <f>IF(ISBLANK(Math1!AR8)," ",IF(Math1!AR8&gt;=50,IF(Math1!AR8&lt;75,Math1!AR8," ")," "))</f>
        <v xml:space="preserve"> </v>
      </c>
      <c r="M20" s="159" t="str">
        <f>IF(ISBLANK(Math1!AY8)," ",IF(Math1!AY8&gt;=50,IF(Math1!AY8&lt;75,Math1!AY8," ")," "))</f>
        <v xml:space="preserve"> </v>
      </c>
      <c r="N20" s="159" t="str">
        <f>IF(ISBLANK(Math1!BC8)," ",IF(Math1!BC8&gt;=50,IF(Math1!BC8&lt;75,Math1!BC8," ")," "))</f>
        <v xml:space="preserve"> </v>
      </c>
      <c r="O20" s="159" t="str">
        <f>IF(ISBLANK(Math1!BG8)," ",IF(Math1!BG8&gt;=50,IF(Math1!BG8&lt;75,Math1!BG8," ")," "))</f>
        <v xml:space="preserve"> </v>
      </c>
      <c r="P20" s="159" t="str">
        <f>IF(ISBLANK(Math1!BK8)," ",IF(Math1!BK8&gt;=50,IF(Math1!BK8&lt;75,Math1!BK8," ")," "))</f>
        <v xml:space="preserve"> </v>
      </c>
      <c r="Q20" s="159" t="str">
        <f>IF(ISBLANK(Math1!BO8)," ",IF(Math1!BO8&gt;=50,IF(Math1!BO8&lt;75,Math1!BO8," ")," "))</f>
        <v xml:space="preserve"> </v>
      </c>
      <c r="R20" s="159" t="str">
        <f>IF(ISBLANK(Math1!BV8)," ",IF(Math1!BV8&gt;=50,IF(Math1!BV8&lt;75,Math1!BV8," ")," "))</f>
        <v xml:space="preserve"> </v>
      </c>
      <c r="S20" s="159" t="str">
        <f>IF(ISBLANK(Math1!BZ8)," ",IF(Math1!BZ8&gt;=50,IF(Math1!BZ8&lt;75,Math1!BZ8," ")," "))</f>
        <v xml:space="preserve"> </v>
      </c>
      <c r="T20" s="159" t="str">
        <f>IF(ISBLANK(Math1!CD8)," ",IF(Math1!CD8&gt;=50,IF(Math1!CD8&lt;75,Math1!CD8," ")," "))</f>
        <v xml:space="preserve"> </v>
      </c>
      <c r="U20" s="159" t="str">
        <f>IF(ISBLANK(Math1!CH8)," ",IF(Math1!CH8&gt;=50,IF(Math1!CH8&lt;75,Math1!CH8," ")," "))</f>
        <v xml:space="preserve"> </v>
      </c>
      <c r="V20" s="159" t="str">
        <f>IF(ISBLANK(Math1!CL8)," ",IF(Math1!CL8&gt;=50,IF(Math1!CL8&lt;75,Math1!CL8," ")," "))</f>
        <v xml:space="preserve"> </v>
      </c>
      <c r="W20" s="160" t="str">
        <f>IF(ISBLANK(Math1!CS8)," ",IF(Math1!CS8&gt;=50,IF(Math1!CS8&lt;75,Math1!CS8," ")," "))</f>
        <v xml:space="preserve"> </v>
      </c>
      <c r="X20" s="458"/>
      <c r="Y20" s="459"/>
      <c r="Z20" s="159" t="str">
        <f>IF(ISBLANK(Math1!CW8)," ",IF(Math1!CW8&gt;=50,IF(Math1!CW8&lt;75,Math1!CW8," ")," "))</f>
        <v xml:space="preserve"> </v>
      </c>
      <c r="AA20" s="159" t="str">
        <f>IF(ISBLANK(Math1!DA8)," ",IF(Math1!DA8&gt;=50,IF(Math1!DA8&lt;75,Math1!DA8," ")," "))</f>
        <v xml:space="preserve"> </v>
      </c>
      <c r="AB20" s="159" t="str">
        <f>IF(ISBLANK(Math1!DE8)," ",IF(Math1!DE8&gt;=50,IF(Math1!DE8&lt;75,Math1!DE8," ")," "))</f>
        <v xml:space="preserve"> </v>
      </c>
      <c r="AC20" s="159" t="str">
        <f>IF(ISBLANK(Math1!DI8)," ",IF(Math1!DI8&gt;=50,IF(Math1!DI8&lt;75,Math1!DI8," ")," "))</f>
        <v xml:space="preserve"> </v>
      </c>
      <c r="AD20" s="159" t="str">
        <f>IF(ISBLANK(Math1!DP8)," ",IF(Math1!DP8&gt;=50,IF(Math1!DP8&lt;75,Math1!DP8," ")," "))</f>
        <v xml:space="preserve"> </v>
      </c>
      <c r="AE20" s="159" t="str">
        <f>IF(ISBLANK(Math1!DT8)," ",IF(Math1!DT8&gt;=50,IF(Math1!DT8&lt;75,Math1!DT8," ")," "))</f>
        <v xml:space="preserve"> </v>
      </c>
      <c r="AF20" s="159" t="str">
        <f>IF(ISBLANK(Math1!DX8)," ",IF(Math1!DX8&gt;=50,IF(Math1!DX8&lt;75,Math1!DX8," ")," "))</f>
        <v xml:space="preserve"> </v>
      </c>
      <c r="AG20" s="159" t="str">
        <f>IF(ISBLANK(Math1!EB8)," ",IF(Math1!EB8&gt;=50,IF(Math1!EB8&lt;75,Math1!EB8," ")," "))</f>
        <v xml:space="preserve"> </v>
      </c>
      <c r="AH20" s="159" t="str">
        <f>IF(ISBLANK(Math1!EF8)," ",IF(Math1!EF8&gt;=50,IF(Math1!EF8&lt;75,Math1!EF8," ")," "))</f>
        <v xml:space="preserve"> </v>
      </c>
      <c r="AI20" s="159" t="str">
        <f>IF(ISBLANK(Math1!EM8)," ",IF(Math1!EM8&gt;=50,IF(Math1!EM8&lt;75,Math1!EM8," ")," "))</f>
        <v xml:space="preserve"> </v>
      </c>
      <c r="AJ20" s="159" t="str">
        <f>IF(ISBLANK(Math1!EQ8)," ",IF(Math1!EQ8&gt;=50,IF(Math1!EQ8&lt;75,Math1!EQ8," ")," "))</f>
        <v xml:space="preserve"> </v>
      </c>
      <c r="AK20" s="159" t="str">
        <f>IF(ISBLANK(Math1!EU8)," ",IF(Math1!EU8&gt;=50,IF(Math1!EU8&lt;75,Math1!EU8," ")," "))</f>
        <v xml:space="preserve"> </v>
      </c>
      <c r="AL20" s="159" t="str">
        <f>IF(ISBLANK(Math1!EY8)," ",IF(Math1!EY8&gt;=50,IF(Math1!EY8&lt;75,Math1!EY8," ")," "))</f>
        <v xml:space="preserve"> </v>
      </c>
      <c r="AM20" s="159" t="str">
        <f>IF(ISBLANK(Math1!FC8)," ",IF(Math1!FC8&gt;=50,IF(Math1!FC8&lt;75,Math1!FC8," ")," "))</f>
        <v xml:space="preserve"> </v>
      </c>
      <c r="AN20" s="159" t="str">
        <f>IF(ISBLANK(Math1!FJ8)," ",IF(Math1!FJ8&gt;=50,IF(Math1!FJ8&lt;75,Math1!FJ8," ")," "))</f>
        <v xml:space="preserve"> </v>
      </c>
      <c r="AO20" s="159" t="str">
        <f>IF(ISBLANK(Math1!FN8)," ",IF(Math1!FN8&gt;=50,IF(Math1!FN8&lt;75,Math1!FN8," ")," "))</f>
        <v xml:space="preserve"> </v>
      </c>
      <c r="AP20" s="159" t="str">
        <f>IF(ISBLANK(Math1!FR8)," ",IF(Math1!FR8&gt;=50,IF(Math1!FR8&lt;75,Math1!FR8," ")," "))</f>
        <v xml:space="preserve"> </v>
      </c>
      <c r="AQ20" s="159" t="str">
        <f>IF(ISBLANK(Math1!FV8)," ",IF(Math1!FV8&gt;=50,IF(Math1!FV8&lt;75,Math1!FV8," ")," "))</f>
        <v xml:space="preserve"> </v>
      </c>
      <c r="AR20" s="159" t="str">
        <f>IF(ISBLANK(Math1!FZ8)," ",IF(Math1!FZ8&gt;=50,IF(Math1!FZ8&lt;75,Math1!FZ8," ")," "))</f>
        <v xml:space="preserve"> </v>
      </c>
      <c r="AS20" s="159" t="str">
        <f>IF(ISBLANK(Math1!GG8)," ",IF(Math1!GG8&gt;=50,IF(Math1!GG8&lt;75,Math1!GG8," ")," "))</f>
        <v xml:space="preserve"> </v>
      </c>
      <c r="AT20" s="160" t="str">
        <f>IF(ISBLANK(Math1!GK8)," ",IF(Math1!GK8&gt;=50,IF(Math1!GK8&lt;75,Math1!GK8," ")," "))</f>
        <v xml:space="preserve"> </v>
      </c>
      <c r="AU20" s="458"/>
      <c r="AV20" s="459"/>
      <c r="AW20" s="159" t="str">
        <f>IF(ISBLANK(Math1!GO8)," ",IF(Math1!GO8&gt;=50,IF(Math1!GO8&lt;75,Math1!GO8," ")," "))</f>
        <v xml:space="preserve"> </v>
      </c>
      <c r="AX20" s="159" t="str">
        <f>IF(ISBLANK(Math1!GS8)," ",IF(Math1!GS8&gt;=50,IF(Math1!GS8&lt;75,Math1!GS8," ")," "))</f>
        <v xml:space="preserve"> </v>
      </c>
      <c r="AY20" s="159" t="str">
        <f>IF(ISBLANK(Math1!GW8)," ",IF(Math1!GW8&gt;=50,IF(Math1!GW8&lt;75,Math1!GW8," ")," "))</f>
        <v xml:space="preserve"> </v>
      </c>
      <c r="AZ20" s="159" t="str">
        <f>IF(ISBLANK(Math1!HD8)," ",IF(Math1!HD8&gt;=50,IF(Math1!HD8&lt;75,Math1!HD8," ")," "))</f>
        <v xml:space="preserve"> </v>
      </c>
      <c r="BA20" s="159" t="str">
        <f>IF(ISBLANK(Math1!HH8)," ",IF(Math1!HH8&gt;=50,IF(Math1!HH8&lt;75,Math1!HH8," ")," "))</f>
        <v xml:space="preserve"> </v>
      </c>
      <c r="BB20" s="159" t="str">
        <f>IF(ISBLANK(Math1!HL8)," ",IF(Math1!HL8&gt;=50,IF(Math1!HL8&lt;75,Math1!HL8," ")," "))</f>
        <v xml:space="preserve"> </v>
      </c>
      <c r="BC20" s="159" t="str">
        <f>IF(ISBLANK(Math1!HP8)," ",IF(Math1!HP8&gt;=50,IF(Math1!HP8&lt;75,Math1!HP8," ")," "))</f>
        <v xml:space="preserve"> </v>
      </c>
      <c r="BD20" s="159" t="str">
        <f>IF(ISBLANK(Math1!HT8)," ",IF(Math1!HT8&gt;=50,IF(Math1!HT8&lt;75,Math1!HT8," ")," "))</f>
        <v xml:space="preserve"> </v>
      </c>
      <c r="BE20" s="159" t="str">
        <f>IF(ISBLANK(Math1!IA8)," ",IF(Math1!IA8&gt;=50,IF(Math1!IA8&lt;75,Math1!IA8," ")," "))</f>
        <v xml:space="preserve"> </v>
      </c>
      <c r="BF20" s="159" t="str">
        <f>IF(ISBLANK(Math1!IE8)," ",IF(Math1!IE8&gt;=50,IF(Math1!IE8&lt;75,Math1!IE8," ")," "))</f>
        <v xml:space="preserve"> </v>
      </c>
      <c r="BG20" s="159" t="str">
        <f>IF(ISBLANK(Math1!II8)," ",IF(Math1!II8&gt;=50,IF(Math1!II8&lt;75,Math1!II8," ")," "))</f>
        <v xml:space="preserve"> </v>
      </c>
      <c r="BH20" s="159" t="str">
        <f>IF(ISBLANK(Math1!IM8)," ",IF(Math1!IM8&gt;=50,IF(Math1!IM8&lt;75,Math1!IM8," ")," "))</f>
        <v xml:space="preserve"> </v>
      </c>
      <c r="BI20" s="159" t="str">
        <f>IF(ISBLANK(Math1!IQ8)," ",IF(Math1!IQ8&gt;=50,IF(Math1!IQ8&lt;75,Math1!IQ8," ")," "))</f>
        <v xml:space="preserve"> </v>
      </c>
      <c r="BJ20" s="159" t="str">
        <f>IF(ISBLANK(Math1!IX8)," ",IF(Math1!IX8&gt;=50,IF(Math1!IX8&lt;75,Math1!IX8," ")," "))</f>
        <v xml:space="preserve"> </v>
      </c>
      <c r="BK20" s="159" t="str">
        <f>IF(ISBLANK(Math1!JB8)," ",IF(Math1!JB8&gt;=50,IF(Math1!JB8&lt;75,Math1!JB8," ")," "))</f>
        <v xml:space="preserve"> </v>
      </c>
      <c r="BL20" s="159" t="str">
        <f>IF(ISBLANK(Math1!JF8)," ",IF(Math1!JF8&gt;=50,IF(Math1!JF8&lt;75,Math1!JF8," ")," "))</f>
        <v xml:space="preserve"> </v>
      </c>
      <c r="BM20" s="159" t="str">
        <f>IF(ISBLANK(Math1!JJ8)," ",IF(Math1!JJ8&gt;=50,IF(Math1!JJ8&lt;75,Math1!JJ8," ")," "))</f>
        <v xml:space="preserve"> </v>
      </c>
      <c r="BN20" s="159" t="str">
        <f>IF(ISBLANK(Math1!JN8)," ",IF(Math1!JN8&gt;=50,IF(Math1!JN8&lt;75,Math1!JN8," ")," "))</f>
        <v xml:space="preserve"> </v>
      </c>
      <c r="BO20" s="159" t="str">
        <f>IF(ISBLANK(Math1!JU8)," ",IF(Math1!JU8&gt;=50,IF(Math1!JU8&lt;75,Math1!JU8," ")," "))</f>
        <v xml:space="preserve"> </v>
      </c>
      <c r="BP20" s="159" t="str">
        <f>IF(ISBLANK(Math1!JY8)," ",IF(Math1!JY8&gt;=50,IF(Math1!JY8&lt;75,Math1!JY8," ")," "))</f>
        <v xml:space="preserve"> </v>
      </c>
      <c r="BQ20" s="159" t="str">
        <f>IF(ISBLANK(Math1!KC8)," ",IF(Math1!KC8&gt;=50,IF(Math1!KC8&lt;75,Math1!KC8," ")," "))</f>
        <v xml:space="preserve"> </v>
      </c>
      <c r="BR20" s="160" t="str">
        <f>IF(ISBLANK(Math1!KG8)," ",IF(Math1!KG8&gt;=50,IF(Math1!KG8&lt;75,Math1!KG8," ")," "))</f>
        <v xml:space="preserve"> </v>
      </c>
      <c r="BS20" s="458"/>
      <c r="BT20" s="459"/>
      <c r="BU20" s="159" t="str">
        <f>IF(ISBLANK(Math1!KK8)," ",IF(Math1!KK8&gt;=50,IF(Math1!KK8&lt;75,Math1!KK8," ")," "))</f>
        <v xml:space="preserve"> </v>
      </c>
      <c r="BV20" s="159" t="str">
        <f>IF(ISBLANK(Math1!KR8)," ",IF(Math1!KR8&gt;=50,IF(Math1!KR8&lt;75,Math1!KR8," ")," "))</f>
        <v xml:space="preserve"> </v>
      </c>
      <c r="BW20" s="159" t="str">
        <f>IF(ISBLANK(Math1!KV8)," ",IF(Math1!KV8&gt;=50,IF(Math1!KV8&lt;75,Math1!KV8," ")," "))</f>
        <v xml:space="preserve"> </v>
      </c>
    </row>
    <row r="21" spans="1:75" s="1" customFormat="1" ht="20.100000000000001" customHeight="1" thickBot="1">
      <c r="A21" s="460"/>
      <c r="B21" s="461"/>
      <c r="C21" s="161" t="str">
        <f>IF(ISBLANK(Math1!E8)," ",IF(Math1!E8&lt;50,Math1!E8," "))</f>
        <v xml:space="preserve"> </v>
      </c>
      <c r="D21" s="161" t="str">
        <f>IF(ISBLANK(Math1!I8)," ",IF(Math1!I8&lt;50,Math1!I8," "))</f>
        <v xml:space="preserve"> </v>
      </c>
      <c r="E21" s="161" t="str">
        <f>IF(ISBLANK(Math1!M8)," ",IF(Math1!M8&lt;50,Math1!M8," "))</f>
        <v xml:space="preserve"> </v>
      </c>
      <c r="F21" s="161" t="str">
        <f>IF(ISBLANK(Math1!Q8)," ",IF(Math1!Q8&lt;50,Math1!Q8," "))</f>
        <v xml:space="preserve"> </v>
      </c>
      <c r="G21" s="161" t="str">
        <f>IF(ISBLANK(Math1!U8)," ",IF(Math1!U8&lt;50,Math1!U8," "))</f>
        <v xml:space="preserve"> </v>
      </c>
      <c r="H21" s="161" t="str">
        <f>IF(ISBLANK(Math1!AB8)," ",IF(Math1!AB8&lt;50,Math1!AB8," "))</f>
        <v xml:space="preserve"> </v>
      </c>
      <c r="I21" s="161" t="str">
        <f>IF(ISBLANK(Math1!AF8)," ",IF(Math1!AF8&lt;50,Math1!AF8," "))</f>
        <v xml:space="preserve"> </v>
      </c>
      <c r="J21" s="161" t="str">
        <f>IF(ISBLANK(Math1!AJ8)," ",IF(Math1!AJ8&lt;50,Math1!AJ8," "))</f>
        <v xml:space="preserve"> </v>
      </c>
      <c r="K21" s="161" t="str">
        <f>IF(ISBLANK(Math1!AN8)," ",IF(Math1!AN8&lt;50,Math1!AN8," "))</f>
        <v xml:space="preserve"> </v>
      </c>
      <c r="L21" s="161" t="str">
        <f>IF(ISBLANK(Math1!AR8)," ",IF(Math1!AR8&lt;50,Math1!AR8," "))</f>
        <v xml:space="preserve"> </v>
      </c>
      <c r="M21" s="161" t="str">
        <f>IF(ISBLANK(Math1!AY8)," ",IF(Math1!AY8&lt;50,Math1!AY8," "))</f>
        <v xml:space="preserve"> </v>
      </c>
      <c r="N21" s="161" t="str">
        <f>IF(ISBLANK(Math1!BC8)," ",IF(Math1!BC8&lt;50,Math1!BC8," "))</f>
        <v xml:space="preserve"> </v>
      </c>
      <c r="O21" s="161" t="str">
        <f>IF(ISBLANK(Math1!BG8)," ",IF(Math1!BG8&lt;50,Math1!BG8," "))</f>
        <v xml:space="preserve"> </v>
      </c>
      <c r="P21" s="161" t="str">
        <f>IF(ISBLANK(Math1!BK8)," ",IF(Math1!BK8&lt;50,Math1!BK8," "))</f>
        <v xml:space="preserve"> </v>
      </c>
      <c r="Q21" s="161" t="str">
        <f>IF(ISBLANK(Math1!BO8)," ",IF(Math1!BO8&lt;50,Math1!BO8," "))</f>
        <v xml:space="preserve"> </v>
      </c>
      <c r="R21" s="161" t="str">
        <f>IF(ISBLANK(Math1!BV8)," ",IF(Math1!BV8&lt;50,Math1!BV8," "))</f>
        <v xml:space="preserve"> </v>
      </c>
      <c r="S21" s="161" t="str">
        <f>IF(ISBLANK(Math1!BZ8)," ",IF(Math1!BZ8&lt;50,Math1!BZ8," "))</f>
        <v xml:space="preserve"> </v>
      </c>
      <c r="T21" s="161" t="str">
        <f>IF(ISBLANK(Math1!CD8)," ",IF(Math1!CD8&lt;50,Math1!CD8," "))</f>
        <v xml:space="preserve"> </v>
      </c>
      <c r="U21" s="161" t="str">
        <f>IF(ISBLANK(Math1!CH8)," ",IF(Math1!CH8&lt;50,Math1!CH8," "))</f>
        <v xml:space="preserve"> </v>
      </c>
      <c r="V21" s="161" t="str">
        <f>IF(ISBLANK(Math1!CL8)," ",IF(Math1!CL8&lt;50,Math1!CL8," "))</f>
        <v xml:space="preserve"> </v>
      </c>
      <c r="W21" s="162" t="str">
        <f>IF(ISBLANK(Math1!CS8)," ",IF(Math1!CS8&lt;50,Math1!CS8," "))</f>
        <v xml:space="preserve"> </v>
      </c>
      <c r="X21" s="460"/>
      <c r="Y21" s="461"/>
      <c r="Z21" s="161" t="str">
        <f>IF(ISBLANK(Math1!CW8)," ",IF(Math1!CW8&lt;50,Math1!CW8," "))</f>
        <v xml:space="preserve"> </v>
      </c>
      <c r="AA21" s="161" t="str">
        <f>IF(ISBLANK(Math1!DA8)," ",IF(Math1!DA8&lt;50,Math1!DA8," "))</f>
        <v xml:space="preserve"> </v>
      </c>
      <c r="AB21" s="161" t="str">
        <f>IF(ISBLANK(Math1!DE8)," ",IF(Math1!DE8&lt;50,Math1!DE8," "))</f>
        <v xml:space="preserve"> </v>
      </c>
      <c r="AC21" s="161" t="str">
        <f>IF(ISBLANK(Math1!DI8)," ",IF(Math1!DI8&lt;50,Math1!DI8," "))</f>
        <v xml:space="preserve"> </v>
      </c>
      <c r="AD21" s="161" t="str">
        <f>IF(ISBLANK(Math1!DP8)," ",IF(Math1!DP8&lt;50,Math1!DP8," "))</f>
        <v xml:space="preserve"> </v>
      </c>
      <c r="AE21" s="161" t="str">
        <f>IF(ISBLANK(Math1!DT8)," ",IF(Math1!DT8&lt;50,Math1!DT8," "))</f>
        <v xml:space="preserve"> </v>
      </c>
      <c r="AF21" s="161" t="str">
        <f>IF(ISBLANK(Math1!DX8)," ",IF(Math1!DX8&lt;50,Math1!DX8," "))</f>
        <v xml:space="preserve"> </v>
      </c>
      <c r="AG21" s="161" t="str">
        <f>IF(ISBLANK(Math1!EB8)," ",IF(Math1!EB8&lt;50,Math1!EB8," "))</f>
        <v xml:space="preserve"> </v>
      </c>
      <c r="AH21" s="161" t="str">
        <f>IF(ISBLANK(Math1!EF8)," ",IF(Math1!EF8&lt;50,Math1!EF8," "))</f>
        <v xml:space="preserve"> </v>
      </c>
      <c r="AI21" s="161" t="str">
        <f>IF(ISBLANK(Math1!EM8)," ",IF(Math1!EM8&lt;50,Math1!EM8," "))</f>
        <v xml:space="preserve"> </v>
      </c>
      <c r="AJ21" s="161" t="str">
        <f>IF(ISBLANK(Math1!EQ8)," ",IF(Math1!EQ8&lt;50,Math1!EQ8," "))</f>
        <v xml:space="preserve"> </v>
      </c>
      <c r="AK21" s="161" t="str">
        <f>IF(ISBLANK(Math1!EU8)," ",IF(Math1!EU8&lt;50,Math1!EU8," "))</f>
        <v xml:space="preserve"> </v>
      </c>
      <c r="AL21" s="161" t="str">
        <f>IF(ISBLANK(Math1!EY8)," ",IF(Math1!EY8&lt;50,Math1!EY8," "))</f>
        <v xml:space="preserve"> </v>
      </c>
      <c r="AM21" s="161" t="str">
        <f>IF(ISBLANK(Math1!FC8)," ",IF(Math1!FC8&lt;50,Math1!FC8," "))</f>
        <v xml:space="preserve"> </v>
      </c>
      <c r="AN21" s="161" t="str">
        <f>IF(ISBLANK(Math1!FJ8)," ",IF(Math1!FJ8&lt;50,Math1!FJ8," "))</f>
        <v xml:space="preserve"> </v>
      </c>
      <c r="AO21" s="161" t="str">
        <f>IF(ISBLANK(Math1!FN8)," ",IF(Math1!FN8&lt;50,Math1!FN8," "))</f>
        <v xml:space="preserve"> </v>
      </c>
      <c r="AP21" s="161" t="str">
        <f>IF(ISBLANK(Math1!FR8)," ",IF(Math1!FR8&lt;50,Math1!FR8," "))</f>
        <v xml:space="preserve"> </v>
      </c>
      <c r="AQ21" s="161" t="str">
        <f>IF(ISBLANK(Math1!FV8)," ",IF(Math1!FV8&lt;50,Math1!FV8," "))</f>
        <v xml:space="preserve"> </v>
      </c>
      <c r="AR21" s="161" t="str">
        <f>IF(ISBLANK(Math1!FZ8)," ",IF(Math1!FZ8&lt;50,Math1!FZ8," "))</f>
        <v xml:space="preserve"> </v>
      </c>
      <c r="AS21" s="161" t="str">
        <f>IF(ISBLANK(Math1!GG8)," ",IF(Math1!GG8&lt;50,Math1!GG8," "))</f>
        <v xml:space="preserve"> </v>
      </c>
      <c r="AT21" s="162" t="str">
        <f>IF(ISBLANK(Math1!GK8)," ",IF(Math1!GK8&lt;50,Math1!GK8," "))</f>
        <v xml:space="preserve"> </v>
      </c>
      <c r="AU21" s="460"/>
      <c r="AV21" s="461"/>
      <c r="AW21" s="161" t="str">
        <f>IF(ISBLANK(Math1!GO8)," ",IF(Math1!GO8&lt;50,Math1!GO8," "))</f>
        <v xml:space="preserve"> </v>
      </c>
      <c r="AX21" s="161" t="str">
        <f>IF(ISBLANK(Math1!GS8)," ",IF(Math1!GS8&lt;50,Math1!GS8," "))</f>
        <v xml:space="preserve"> </v>
      </c>
      <c r="AY21" s="161" t="str">
        <f>IF(ISBLANK(Math1!GW8)," ",IF(Math1!GW8&lt;50,Math1!GW8," "))</f>
        <v xml:space="preserve"> </v>
      </c>
      <c r="AZ21" s="161" t="str">
        <f>IF(ISBLANK(Math1!HD8)," ",IF(Math1!HD8&lt;50,Math1!HD8," "))</f>
        <v xml:space="preserve"> </v>
      </c>
      <c r="BA21" s="161" t="str">
        <f>IF(ISBLANK(Math1!HH8)," ",IF(Math1!HH8&lt;50,Math1!HH8," "))</f>
        <v xml:space="preserve"> </v>
      </c>
      <c r="BB21" s="161" t="str">
        <f>IF(ISBLANK(Math1!HL8)," ",IF(Math1!HL8&lt;50,Math1!HL8," "))</f>
        <v xml:space="preserve"> </v>
      </c>
      <c r="BC21" s="161" t="str">
        <f>IF(ISBLANK(Math1!HP8)," ",IF(Math1!HP8&lt;50,Math1!HP8," "))</f>
        <v xml:space="preserve"> </v>
      </c>
      <c r="BD21" s="161" t="str">
        <f>IF(ISBLANK(Math1!HT8)," ",IF(Math1!HT8&lt;50,Math1!HT8," "))</f>
        <v xml:space="preserve"> </v>
      </c>
      <c r="BE21" s="161" t="str">
        <f>IF(ISBLANK(Math1!IA8)," ",IF(Math1!IA8&lt;50,Math1!IA8," "))</f>
        <v xml:space="preserve"> </v>
      </c>
      <c r="BF21" s="161" t="str">
        <f>IF(ISBLANK(Math1!IE8)," ",IF(Math1!IE8&lt;50,Math1!IE8," "))</f>
        <v xml:space="preserve"> </v>
      </c>
      <c r="BG21" s="161" t="str">
        <f>IF(ISBLANK(Math1!II8)," ",IF(Math1!II8&lt;50,Math1!II8," "))</f>
        <v xml:space="preserve"> </v>
      </c>
      <c r="BH21" s="161" t="str">
        <f>IF(ISBLANK(Math1!IM8)," ",IF(Math1!IM8&lt;50,Math1!IM8," "))</f>
        <v xml:space="preserve"> </v>
      </c>
      <c r="BI21" s="161" t="str">
        <f>IF(ISBLANK(Math1!IQ8)," ",IF(Math1!IQ8&lt;50,Math1!IQ8," "))</f>
        <v xml:space="preserve"> </v>
      </c>
      <c r="BJ21" s="161" t="str">
        <f>IF(ISBLANK(Math1!IX8)," ",IF(Math1!IX8&lt;50,Math1!IX8," "))</f>
        <v xml:space="preserve"> </v>
      </c>
      <c r="BK21" s="161" t="str">
        <f>IF(ISBLANK(Math1!JB8)," ",IF(Math1!JB8&lt;50,Math1!JB8," "))</f>
        <v xml:space="preserve"> </v>
      </c>
      <c r="BL21" s="161" t="str">
        <f>IF(ISBLANK(Math1!JF8)," ",IF(Math1!JF8&lt;50,Math1!JF8," "))</f>
        <v xml:space="preserve"> </v>
      </c>
      <c r="BM21" s="161" t="str">
        <f>IF(ISBLANK(Math1!JJ8)," ",IF(Math1!JJ8&lt;50,Math1!JJ8," "))</f>
        <v xml:space="preserve"> </v>
      </c>
      <c r="BN21" s="161" t="str">
        <f>IF(ISBLANK(Math1!JN8)," ",IF(Math1!JN8&lt;50,Math1!JN8," "))</f>
        <v xml:space="preserve"> </v>
      </c>
      <c r="BO21" s="161" t="str">
        <f>IF(ISBLANK(Math1!JU8)," ",IF(Math1!JU8&lt;50,Math1!JU8," "))</f>
        <v xml:space="preserve"> </v>
      </c>
      <c r="BP21" s="161" t="str">
        <f>IF(ISBLANK(Math1!JY8)," ",IF(Math1!JY8&lt;50,Math1!JY8," "))</f>
        <v xml:space="preserve"> </v>
      </c>
      <c r="BQ21" s="161" t="str">
        <f>IF(ISBLANK(Math1!KC8)," ",IF(Math1!KC8&lt;50,Math1!KC8," "))</f>
        <v xml:space="preserve"> </v>
      </c>
      <c r="BR21" s="162" t="str">
        <f>IF(ISBLANK(Math1!KG8)," ",IF(Math1!KG8&lt;50,Math1!KG8," "))</f>
        <v xml:space="preserve"> </v>
      </c>
      <c r="BS21" s="460"/>
      <c r="BT21" s="461"/>
      <c r="BU21" s="161" t="str">
        <f>IF(ISBLANK(Math1!KK8)," ",IF(Math1!KK8&lt;50,Math1!KK8," "))</f>
        <v xml:space="preserve"> </v>
      </c>
      <c r="BV21" s="161" t="str">
        <f>IF(ISBLANK(Math1!KR8)," ",IF(Math1!KR8&lt;50,Math1!KR8," "))</f>
        <v xml:space="preserve"> </v>
      </c>
      <c r="BW21" s="161" t="str">
        <f>IF(ISBLANK(Math1!KV8)," ",IF(Math1!KV8&lt;50,Math1!KV8," "))</f>
        <v xml:space="preserve"> </v>
      </c>
    </row>
    <row r="22" spans="1:75" s="1" customFormat="1" ht="20.100000000000001" customHeight="1">
      <c r="A22" s="456" t="str">
        <f>LEFT(Math1!$A7,1)&amp;LEFT(Math1!$B7,1)</f>
        <v xml:space="preserve">  </v>
      </c>
      <c r="B22" s="457"/>
      <c r="C22" s="157" t="str">
        <f>IF(ISBLANK(Math1!E7)," ",IF(Math1!E7&gt;=75,Math1!E7," "))</f>
        <v xml:space="preserve"> </v>
      </c>
      <c r="D22" s="157" t="str">
        <f>IF(ISBLANK(Math1!I7)," ",IF(Math1!I7&gt;=75,Math1!I7," "))</f>
        <v xml:space="preserve"> </v>
      </c>
      <c r="E22" s="157" t="str">
        <f>IF(ISBLANK(Math1!M7)," ",IF(Math1!M7&gt;=75,Math1!M7," "))</f>
        <v xml:space="preserve"> </v>
      </c>
      <c r="F22" s="157" t="str">
        <f>IF(ISBLANK(Math1!Q7)," ",IF(Math1!Q7&gt;=75,Math1!Q7," "))</f>
        <v xml:space="preserve"> </v>
      </c>
      <c r="G22" s="157" t="str">
        <f>IF(ISBLANK(Math1!U7)," ",IF(Math1!U7&gt;=75,Math1!U7," "))</f>
        <v xml:space="preserve"> </v>
      </c>
      <c r="H22" s="157" t="str">
        <f>IF(ISBLANK(Math1!AB7)," ",IF(Math1!AB7&gt;=75,Math1!AB7," "))</f>
        <v xml:space="preserve"> </v>
      </c>
      <c r="I22" s="157" t="str">
        <f>IF(ISBLANK(Math1!AF7)," ",IF(Math1!AF7&gt;=75,Math1!AF7," "))</f>
        <v xml:space="preserve"> </v>
      </c>
      <c r="J22" s="157" t="str">
        <f>IF(ISBLANK(Math1!AJ7)," ",IF(Math1!AJ7&gt;=75,Math1!AJ7," "))</f>
        <v xml:space="preserve"> </v>
      </c>
      <c r="K22" s="157" t="str">
        <f>IF(ISBLANK(Math1!AN7)," ",IF(Math1!AN7&gt;=75,Math1!AN7," "))</f>
        <v xml:space="preserve"> </v>
      </c>
      <c r="L22" s="157" t="str">
        <f>IF(ISBLANK(Math1!AR7)," ",IF(Math1!AR7&gt;=75,Math1!AR7," "))</f>
        <v xml:space="preserve"> </v>
      </c>
      <c r="M22" s="157" t="str">
        <f>IF(ISBLANK(Math1!AY7)," ",IF(Math1!AY7&gt;=75,Math1!AY7," "))</f>
        <v xml:space="preserve"> </v>
      </c>
      <c r="N22" s="157" t="str">
        <f>IF(ISBLANK(Math1!BC7)," ",IF(Math1!BC7&gt;=75,Math1!BC7," "))</f>
        <v xml:space="preserve"> </v>
      </c>
      <c r="O22" s="157" t="str">
        <f>IF(ISBLANK(Math1!BG7)," ",IF(Math1!BG7&gt;=75,Math1!BG7," "))</f>
        <v xml:space="preserve"> </v>
      </c>
      <c r="P22" s="157" t="str">
        <f>IF(ISBLANK(Math1!BK7)," ",IF(Math1!BK7&gt;=75,Math1!BK7," "))</f>
        <v xml:space="preserve"> </v>
      </c>
      <c r="Q22" s="157" t="str">
        <f>IF(ISBLANK(Math1!BO7)," ",IF(Math1!BO7&gt;=75,Math1!BO7," "))</f>
        <v xml:space="preserve"> </v>
      </c>
      <c r="R22" s="157" t="str">
        <f>IF(ISBLANK(Math1!BV7)," ",IF(Math1!BV7&gt;=75,Math1!BV7," "))</f>
        <v xml:space="preserve"> </v>
      </c>
      <c r="S22" s="157" t="str">
        <f>IF(ISBLANK(Math1!BZ7)," ",IF(Math1!BZ7&gt;=75,Math1!BZ7," "))</f>
        <v xml:space="preserve"> </v>
      </c>
      <c r="T22" s="157" t="str">
        <f>IF(ISBLANK(Math1!CD7)," ",IF(Math1!CD7&gt;=75,Math1!CD7," "))</f>
        <v xml:space="preserve"> </v>
      </c>
      <c r="U22" s="157" t="str">
        <f>IF(ISBLANK(Math1!CH7)," ",IF(Math1!CH7&gt;=75,Math1!CH7," "))</f>
        <v xml:space="preserve"> </v>
      </c>
      <c r="V22" s="157" t="str">
        <f>IF(ISBLANK(Math1!CL7)," ",IF(Math1!CL7&gt;=75,Math1!CL7," "))</f>
        <v xml:space="preserve"> </v>
      </c>
      <c r="W22" s="158" t="str">
        <f>IF(ISBLANK(Math1!CS7)," ",IF(Math1!CS7&gt;=75,Math1!CS7," "))</f>
        <v xml:space="preserve"> </v>
      </c>
      <c r="X22" s="456" t="str">
        <f>A22</f>
        <v xml:space="preserve">  </v>
      </c>
      <c r="Y22" s="457"/>
      <c r="Z22" s="157" t="str">
        <f>IF(ISBLANK(Math1!CW7)," ",IF(Math1!CW7&gt;=75,Math1!CW7," "))</f>
        <v xml:space="preserve"> </v>
      </c>
      <c r="AA22" s="157" t="str">
        <f>IF(ISBLANK(Math1!DA7)," ",IF(Math1!DA7&gt;=75,Math1!DA7," "))</f>
        <v xml:space="preserve"> </v>
      </c>
      <c r="AB22" s="157" t="str">
        <f>IF(ISBLANK(Math1!DE7)," ",IF(Math1!DE7&gt;=75,Math1!DE7," "))</f>
        <v xml:space="preserve"> </v>
      </c>
      <c r="AC22" s="157" t="str">
        <f>IF(ISBLANK(Math1!DI7)," ",IF(Math1!DI7&gt;=75,Math1!DI7," "))</f>
        <v xml:space="preserve"> </v>
      </c>
      <c r="AD22" s="157" t="str">
        <f>IF(ISBLANK(Math1!DP7)," ",IF(Math1!DP7&gt;=75,Math1!DP7," "))</f>
        <v xml:space="preserve"> </v>
      </c>
      <c r="AE22" s="157" t="str">
        <f>IF(ISBLANK(Math1!DT7)," ",IF(Math1!DT7&gt;=75,Math1!DT7," "))</f>
        <v xml:space="preserve"> </v>
      </c>
      <c r="AF22" s="157" t="str">
        <f>IF(ISBLANK(Math1!DX7)," ",IF(Math1!DX7&gt;=75,Math1!DX7," "))</f>
        <v xml:space="preserve"> </v>
      </c>
      <c r="AG22" s="157" t="str">
        <f>IF(ISBLANK(Math1!EB7)," ",IF(Math1!EB7&gt;=75,Math1!EB7," "))</f>
        <v xml:space="preserve"> </v>
      </c>
      <c r="AH22" s="157" t="str">
        <f>IF(ISBLANK(Math1!EF7)," ",IF(Math1!EF7&gt;=75,Math1!EF7," "))</f>
        <v xml:space="preserve"> </v>
      </c>
      <c r="AI22" s="157" t="str">
        <f>IF(ISBLANK(Math1!EM7)," ",IF(Math1!EM7&gt;=75,Math1!EM7," "))</f>
        <v xml:space="preserve"> </v>
      </c>
      <c r="AJ22" s="157" t="str">
        <f>IF(ISBLANK(Math1!EQ7)," ",IF(Math1!EQ7&gt;=75,Math1!EQ7," "))</f>
        <v xml:space="preserve"> </v>
      </c>
      <c r="AK22" s="157" t="str">
        <f>IF(ISBLANK(Math1!EU7)," ",IF(Math1!EU7&gt;=75,Math1!EU7," "))</f>
        <v xml:space="preserve"> </v>
      </c>
      <c r="AL22" s="157" t="str">
        <f>IF(ISBLANK(Math1!EY7)," ",IF(Math1!EY7&gt;=75,Math1!EY7," "))</f>
        <v xml:space="preserve"> </v>
      </c>
      <c r="AM22" s="157" t="str">
        <f>IF(ISBLANK(Math1!FC7)," ",IF(Math1!FC7&gt;=75,Math1!FC7," "))</f>
        <v xml:space="preserve"> </v>
      </c>
      <c r="AN22" s="157" t="str">
        <f>IF(ISBLANK(Math1!FJ7)," ",IF(Math1!FJ7&gt;=75,Math1!FJ7," "))</f>
        <v xml:space="preserve"> </v>
      </c>
      <c r="AO22" s="157" t="str">
        <f>IF(ISBLANK(Math1!FN7)," ",IF(Math1!FN7&gt;=75,Math1!FN7," "))</f>
        <v xml:space="preserve"> </v>
      </c>
      <c r="AP22" s="157" t="str">
        <f>IF(ISBLANK(Math1!FR7)," ",IF(Math1!FR7&gt;=75,Math1!FR7," "))</f>
        <v xml:space="preserve"> </v>
      </c>
      <c r="AQ22" s="157" t="str">
        <f>IF(ISBLANK(Math1!FV7)," ",IF(Math1!FV7&gt;=75,Math1!FV7," "))</f>
        <v xml:space="preserve"> </v>
      </c>
      <c r="AR22" s="157" t="str">
        <f>IF(ISBLANK(Math1!FZ7)," ",IF(Math1!FZ7&gt;=75,Math1!FZ7," "))</f>
        <v xml:space="preserve"> </v>
      </c>
      <c r="AS22" s="157" t="str">
        <f>IF(ISBLANK(Math1!GG7)," ",IF(Math1!GG7&gt;=75,Math1!GG7," "))</f>
        <v xml:space="preserve"> </v>
      </c>
      <c r="AT22" s="158" t="str">
        <f>IF(ISBLANK(Math1!GK7)," ",IF(Math1!GK7&gt;=75,Math1!GK7," "))</f>
        <v xml:space="preserve"> </v>
      </c>
      <c r="AU22" s="456" t="str">
        <f>X22</f>
        <v xml:space="preserve">  </v>
      </c>
      <c r="AV22" s="457"/>
      <c r="AW22" s="157" t="str">
        <f>IF(ISBLANK(Math1!GO7)," ",IF(Math1!GO7&gt;=75,Math1!GO7," "))</f>
        <v xml:space="preserve"> </v>
      </c>
      <c r="AX22" s="157" t="str">
        <f>IF(ISBLANK(Math1!GS7)," ",IF(Math1!GS7&gt;=75,Math1!GS7," "))</f>
        <v xml:space="preserve"> </v>
      </c>
      <c r="AY22" s="157" t="str">
        <f>IF(ISBLANK(Math1!GW7)," ",IF(Math1!GW7&gt;=75,Math1!GW7," "))</f>
        <v xml:space="preserve"> </v>
      </c>
      <c r="AZ22" s="157" t="str">
        <f>IF(ISBLANK(Math1!HD7)," ",IF(Math1!HD7&gt;=75,Math1!HD7," "))</f>
        <v xml:space="preserve"> </v>
      </c>
      <c r="BA22" s="157" t="str">
        <f>IF(ISBLANK(Math1!HH7)," ",IF(Math1!HH7&gt;=75,Math1!HH7," "))</f>
        <v xml:space="preserve"> </v>
      </c>
      <c r="BB22" s="157" t="str">
        <f>IF(ISBLANK(Math1!HL7)," ",IF(Math1!HL7&gt;=75,Math1!HL7," "))</f>
        <v xml:space="preserve"> </v>
      </c>
      <c r="BC22" s="157" t="str">
        <f>IF(ISBLANK(Math1!HP7)," ",IF(Math1!HP7&gt;=75,Math1!HP7," "))</f>
        <v xml:space="preserve"> </v>
      </c>
      <c r="BD22" s="157" t="str">
        <f>IF(ISBLANK(Math1!HT7)," ",IF(Math1!HT7&gt;=75,Math1!HT7," "))</f>
        <v xml:space="preserve"> </v>
      </c>
      <c r="BE22" s="157" t="str">
        <f>IF(ISBLANK(Math1!IA7)," ",IF(Math1!IA7&gt;=75,Math1!IA7," "))</f>
        <v xml:space="preserve"> </v>
      </c>
      <c r="BF22" s="157" t="str">
        <f>IF(ISBLANK(Math1!IE7)," ",IF(Math1!IE7&gt;=75,Math1!IE7," "))</f>
        <v xml:space="preserve"> </v>
      </c>
      <c r="BG22" s="157" t="str">
        <f>IF(ISBLANK(Math1!II7)," ",IF(Math1!II7&gt;=75,Math1!II7," "))</f>
        <v xml:space="preserve"> </v>
      </c>
      <c r="BH22" s="157" t="str">
        <f>IF(ISBLANK(Math1!IM7)," ",IF(Math1!IM7&gt;=75,Math1!IM7," "))</f>
        <v xml:space="preserve"> </v>
      </c>
      <c r="BI22" s="157" t="str">
        <f>IF(ISBLANK(Math1!IQ7)," ",IF(Math1!IQ7&gt;=75,Math1!IQ7," "))</f>
        <v xml:space="preserve"> </v>
      </c>
      <c r="BJ22" s="157" t="str">
        <f>IF(ISBLANK(Math1!IX7)," ",IF(Math1!IX7&gt;=75,Math1!IX7," "))</f>
        <v xml:space="preserve"> </v>
      </c>
      <c r="BK22" s="157" t="str">
        <f>IF(ISBLANK(Math1!JB7)," ",IF(Math1!JB7&gt;=75,Math1!JB7," "))</f>
        <v xml:space="preserve"> </v>
      </c>
      <c r="BL22" s="157" t="str">
        <f>IF(ISBLANK(Math1!JF7)," ",IF(Math1!JF7&gt;=75,Math1!JF7," "))</f>
        <v xml:space="preserve"> </v>
      </c>
      <c r="BM22" s="157" t="str">
        <f>IF(ISBLANK(Math1!JJ7)," ",IF(Math1!JJ7&gt;=75,Math1!JJ7," "))</f>
        <v xml:space="preserve"> </v>
      </c>
      <c r="BN22" s="157" t="str">
        <f>IF(ISBLANK(Math1!JN7)," ",IF(Math1!JN7&gt;=75,Math1!JN7," "))</f>
        <v xml:space="preserve"> </v>
      </c>
      <c r="BO22" s="157" t="str">
        <f>IF(ISBLANK(Math1!JU7)," ",IF(Math1!JU7&gt;=75,Math1!JU7," "))</f>
        <v xml:space="preserve"> </v>
      </c>
      <c r="BP22" s="157" t="str">
        <f>IF(ISBLANK(Math1!JY7)," ",IF(Math1!JY7&gt;=75,Math1!JY7," "))</f>
        <v xml:space="preserve"> </v>
      </c>
      <c r="BQ22" s="157" t="str">
        <f>IF(ISBLANK(Math1!KC7)," ",IF(Math1!KC7&gt;=75,Math1!KC7," "))</f>
        <v xml:space="preserve"> </v>
      </c>
      <c r="BR22" s="158" t="str">
        <f>IF(ISBLANK(Math1!KG7)," ",IF(Math1!KG7&gt;=75,Math1!KG7," "))</f>
        <v xml:space="preserve"> </v>
      </c>
      <c r="BS22" s="456" t="str">
        <f>AU22</f>
        <v xml:space="preserve">  </v>
      </c>
      <c r="BT22" s="457"/>
      <c r="BU22" s="157" t="str">
        <f>IF(ISBLANK(Math1!KK7)," ",IF(Math1!KK7&gt;=75,Math1!KK7," "))</f>
        <v xml:space="preserve"> </v>
      </c>
      <c r="BV22" s="157" t="str">
        <f>IF(ISBLANK(Math1!KR7)," ",IF(Math1!KR7&gt;=75,Math1!KR7," "))</f>
        <v xml:space="preserve"> </v>
      </c>
      <c r="BW22" s="157" t="str">
        <f>IF(ISBLANK(Math1!KV7)," ",IF(Math1!KV7&gt;=75,Math1!KV7," "))</f>
        <v xml:space="preserve"> </v>
      </c>
    </row>
    <row r="23" spans="1:75" s="1" customFormat="1" ht="20.100000000000001" customHeight="1">
      <c r="A23" s="458"/>
      <c r="B23" s="459"/>
      <c r="C23" s="159" t="str">
        <f>IF(ISBLANK(Math1!E7)," ",IF(Math1!E7&gt;=50,IF(Math1!E7&lt;75,Math1!E7," ")," "))</f>
        <v xml:space="preserve"> </v>
      </c>
      <c r="D23" s="159" t="str">
        <f>IF(ISBLANK(Math1!I7)," ",IF(Math1!I7&gt;=50,IF(Math1!I7&lt;75,Math1!I7," ")," "))</f>
        <v xml:space="preserve"> </v>
      </c>
      <c r="E23" s="159" t="str">
        <f>IF(ISBLANK(Math1!M7)," ",IF(Math1!M7&gt;=50,IF(Math1!M7&lt;75,Math1!M7," ")," "))</f>
        <v xml:space="preserve"> </v>
      </c>
      <c r="F23" s="159" t="str">
        <f>IF(ISBLANK(Math1!Q7)," ",IF(Math1!Q7&gt;=50,IF(Math1!Q7&lt;75,Math1!Q7," ")," "))</f>
        <v xml:space="preserve"> </v>
      </c>
      <c r="G23" s="159" t="str">
        <f>IF(ISBLANK(Math1!U7)," ",IF(Math1!U7&gt;=50,IF(Math1!U7&lt;75,Math1!U7," ")," "))</f>
        <v xml:space="preserve"> </v>
      </c>
      <c r="H23" s="159" t="str">
        <f>IF(ISBLANK(Math1!AB7)," ",IF(Math1!AB7&gt;=50,IF(Math1!AB7&lt;75,Math1!AB7," ")," "))</f>
        <v xml:space="preserve"> </v>
      </c>
      <c r="I23" s="159" t="str">
        <f>IF(ISBLANK(Math1!AF7)," ",IF(Math1!AF7&gt;=50,IF(Math1!AF7&lt;75,Math1!AF7," ")," "))</f>
        <v xml:space="preserve"> </v>
      </c>
      <c r="J23" s="159" t="str">
        <f>IF(ISBLANK(Math1!AJ7)," ",IF(Math1!AJ7&gt;=50,IF(Math1!AJ7&lt;75,Math1!AJ7," ")," "))</f>
        <v xml:space="preserve"> </v>
      </c>
      <c r="K23" s="159" t="str">
        <f>IF(ISBLANK(Math1!AN7)," ",IF(Math1!AN7&gt;=50,IF(Math1!AN7&lt;75,Math1!AN7," ")," "))</f>
        <v xml:space="preserve"> </v>
      </c>
      <c r="L23" s="159" t="str">
        <f>IF(ISBLANK(Math1!AR7)," ",IF(Math1!AR7&gt;=50,IF(Math1!AR7&lt;75,Math1!AR7," ")," "))</f>
        <v xml:space="preserve"> </v>
      </c>
      <c r="M23" s="159" t="str">
        <f>IF(ISBLANK(Math1!AY7)," ",IF(Math1!AY7&gt;=50,IF(Math1!AY7&lt;75,Math1!AY7," ")," "))</f>
        <v xml:space="preserve"> </v>
      </c>
      <c r="N23" s="159" t="str">
        <f>IF(ISBLANK(Math1!BC7)," ",IF(Math1!BC7&gt;=50,IF(Math1!BC7&lt;75,Math1!BC7," ")," "))</f>
        <v xml:space="preserve"> </v>
      </c>
      <c r="O23" s="159" t="str">
        <f>IF(ISBLANK(Math1!BG7)," ",IF(Math1!BG7&gt;=50,IF(Math1!BG7&lt;75,Math1!BG7," ")," "))</f>
        <v xml:space="preserve"> </v>
      </c>
      <c r="P23" s="159" t="str">
        <f>IF(ISBLANK(Math1!BK7)," ",IF(Math1!BK7&gt;=50,IF(Math1!BK7&lt;75,Math1!BK7," ")," "))</f>
        <v xml:space="preserve"> </v>
      </c>
      <c r="Q23" s="159" t="str">
        <f>IF(ISBLANK(Math1!BO7)," ",IF(Math1!BO7&gt;=50,IF(Math1!BO7&lt;75,Math1!BO7," ")," "))</f>
        <v xml:space="preserve"> </v>
      </c>
      <c r="R23" s="159" t="str">
        <f>IF(ISBLANK(Math1!BV7)," ",IF(Math1!BV7&gt;=50,IF(Math1!BV7&lt;75,Math1!BV7," ")," "))</f>
        <v xml:space="preserve"> </v>
      </c>
      <c r="S23" s="159" t="str">
        <f>IF(ISBLANK(Math1!BZ7)," ",IF(Math1!BZ7&gt;=50,IF(Math1!BZ7&lt;75,Math1!BZ7," ")," "))</f>
        <v xml:space="preserve"> </v>
      </c>
      <c r="T23" s="159" t="str">
        <f>IF(ISBLANK(Math1!CD7)," ",IF(Math1!CD7&gt;=50,IF(Math1!CD7&lt;75,Math1!CD7," ")," "))</f>
        <v xml:space="preserve"> </v>
      </c>
      <c r="U23" s="159" t="str">
        <f>IF(ISBLANK(Math1!CH7)," ",IF(Math1!CH7&gt;=50,IF(Math1!CH7&lt;75,Math1!CH7," ")," "))</f>
        <v xml:space="preserve"> </v>
      </c>
      <c r="V23" s="159" t="str">
        <f>IF(ISBLANK(Math1!CL7)," ",IF(Math1!CL7&gt;=50,IF(Math1!CL7&lt;75,Math1!CL7," ")," "))</f>
        <v xml:space="preserve"> </v>
      </c>
      <c r="W23" s="160" t="str">
        <f>IF(ISBLANK(Math1!CS7)," ",IF(Math1!CS7&gt;=50,IF(Math1!CS7&lt;75,Math1!CS7," ")," "))</f>
        <v xml:space="preserve"> </v>
      </c>
      <c r="X23" s="458"/>
      <c r="Y23" s="459"/>
      <c r="Z23" s="159" t="str">
        <f>IF(ISBLANK(Math1!CW7)," ",IF(Math1!CW7&gt;=50,IF(Math1!CW7&lt;75,Math1!CW7," ")," "))</f>
        <v xml:space="preserve"> </v>
      </c>
      <c r="AA23" s="159" t="str">
        <f>IF(ISBLANK(Math1!DA7)," ",IF(Math1!DA7&gt;=50,IF(Math1!DA7&lt;75,Math1!DA7," ")," "))</f>
        <v xml:space="preserve"> </v>
      </c>
      <c r="AB23" s="159" t="str">
        <f>IF(ISBLANK(Math1!DE7)," ",IF(Math1!DE7&gt;=50,IF(Math1!DE7&lt;75,Math1!DE7," ")," "))</f>
        <v xml:space="preserve"> </v>
      </c>
      <c r="AC23" s="159" t="str">
        <f>IF(ISBLANK(Math1!DI7)," ",IF(Math1!DI7&gt;=50,IF(Math1!DI7&lt;75,Math1!DI7," ")," "))</f>
        <v xml:space="preserve"> </v>
      </c>
      <c r="AD23" s="159" t="str">
        <f>IF(ISBLANK(Math1!DP7)," ",IF(Math1!DP7&gt;=50,IF(Math1!DP7&lt;75,Math1!DP7," ")," "))</f>
        <v xml:space="preserve"> </v>
      </c>
      <c r="AE23" s="159" t="str">
        <f>IF(ISBLANK(Math1!DT7)," ",IF(Math1!DT7&gt;=50,IF(Math1!DT7&lt;75,Math1!DT7," ")," "))</f>
        <v xml:space="preserve"> </v>
      </c>
      <c r="AF23" s="159" t="str">
        <f>IF(ISBLANK(Math1!DX7)," ",IF(Math1!DX7&gt;=50,IF(Math1!DX7&lt;75,Math1!DX7," ")," "))</f>
        <v xml:space="preserve"> </v>
      </c>
      <c r="AG23" s="159" t="str">
        <f>IF(ISBLANK(Math1!EB7)," ",IF(Math1!EB7&gt;=50,IF(Math1!EB7&lt;75,Math1!EB7," ")," "))</f>
        <v xml:space="preserve"> </v>
      </c>
      <c r="AH23" s="159" t="str">
        <f>IF(ISBLANK(Math1!EF7)," ",IF(Math1!EF7&gt;=50,IF(Math1!EF7&lt;75,Math1!EF7," ")," "))</f>
        <v xml:space="preserve"> </v>
      </c>
      <c r="AI23" s="159" t="str">
        <f>IF(ISBLANK(Math1!EM7)," ",IF(Math1!EM7&gt;=50,IF(Math1!EM7&lt;75,Math1!EM7," ")," "))</f>
        <v xml:space="preserve"> </v>
      </c>
      <c r="AJ23" s="159" t="str">
        <f>IF(ISBLANK(Math1!EQ7)," ",IF(Math1!EQ7&gt;=50,IF(Math1!EQ7&lt;75,Math1!EQ7," ")," "))</f>
        <v xml:space="preserve"> </v>
      </c>
      <c r="AK23" s="159" t="str">
        <f>IF(ISBLANK(Math1!EU7)," ",IF(Math1!EU7&gt;=50,IF(Math1!EU7&lt;75,Math1!EU7," ")," "))</f>
        <v xml:space="preserve"> </v>
      </c>
      <c r="AL23" s="159" t="str">
        <f>IF(ISBLANK(Math1!EY7)," ",IF(Math1!EY7&gt;=50,IF(Math1!EY7&lt;75,Math1!EY7," ")," "))</f>
        <v xml:space="preserve"> </v>
      </c>
      <c r="AM23" s="159" t="str">
        <f>IF(ISBLANK(Math1!FC7)," ",IF(Math1!FC7&gt;=50,IF(Math1!FC7&lt;75,Math1!FC7," ")," "))</f>
        <v xml:space="preserve"> </v>
      </c>
      <c r="AN23" s="159" t="str">
        <f>IF(ISBLANK(Math1!FJ7)," ",IF(Math1!FJ7&gt;=50,IF(Math1!FJ7&lt;75,Math1!FJ7," ")," "))</f>
        <v xml:space="preserve"> </v>
      </c>
      <c r="AO23" s="159" t="str">
        <f>IF(ISBLANK(Math1!FN7)," ",IF(Math1!FN7&gt;=50,IF(Math1!FN7&lt;75,Math1!FN7," ")," "))</f>
        <v xml:space="preserve"> </v>
      </c>
      <c r="AP23" s="159" t="str">
        <f>IF(ISBLANK(Math1!FR7)," ",IF(Math1!FR7&gt;=50,IF(Math1!FR7&lt;75,Math1!FR7," ")," "))</f>
        <v xml:space="preserve"> </v>
      </c>
      <c r="AQ23" s="159" t="str">
        <f>IF(ISBLANK(Math1!FV7)," ",IF(Math1!FV7&gt;=50,IF(Math1!FV7&lt;75,Math1!FV7," ")," "))</f>
        <v xml:space="preserve"> </v>
      </c>
      <c r="AR23" s="159" t="str">
        <f>IF(ISBLANK(Math1!FZ7)," ",IF(Math1!FZ7&gt;=50,IF(Math1!FZ7&lt;75,Math1!FZ7," ")," "))</f>
        <v xml:space="preserve"> </v>
      </c>
      <c r="AS23" s="159" t="str">
        <f>IF(ISBLANK(Math1!GG7)," ",IF(Math1!GG7&gt;=50,IF(Math1!GG7&lt;75,Math1!GG7," ")," "))</f>
        <v xml:space="preserve"> </v>
      </c>
      <c r="AT23" s="160" t="str">
        <f>IF(ISBLANK(Math1!GK7)," ",IF(Math1!GK7&gt;=50,IF(Math1!GK7&lt;75,Math1!GK7," ")," "))</f>
        <v xml:space="preserve"> </v>
      </c>
      <c r="AU23" s="458"/>
      <c r="AV23" s="459"/>
      <c r="AW23" s="159" t="str">
        <f>IF(ISBLANK(Math1!GO7)," ",IF(Math1!GO7&gt;=50,IF(Math1!GO7&lt;75,Math1!GO7," ")," "))</f>
        <v xml:space="preserve"> </v>
      </c>
      <c r="AX23" s="159" t="str">
        <f>IF(ISBLANK(Math1!GS7)," ",IF(Math1!GS7&gt;=50,IF(Math1!GS7&lt;75,Math1!GS7," ")," "))</f>
        <v xml:space="preserve"> </v>
      </c>
      <c r="AY23" s="159" t="str">
        <f>IF(ISBLANK(Math1!GW7)," ",IF(Math1!GW7&gt;=50,IF(Math1!GW7&lt;75,Math1!GW7," ")," "))</f>
        <v xml:space="preserve"> </v>
      </c>
      <c r="AZ23" s="159" t="str">
        <f>IF(ISBLANK(Math1!HD7)," ",IF(Math1!HD7&gt;=50,IF(Math1!HD7&lt;75,Math1!HD7," ")," "))</f>
        <v xml:space="preserve"> </v>
      </c>
      <c r="BA23" s="159" t="str">
        <f>IF(ISBLANK(Math1!HH7)," ",IF(Math1!HH7&gt;=50,IF(Math1!HH7&lt;75,Math1!HH7," ")," "))</f>
        <v xml:space="preserve"> </v>
      </c>
      <c r="BB23" s="159" t="str">
        <f>IF(ISBLANK(Math1!HL7)," ",IF(Math1!HL7&gt;=50,IF(Math1!HL7&lt;75,Math1!HL7," ")," "))</f>
        <v xml:space="preserve"> </v>
      </c>
      <c r="BC23" s="159" t="str">
        <f>IF(ISBLANK(Math1!HP7)," ",IF(Math1!HP7&gt;=50,IF(Math1!HP7&lt;75,Math1!HP7," ")," "))</f>
        <v xml:space="preserve"> </v>
      </c>
      <c r="BD23" s="159" t="str">
        <f>IF(ISBLANK(Math1!HT7)," ",IF(Math1!HT7&gt;=50,IF(Math1!HT7&lt;75,Math1!HT7," ")," "))</f>
        <v xml:space="preserve"> </v>
      </c>
      <c r="BE23" s="159" t="str">
        <f>IF(ISBLANK(Math1!IA7)," ",IF(Math1!IA7&gt;=50,IF(Math1!IA7&lt;75,Math1!IA7," ")," "))</f>
        <v xml:space="preserve"> </v>
      </c>
      <c r="BF23" s="159" t="str">
        <f>IF(ISBLANK(Math1!IE7)," ",IF(Math1!IE7&gt;=50,IF(Math1!IE7&lt;75,Math1!IE7," ")," "))</f>
        <v xml:space="preserve"> </v>
      </c>
      <c r="BG23" s="159" t="str">
        <f>IF(ISBLANK(Math1!II7)," ",IF(Math1!II7&gt;=50,IF(Math1!II7&lt;75,Math1!II7," ")," "))</f>
        <v xml:space="preserve"> </v>
      </c>
      <c r="BH23" s="159" t="str">
        <f>IF(ISBLANK(Math1!IM7)," ",IF(Math1!IM7&gt;=50,IF(Math1!IM7&lt;75,Math1!IM7," ")," "))</f>
        <v xml:space="preserve"> </v>
      </c>
      <c r="BI23" s="159" t="str">
        <f>IF(ISBLANK(Math1!IQ7)," ",IF(Math1!IQ7&gt;=50,IF(Math1!IQ7&lt;75,Math1!IQ7," ")," "))</f>
        <v xml:space="preserve"> </v>
      </c>
      <c r="BJ23" s="159" t="str">
        <f>IF(ISBLANK(Math1!IX7)," ",IF(Math1!IX7&gt;=50,IF(Math1!IX7&lt;75,Math1!IX7," ")," "))</f>
        <v xml:space="preserve"> </v>
      </c>
      <c r="BK23" s="159" t="str">
        <f>IF(ISBLANK(Math1!JB7)," ",IF(Math1!JB7&gt;=50,IF(Math1!JB7&lt;75,Math1!JB7," ")," "))</f>
        <v xml:space="preserve"> </v>
      </c>
      <c r="BL23" s="159" t="str">
        <f>IF(ISBLANK(Math1!JF7)," ",IF(Math1!JF7&gt;=50,IF(Math1!JF7&lt;75,Math1!JF7," ")," "))</f>
        <v xml:space="preserve"> </v>
      </c>
      <c r="BM23" s="159" t="str">
        <f>IF(ISBLANK(Math1!JJ7)," ",IF(Math1!JJ7&gt;=50,IF(Math1!JJ7&lt;75,Math1!JJ7," ")," "))</f>
        <v xml:space="preserve"> </v>
      </c>
      <c r="BN23" s="159" t="str">
        <f>IF(ISBLANK(Math1!JN7)," ",IF(Math1!JN7&gt;=50,IF(Math1!JN7&lt;75,Math1!JN7," ")," "))</f>
        <v xml:space="preserve"> </v>
      </c>
      <c r="BO23" s="159" t="str">
        <f>IF(ISBLANK(Math1!JU7)," ",IF(Math1!JU7&gt;=50,IF(Math1!JU7&lt;75,Math1!JU7," ")," "))</f>
        <v xml:space="preserve"> </v>
      </c>
      <c r="BP23" s="159" t="str">
        <f>IF(ISBLANK(Math1!JY7)," ",IF(Math1!JY7&gt;=50,IF(Math1!JY7&lt;75,Math1!JY7," ")," "))</f>
        <v xml:space="preserve"> </v>
      </c>
      <c r="BQ23" s="159" t="str">
        <f>IF(ISBLANK(Math1!KC7)," ",IF(Math1!KC7&gt;=50,IF(Math1!KC7&lt;75,Math1!KC7," ")," "))</f>
        <v xml:space="preserve"> </v>
      </c>
      <c r="BR23" s="160" t="str">
        <f>IF(ISBLANK(Math1!KG7)," ",IF(Math1!KG7&gt;=50,IF(Math1!KG7&lt;75,Math1!KG7," ")," "))</f>
        <v xml:space="preserve"> </v>
      </c>
      <c r="BS23" s="458"/>
      <c r="BT23" s="459"/>
      <c r="BU23" s="159" t="str">
        <f>IF(ISBLANK(Math1!KK7)," ",IF(Math1!KK7&gt;=50,IF(Math1!KK7&lt;75,Math1!KK7," ")," "))</f>
        <v xml:space="preserve"> </v>
      </c>
      <c r="BV23" s="159" t="str">
        <f>IF(ISBLANK(Math1!KR7)," ",IF(Math1!KR7&gt;=50,IF(Math1!KR7&lt;75,Math1!KR7," ")," "))</f>
        <v xml:space="preserve"> </v>
      </c>
      <c r="BW23" s="159" t="str">
        <f>IF(ISBLANK(Math1!KV7)," ",IF(Math1!KV7&gt;=50,IF(Math1!KV7&lt;75,Math1!KV7," ")," "))</f>
        <v xml:space="preserve"> </v>
      </c>
    </row>
    <row r="24" spans="1:75" s="1" customFormat="1" ht="20.100000000000001" customHeight="1" thickBot="1">
      <c r="A24" s="460"/>
      <c r="B24" s="461"/>
      <c r="C24" s="161" t="str">
        <f>IF(ISBLANK(Math1!E7)," ",IF(Math1!E7&lt;50,Math1!E7," "))</f>
        <v xml:space="preserve"> </v>
      </c>
      <c r="D24" s="161" t="str">
        <f>IF(ISBLANK(Math1!I7)," ",IF(Math1!I7&lt;50,Math1!I7," "))</f>
        <v xml:space="preserve"> </v>
      </c>
      <c r="E24" s="161" t="str">
        <f>IF(ISBLANK(Math1!M7)," ",IF(Math1!M7&lt;50,Math1!M7," "))</f>
        <v xml:space="preserve"> </v>
      </c>
      <c r="F24" s="161" t="str">
        <f>IF(ISBLANK(Math1!Q7)," ",IF(Math1!Q7&lt;50,Math1!Q7," "))</f>
        <v xml:space="preserve"> </v>
      </c>
      <c r="G24" s="161" t="str">
        <f>IF(ISBLANK(Math1!U7)," ",IF(Math1!U7&lt;50,Math1!U7," "))</f>
        <v xml:space="preserve"> </v>
      </c>
      <c r="H24" s="161" t="str">
        <f>IF(ISBLANK(Math1!AB7)," ",IF(Math1!AB7&lt;50,Math1!AB7," "))</f>
        <v xml:space="preserve"> </v>
      </c>
      <c r="I24" s="161" t="str">
        <f>IF(ISBLANK(Math1!AF7)," ",IF(Math1!AF7&lt;50,Math1!AF7," "))</f>
        <v xml:space="preserve"> </v>
      </c>
      <c r="J24" s="161" t="str">
        <f>IF(ISBLANK(Math1!AJ7)," ",IF(Math1!AJ7&lt;50,Math1!AJ7," "))</f>
        <v xml:space="preserve"> </v>
      </c>
      <c r="K24" s="161" t="str">
        <f>IF(ISBLANK(Math1!AN7)," ",IF(Math1!AN7&lt;50,Math1!AN7," "))</f>
        <v xml:space="preserve"> </v>
      </c>
      <c r="L24" s="161" t="str">
        <f>IF(ISBLANK(Math1!AR7)," ",IF(Math1!AR7&lt;50,Math1!AR7," "))</f>
        <v xml:space="preserve"> </v>
      </c>
      <c r="M24" s="161" t="str">
        <f>IF(ISBLANK(Math1!AY7)," ",IF(Math1!AY7&lt;50,Math1!AY7," "))</f>
        <v xml:space="preserve"> </v>
      </c>
      <c r="N24" s="161" t="str">
        <f>IF(ISBLANK(Math1!BC7)," ",IF(Math1!BC7&lt;50,Math1!BC7," "))</f>
        <v xml:space="preserve"> </v>
      </c>
      <c r="O24" s="161" t="str">
        <f>IF(ISBLANK(Math1!BG7)," ",IF(Math1!BG7&lt;50,Math1!BG7," "))</f>
        <v xml:space="preserve"> </v>
      </c>
      <c r="P24" s="161" t="str">
        <f>IF(ISBLANK(Math1!BK7)," ",IF(Math1!BK7&lt;50,Math1!BK7," "))</f>
        <v xml:space="preserve"> </v>
      </c>
      <c r="Q24" s="161" t="str">
        <f>IF(ISBLANK(Math1!BO7)," ",IF(Math1!BO7&lt;50,Math1!BO7," "))</f>
        <v xml:space="preserve"> </v>
      </c>
      <c r="R24" s="161" t="str">
        <f>IF(ISBLANK(Math1!BV7)," ",IF(Math1!BV7&lt;50,Math1!BV7," "))</f>
        <v xml:space="preserve"> </v>
      </c>
      <c r="S24" s="161" t="str">
        <f>IF(ISBLANK(Math1!BZ7)," ",IF(Math1!BZ7&lt;50,Math1!BZ7," "))</f>
        <v xml:space="preserve"> </v>
      </c>
      <c r="T24" s="161" t="str">
        <f>IF(ISBLANK(Math1!CD7)," ",IF(Math1!CD7&lt;50,Math1!CD7," "))</f>
        <v xml:space="preserve"> </v>
      </c>
      <c r="U24" s="161" t="str">
        <f>IF(ISBLANK(Math1!CH7)," ",IF(Math1!CH7&lt;50,Math1!CH7," "))</f>
        <v xml:space="preserve"> </v>
      </c>
      <c r="V24" s="161" t="str">
        <f>IF(ISBLANK(Math1!CL7)," ",IF(Math1!CL7&lt;50,Math1!CL7," "))</f>
        <v xml:space="preserve"> </v>
      </c>
      <c r="W24" s="162" t="str">
        <f>IF(ISBLANK(Math1!CS7)," ",IF(Math1!CS7&lt;50,Math1!CS7," "))</f>
        <v xml:space="preserve"> </v>
      </c>
      <c r="X24" s="460"/>
      <c r="Y24" s="461"/>
      <c r="Z24" s="161" t="str">
        <f>IF(ISBLANK(Math1!CW7)," ",IF(Math1!CW7&lt;50,Math1!CW7," "))</f>
        <v xml:space="preserve"> </v>
      </c>
      <c r="AA24" s="161" t="str">
        <f>IF(ISBLANK(Math1!DA7)," ",IF(Math1!DA7&lt;50,Math1!DA7," "))</f>
        <v xml:space="preserve"> </v>
      </c>
      <c r="AB24" s="161" t="str">
        <f>IF(ISBLANK(Math1!DE7)," ",IF(Math1!DE7&lt;50,Math1!DE7," "))</f>
        <v xml:space="preserve"> </v>
      </c>
      <c r="AC24" s="161" t="str">
        <f>IF(ISBLANK(Math1!DI7)," ",IF(Math1!DI7&lt;50,Math1!DI7," "))</f>
        <v xml:space="preserve"> </v>
      </c>
      <c r="AD24" s="161" t="str">
        <f>IF(ISBLANK(Math1!DP7)," ",IF(Math1!DP7&lt;50,Math1!DP7," "))</f>
        <v xml:space="preserve"> </v>
      </c>
      <c r="AE24" s="161" t="str">
        <f>IF(ISBLANK(Math1!DT7)," ",IF(Math1!DT7&lt;50,Math1!DT7," "))</f>
        <v xml:space="preserve"> </v>
      </c>
      <c r="AF24" s="161" t="str">
        <f>IF(ISBLANK(Math1!DX7)," ",IF(Math1!DX7&lt;50,Math1!DX7," "))</f>
        <v xml:space="preserve"> </v>
      </c>
      <c r="AG24" s="161" t="str">
        <f>IF(ISBLANK(Math1!EB7)," ",IF(Math1!EB7&lt;50,Math1!EB7," "))</f>
        <v xml:space="preserve"> </v>
      </c>
      <c r="AH24" s="161" t="str">
        <f>IF(ISBLANK(Math1!EF7)," ",IF(Math1!EF7&lt;50,Math1!EF7," "))</f>
        <v xml:space="preserve"> </v>
      </c>
      <c r="AI24" s="161" t="str">
        <f>IF(ISBLANK(Math1!EM7)," ",IF(Math1!EM7&lt;50,Math1!EM7," "))</f>
        <v xml:space="preserve"> </v>
      </c>
      <c r="AJ24" s="161" t="str">
        <f>IF(ISBLANK(Math1!EQ7)," ",IF(Math1!EQ7&lt;50,Math1!EQ7," "))</f>
        <v xml:space="preserve"> </v>
      </c>
      <c r="AK24" s="161" t="str">
        <f>IF(ISBLANK(Math1!EU7)," ",IF(Math1!EU7&lt;50,Math1!EU7," "))</f>
        <v xml:space="preserve"> </v>
      </c>
      <c r="AL24" s="161" t="str">
        <f>IF(ISBLANK(Math1!EY7)," ",IF(Math1!EY7&lt;50,Math1!EY7," "))</f>
        <v xml:space="preserve"> </v>
      </c>
      <c r="AM24" s="161" t="str">
        <f>IF(ISBLANK(Math1!FC7)," ",IF(Math1!FC7&lt;50,Math1!FC7," "))</f>
        <v xml:space="preserve"> </v>
      </c>
      <c r="AN24" s="161" t="str">
        <f>IF(ISBLANK(Math1!FJ7)," ",IF(Math1!FJ7&lt;50,Math1!FJ7," "))</f>
        <v xml:space="preserve"> </v>
      </c>
      <c r="AO24" s="161" t="str">
        <f>IF(ISBLANK(Math1!FN7)," ",IF(Math1!FN7&lt;50,Math1!FN7," "))</f>
        <v xml:space="preserve"> </v>
      </c>
      <c r="AP24" s="161" t="str">
        <f>IF(ISBLANK(Math1!FR7)," ",IF(Math1!FR7&lt;50,Math1!FR7," "))</f>
        <v xml:space="preserve"> </v>
      </c>
      <c r="AQ24" s="161" t="str">
        <f>IF(ISBLANK(Math1!FV7)," ",IF(Math1!FV7&lt;50,Math1!FV7," "))</f>
        <v xml:space="preserve"> </v>
      </c>
      <c r="AR24" s="161" t="str">
        <f>IF(ISBLANK(Math1!FZ7)," ",IF(Math1!FZ7&lt;50,Math1!FZ7," "))</f>
        <v xml:space="preserve"> </v>
      </c>
      <c r="AS24" s="161" t="str">
        <f>IF(ISBLANK(Math1!GG7)," ",IF(Math1!GG7&lt;50,Math1!GG7," "))</f>
        <v xml:space="preserve"> </v>
      </c>
      <c r="AT24" s="162" t="str">
        <f>IF(ISBLANK(Math1!GK7)," ",IF(Math1!GK7&lt;50,Math1!GK7," "))</f>
        <v xml:space="preserve"> </v>
      </c>
      <c r="AU24" s="460"/>
      <c r="AV24" s="461"/>
      <c r="AW24" s="161" t="str">
        <f>IF(ISBLANK(Math1!GO7)," ",IF(Math1!GO7&lt;50,Math1!GO7," "))</f>
        <v xml:space="preserve"> </v>
      </c>
      <c r="AX24" s="161" t="str">
        <f>IF(ISBLANK(Math1!GS7)," ",IF(Math1!GS7&lt;50,Math1!GS7," "))</f>
        <v xml:space="preserve"> </v>
      </c>
      <c r="AY24" s="161" t="str">
        <f>IF(ISBLANK(Math1!GW7)," ",IF(Math1!GW7&lt;50,Math1!GW7," "))</f>
        <v xml:space="preserve"> </v>
      </c>
      <c r="AZ24" s="161" t="str">
        <f>IF(ISBLANK(Math1!HD7)," ",IF(Math1!HD7&lt;50,Math1!HD7," "))</f>
        <v xml:space="preserve"> </v>
      </c>
      <c r="BA24" s="161" t="str">
        <f>IF(ISBLANK(Math1!HH7)," ",IF(Math1!HH7&lt;50,Math1!HH7," "))</f>
        <v xml:space="preserve"> </v>
      </c>
      <c r="BB24" s="161" t="str">
        <f>IF(ISBLANK(Math1!HL7)," ",IF(Math1!HL7&lt;50,Math1!HL7," "))</f>
        <v xml:space="preserve"> </v>
      </c>
      <c r="BC24" s="161" t="str">
        <f>IF(ISBLANK(Math1!HP7)," ",IF(Math1!HP7&lt;50,Math1!HP7," "))</f>
        <v xml:space="preserve"> </v>
      </c>
      <c r="BD24" s="161" t="str">
        <f>IF(ISBLANK(Math1!HT7)," ",IF(Math1!HT7&lt;50,Math1!HT7," "))</f>
        <v xml:space="preserve"> </v>
      </c>
      <c r="BE24" s="161" t="str">
        <f>IF(ISBLANK(Math1!IA7)," ",IF(Math1!IA7&lt;50,Math1!IA7," "))</f>
        <v xml:space="preserve"> </v>
      </c>
      <c r="BF24" s="161" t="str">
        <f>IF(ISBLANK(Math1!IE7)," ",IF(Math1!IE7&lt;50,Math1!IE7," "))</f>
        <v xml:space="preserve"> </v>
      </c>
      <c r="BG24" s="161" t="str">
        <f>IF(ISBLANK(Math1!II7)," ",IF(Math1!II7&lt;50,Math1!II7," "))</f>
        <v xml:space="preserve"> </v>
      </c>
      <c r="BH24" s="161" t="str">
        <f>IF(ISBLANK(Math1!IM7)," ",IF(Math1!IM7&lt;50,Math1!IM7," "))</f>
        <v xml:space="preserve"> </v>
      </c>
      <c r="BI24" s="161" t="str">
        <f>IF(ISBLANK(Math1!IQ7)," ",IF(Math1!IQ7&lt;50,Math1!IQ7," "))</f>
        <v xml:space="preserve"> </v>
      </c>
      <c r="BJ24" s="161" t="str">
        <f>IF(ISBLANK(Math1!IX7)," ",IF(Math1!IX7&lt;50,Math1!IX7," "))</f>
        <v xml:space="preserve"> </v>
      </c>
      <c r="BK24" s="161" t="str">
        <f>IF(ISBLANK(Math1!JB7)," ",IF(Math1!JB7&lt;50,Math1!JB7," "))</f>
        <v xml:space="preserve"> </v>
      </c>
      <c r="BL24" s="161" t="str">
        <f>IF(ISBLANK(Math1!JF7)," ",IF(Math1!JF7&lt;50,Math1!JF7," "))</f>
        <v xml:space="preserve"> </v>
      </c>
      <c r="BM24" s="161" t="str">
        <f>IF(ISBLANK(Math1!JJ7)," ",IF(Math1!JJ7&lt;50,Math1!JJ7," "))</f>
        <v xml:space="preserve"> </v>
      </c>
      <c r="BN24" s="161" t="str">
        <f>IF(ISBLANK(Math1!JN7)," ",IF(Math1!JN7&lt;50,Math1!JN7," "))</f>
        <v xml:space="preserve"> </v>
      </c>
      <c r="BO24" s="161" t="str">
        <f>IF(ISBLANK(Math1!JU7)," ",IF(Math1!JU7&lt;50,Math1!JU7," "))</f>
        <v xml:space="preserve"> </v>
      </c>
      <c r="BP24" s="161" t="str">
        <f>IF(ISBLANK(Math1!JY7)," ",IF(Math1!JY7&lt;50,Math1!JY7," "))</f>
        <v xml:space="preserve"> </v>
      </c>
      <c r="BQ24" s="161" t="str">
        <f>IF(ISBLANK(Math1!KC7)," ",IF(Math1!KC7&lt;50,Math1!KC7," "))</f>
        <v xml:space="preserve"> </v>
      </c>
      <c r="BR24" s="162" t="str">
        <f>IF(ISBLANK(Math1!KG7)," ",IF(Math1!KG7&lt;50,Math1!KG7," "))</f>
        <v xml:space="preserve"> </v>
      </c>
      <c r="BS24" s="460"/>
      <c r="BT24" s="461"/>
      <c r="BU24" s="161" t="str">
        <f>IF(ISBLANK(Math1!KK7)," ",IF(Math1!KK7&lt;50,Math1!KK7," "))</f>
        <v xml:space="preserve"> </v>
      </c>
      <c r="BV24" s="161" t="str">
        <f>IF(ISBLANK(Math1!KR7)," ",IF(Math1!KR7&lt;50,Math1!KR7," "))</f>
        <v xml:space="preserve"> </v>
      </c>
      <c r="BW24" s="161" t="str">
        <f>IF(ISBLANK(Math1!KV7)," ",IF(Math1!KV7&lt;50,Math1!KV7," "))</f>
        <v xml:space="preserve"> </v>
      </c>
    </row>
    <row r="25" spans="1:75" s="1" customFormat="1" ht="20.100000000000001" customHeight="1">
      <c r="A25" s="456" t="str">
        <f>LEFT(Math1!$A6,1)&amp;LEFT(Math1!$B6,1)</f>
        <v xml:space="preserve">  </v>
      </c>
      <c r="B25" s="457"/>
      <c r="C25" s="157" t="str">
        <f>IF(ISBLANK(Math1!E6)," ",IF(Math1!E6&gt;=75,Math1!E6," "))</f>
        <v xml:space="preserve"> </v>
      </c>
      <c r="D25" s="157" t="str">
        <f>IF(ISBLANK(Math1!I6)," ",IF(Math1!I6&gt;=75,Math1!I6," "))</f>
        <v xml:space="preserve"> </v>
      </c>
      <c r="E25" s="157" t="str">
        <f>IF(ISBLANK(Math1!M6)," ",IF(Math1!M6&gt;=75,Math1!M6," "))</f>
        <v xml:space="preserve"> </v>
      </c>
      <c r="F25" s="157" t="str">
        <f>IF(ISBLANK(Math1!Q6)," ",IF(Math1!Q6&gt;=75,Math1!Q6," "))</f>
        <v xml:space="preserve"> </v>
      </c>
      <c r="G25" s="157" t="str">
        <f>IF(ISBLANK(Math1!U6)," ",IF(Math1!U6&gt;=75,Math1!U6," "))</f>
        <v xml:space="preserve"> </v>
      </c>
      <c r="H25" s="157" t="str">
        <f>IF(ISBLANK(Math1!AB6)," ",IF(Math1!AB6&gt;=75,Math1!AB6," "))</f>
        <v xml:space="preserve"> </v>
      </c>
      <c r="I25" s="157" t="str">
        <f>IF(ISBLANK(Math1!AF6)," ",IF(Math1!AF6&gt;=75,Math1!AF6," "))</f>
        <v xml:space="preserve"> </v>
      </c>
      <c r="J25" s="157" t="str">
        <f>IF(ISBLANK(Math1!AJ6)," ",IF(Math1!AJ6&gt;=75,Math1!AJ6," "))</f>
        <v xml:space="preserve"> </v>
      </c>
      <c r="K25" s="157" t="str">
        <f>IF(ISBLANK(Math1!AN6)," ",IF(Math1!AN6&gt;=75,Math1!AN6," "))</f>
        <v xml:space="preserve"> </v>
      </c>
      <c r="L25" s="157" t="str">
        <f>IF(ISBLANK(Math1!AR6)," ",IF(Math1!AR6&gt;=75,Math1!AR6," "))</f>
        <v xml:space="preserve"> </v>
      </c>
      <c r="M25" s="157" t="str">
        <f>IF(ISBLANK(Math1!AY6)," ",IF(Math1!AY6&gt;=75,Math1!AY6," "))</f>
        <v xml:space="preserve"> </v>
      </c>
      <c r="N25" s="157" t="str">
        <f>IF(ISBLANK(Math1!BC6)," ",IF(Math1!BC6&gt;=75,Math1!BC6," "))</f>
        <v xml:space="preserve"> </v>
      </c>
      <c r="O25" s="157" t="str">
        <f>IF(ISBLANK(Math1!BG6)," ",IF(Math1!BG6&gt;=75,Math1!BG6," "))</f>
        <v xml:space="preserve"> </v>
      </c>
      <c r="P25" s="157" t="str">
        <f>IF(ISBLANK(Math1!BK6)," ",IF(Math1!BK6&gt;=75,Math1!BK6," "))</f>
        <v xml:space="preserve"> </v>
      </c>
      <c r="Q25" s="157" t="str">
        <f>IF(ISBLANK(Math1!BO6)," ",IF(Math1!BO6&gt;=75,Math1!BO6," "))</f>
        <v xml:space="preserve"> </v>
      </c>
      <c r="R25" s="157" t="str">
        <f>IF(ISBLANK(Math1!BV6)," ",IF(Math1!BV6&gt;=75,Math1!BV6," "))</f>
        <v xml:space="preserve"> </v>
      </c>
      <c r="S25" s="157" t="str">
        <f>IF(ISBLANK(Math1!BZ6)," ",IF(Math1!BZ6&gt;=75,Math1!BZ6," "))</f>
        <v xml:space="preserve"> </v>
      </c>
      <c r="T25" s="157" t="str">
        <f>IF(ISBLANK(Math1!CD6)," ",IF(Math1!CD6&gt;=75,Math1!CD6," "))</f>
        <v xml:space="preserve"> </v>
      </c>
      <c r="U25" s="157" t="str">
        <f>IF(ISBLANK(Math1!CH6)," ",IF(Math1!CH6&gt;=75,Math1!CH6," "))</f>
        <v xml:space="preserve"> </v>
      </c>
      <c r="V25" s="157" t="str">
        <f>IF(ISBLANK(Math1!CL6)," ",IF(Math1!CL6&gt;=75,Math1!CL6," "))</f>
        <v xml:space="preserve"> </v>
      </c>
      <c r="W25" s="158" t="str">
        <f>IF(ISBLANK(Math1!CS6)," ",IF(Math1!CS6&gt;=75,Math1!CS6," "))</f>
        <v xml:space="preserve"> </v>
      </c>
      <c r="X25" s="456" t="str">
        <f>A25</f>
        <v xml:space="preserve">  </v>
      </c>
      <c r="Y25" s="457"/>
      <c r="Z25" s="157" t="str">
        <f>IF(ISBLANK(Math1!CW6)," ",IF(Math1!CW6&gt;=75,Math1!CW6," "))</f>
        <v xml:space="preserve"> </v>
      </c>
      <c r="AA25" s="157" t="str">
        <f>IF(ISBLANK(Math1!DA6)," ",IF(Math1!DA6&gt;=75,Math1!DA6," "))</f>
        <v xml:space="preserve"> </v>
      </c>
      <c r="AB25" s="157" t="str">
        <f>IF(ISBLANK(Math1!DE6)," ",IF(Math1!DE6&gt;=75,Math1!DE6," "))</f>
        <v xml:space="preserve"> </v>
      </c>
      <c r="AC25" s="157" t="str">
        <f>IF(ISBLANK(Math1!DI6)," ",IF(Math1!DI6&gt;=75,Math1!DI6," "))</f>
        <v xml:space="preserve"> </v>
      </c>
      <c r="AD25" s="157" t="str">
        <f>IF(ISBLANK(Math1!DP6)," ",IF(Math1!DP6&gt;=75,Math1!DP6," "))</f>
        <v xml:space="preserve"> </v>
      </c>
      <c r="AE25" s="157" t="str">
        <f>IF(ISBLANK(Math1!DT6)," ",IF(Math1!DT6&gt;=75,Math1!DT6," "))</f>
        <v xml:space="preserve"> </v>
      </c>
      <c r="AF25" s="157" t="str">
        <f>IF(ISBLANK(Math1!DX6)," ",IF(Math1!DX6&gt;=75,Math1!DX6," "))</f>
        <v xml:space="preserve"> </v>
      </c>
      <c r="AG25" s="157" t="str">
        <f>IF(ISBLANK(Math1!EB6)," ",IF(Math1!EB6&gt;=75,Math1!EB6," "))</f>
        <v xml:space="preserve"> </v>
      </c>
      <c r="AH25" s="157" t="str">
        <f>IF(ISBLANK(Math1!EF6)," ",IF(Math1!EF6&gt;=75,Math1!EF6," "))</f>
        <v xml:space="preserve"> </v>
      </c>
      <c r="AI25" s="157" t="str">
        <f>IF(ISBLANK(Math1!EM6)," ",IF(Math1!EM6&gt;=75,Math1!EM6," "))</f>
        <v xml:space="preserve"> </v>
      </c>
      <c r="AJ25" s="157" t="str">
        <f>IF(ISBLANK(Math1!EQ6)," ",IF(Math1!EQ6&gt;=75,Math1!EQ6," "))</f>
        <v xml:space="preserve"> </v>
      </c>
      <c r="AK25" s="157" t="str">
        <f>IF(ISBLANK(Math1!EU6)," ",IF(Math1!EU6&gt;=75,Math1!EU6," "))</f>
        <v xml:space="preserve"> </v>
      </c>
      <c r="AL25" s="157" t="str">
        <f>IF(ISBLANK(Math1!EY6)," ",IF(Math1!EY6&gt;=75,Math1!EY6," "))</f>
        <v xml:space="preserve"> </v>
      </c>
      <c r="AM25" s="157" t="str">
        <f>IF(ISBLANK(Math1!FC6)," ",IF(Math1!FC6&gt;=75,Math1!FC6," "))</f>
        <v xml:space="preserve"> </v>
      </c>
      <c r="AN25" s="157" t="str">
        <f>IF(ISBLANK(Math1!FJ6)," ",IF(Math1!FJ6&gt;=75,Math1!FJ6," "))</f>
        <v xml:space="preserve"> </v>
      </c>
      <c r="AO25" s="157" t="str">
        <f>IF(ISBLANK(Math1!FN6)," ",IF(Math1!FN6&gt;=75,Math1!FN6," "))</f>
        <v xml:space="preserve"> </v>
      </c>
      <c r="AP25" s="157" t="str">
        <f>IF(ISBLANK(Math1!FR6)," ",IF(Math1!FR6&gt;=75,Math1!FR6," "))</f>
        <v xml:space="preserve"> </v>
      </c>
      <c r="AQ25" s="157" t="str">
        <f>IF(ISBLANK(Math1!FV6)," ",IF(Math1!FV6&gt;=75,Math1!FV6," "))</f>
        <v xml:space="preserve"> </v>
      </c>
      <c r="AR25" s="157" t="str">
        <f>IF(ISBLANK(Math1!FZ6)," ",IF(Math1!FZ6&gt;=75,Math1!FZ6," "))</f>
        <v xml:space="preserve"> </v>
      </c>
      <c r="AS25" s="157" t="str">
        <f>IF(ISBLANK(Math1!GG6)," ",IF(Math1!GG6&gt;=75,Math1!GG6," "))</f>
        <v xml:space="preserve"> </v>
      </c>
      <c r="AT25" s="158" t="str">
        <f>IF(ISBLANK(Math1!GK6)," ",IF(Math1!GK6&gt;=75,Math1!GK6," "))</f>
        <v xml:space="preserve"> </v>
      </c>
      <c r="AU25" s="456" t="str">
        <f>X25</f>
        <v xml:space="preserve">  </v>
      </c>
      <c r="AV25" s="457"/>
      <c r="AW25" s="157" t="str">
        <f>IF(ISBLANK(Math1!GO6)," ",IF(Math1!GO6&gt;=75,Math1!GO6," "))</f>
        <v xml:space="preserve"> </v>
      </c>
      <c r="AX25" s="157" t="str">
        <f>IF(ISBLANK(Math1!GS6)," ",IF(Math1!GS6&gt;=75,Math1!GS6," "))</f>
        <v xml:space="preserve"> </v>
      </c>
      <c r="AY25" s="157" t="str">
        <f>IF(ISBLANK(Math1!GW6)," ",IF(Math1!GW6&gt;=75,Math1!GW6," "))</f>
        <v xml:space="preserve"> </v>
      </c>
      <c r="AZ25" s="157" t="str">
        <f>IF(ISBLANK(Math1!HD6)," ",IF(Math1!HD6&gt;=75,Math1!HD6," "))</f>
        <v xml:space="preserve"> </v>
      </c>
      <c r="BA25" s="157" t="str">
        <f>IF(ISBLANK(Math1!HH6)," ",IF(Math1!HH6&gt;=75,Math1!HH6," "))</f>
        <v xml:space="preserve"> </v>
      </c>
      <c r="BB25" s="157" t="str">
        <f>IF(ISBLANK(Math1!HL6)," ",IF(Math1!HL6&gt;=75,Math1!HL6," "))</f>
        <v xml:space="preserve"> </v>
      </c>
      <c r="BC25" s="157" t="str">
        <f>IF(ISBLANK(Math1!HP6)," ",IF(Math1!HP6&gt;=75,Math1!HP6," "))</f>
        <v xml:space="preserve"> </v>
      </c>
      <c r="BD25" s="157" t="str">
        <f>IF(ISBLANK(Math1!HT6)," ",IF(Math1!HT6&gt;=75,Math1!HT6," "))</f>
        <v xml:space="preserve"> </v>
      </c>
      <c r="BE25" s="157" t="str">
        <f>IF(ISBLANK(Math1!IA6)," ",IF(Math1!IA6&gt;=75,Math1!IA6," "))</f>
        <v xml:space="preserve"> </v>
      </c>
      <c r="BF25" s="157" t="str">
        <f>IF(ISBLANK(Math1!IE6)," ",IF(Math1!IE6&gt;=75,Math1!IE6," "))</f>
        <v xml:space="preserve"> </v>
      </c>
      <c r="BG25" s="157" t="str">
        <f>IF(ISBLANK(Math1!II6)," ",IF(Math1!II6&gt;=75,Math1!II6," "))</f>
        <v xml:space="preserve"> </v>
      </c>
      <c r="BH25" s="157" t="str">
        <f>IF(ISBLANK(Math1!IM6)," ",IF(Math1!IM6&gt;=75,Math1!IM6," "))</f>
        <v xml:space="preserve"> </v>
      </c>
      <c r="BI25" s="157" t="str">
        <f>IF(ISBLANK(Math1!IQ6)," ",IF(Math1!IQ6&gt;=75,Math1!IQ6," "))</f>
        <v xml:space="preserve"> </v>
      </c>
      <c r="BJ25" s="157" t="str">
        <f>IF(ISBLANK(Math1!IX6)," ",IF(Math1!IX6&gt;=75,Math1!IX6," "))</f>
        <v xml:space="preserve"> </v>
      </c>
      <c r="BK25" s="157" t="str">
        <f>IF(ISBLANK(Math1!JB6)," ",IF(Math1!JB6&gt;=75,Math1!JB6," "))</f>
        <v xml:space="preserve"> </v>
      </c>
      <c r="BL25" s="157" t="str">
        <f>IF(ISBLANK(Math1!JF6)," ",IF(Math1!JF6&gt;=75,Math1!JF6," "))</f>
        <v xml:space="preserve"> </v>
      </c>
      <c r="BM25" s="157" t="str">
        <f>IF(ISBLANK(Math1!JJ6)," ",IF(Math1!JJ6&gt;=75,Math1!JJ6," "))</f>
        <v xml:space="preserve"> </v>
      </c>
      <c r="BN25" s="157" t="str">
        <f>IF(ISBLANK(Math1!JN6)," ",IF(Math1!JN6&gt;=75,Math1!JN6," "))</f>
        <v xml:space="preserve"> </v>
      </c>
      <c r="BO25" s="157" t="str">
        <f>IF(ISBLANK(Math1!JU6)," ",IF(Math1!JU6&gt;=75,Math1!JU6," "))</f>
        <v xml:space="preserve"> </v>
      </c>
      <c r="BP25" s="157" t="str">
        <f>IF(ISBLANK(Math1!JY6)," ",IF(Math1!JY6&gt;=75,Math1!JY6," "))</f>
        <v xml:space="preserve"> </v>
      </c>
      <c r="BQ25" s="157" t="str">
        <f>IF(ISBLANK(Math1!KC6)," ",IF(Math1!KC6&gt;=75,Math1!KC6," "))</f>
        <v xml:space="preserve"> </v>
      </c>
      <c r="BR25" s="158" t="str">
        <f>IF(ISBLANK(Math1!KG6)," ",IF(Math1!KG6&gt;=75,Math1!KG6," "))</f>
        <v xml:space="preserve"> </v>
      </c>
      <c r="BS25" s="456" t="str">
        <f>AU25</f>
        <v xml:space="preserve">  </v>
      </c>
      <c r="BT25" s="457"/>
      <c r="BU25" s="157" t="str">
        <f>IF(ISBLANK(Math1!KK6)," ",IF(Math1!KK6&gt;=75,Math1!KK6," "))</f>
        <v xml:space="preserve"> </v>
      </c>
      <c r="BV25" s="157" t="str">
        <f>IF(ISBLANK(Math1!KR6)," ",IF(Math1!KR6&gt;=75,Math1!KR6," "))</f>
        <v xml:space="preserve"> </v>
      </c>
      <c r="BW25" s="157" t="str">
        <f>IF(ISBLANK(Math1!KV6)," ",IF(Math1!KV6&gt;=75,Math1!KV6," "))</f>
        <v xml:space="preserve"> </v>
      </c>
    </row>
    <row r="26" spans="1:75" s="1" customFormat="1" ht="20.100000000000001" customHeight="1">
      <c r="A26" s="458"/>
      <c r="B26" s="459"/>
      <c r="C26" s="159" t="str">
        <f>IF(ISBLANK(Math1!E6)," ",IF(Math1!E6&gt;=50,IF(Math1!E6&lt;75,Math1!E6," ")," "))</f>
        <v xml:space="preserve"> </v>
      </c>
      <c r="D26" s="159" t="str">
        <f>IF(ISBLANK(Math1!I6)," ",IF(Math1!I6&gt;=50,IF(Math1!I6&lt;75,Math1!I6," ")," "))</f>
        <v xml:space="preserve"> </v>
      </c>
      <c r="E26" s="159" t="str">
        <f>IF(ISBLANK(Math1!M6)," ",IF(Math1!M6&gt;=50,IF(Math1!M6&lt;75,Math1!M6," ")," "))</f>
        <v xml:space="preserve"> </v>
      </c>
      <c r="F26" s="159" t="str">
        <f>IF(ISBLANK(Math1!Q6)," ",IF(Math1!Q6&gt;=50,IF(Math1!Q6&lt;75,Math1!Q6," ")," "))</f>
        <v xml:space="preserve"> </v>
      </c>
      <c r="G26" s="159" t="str">
        <f>IF(ISBLANK(Math1!U6)," ",IF(Math1!U6&gt;=50,IF(Math1!U6&lt;75,Math1!U6," ")," "))</f>
        <v xml:space="preserve"> </v>
      </c>
      <c r="H26" s="159" t="str">
        <f>IF(ISBLANK(Math1!AB6)," ",IF(Math1!AB6&gt;=50,IF(Math1!AB6&lt;75,Math1!AB6," ")," "))</f>
        <v xml:space="preserve"> </v>
      </c>
      <c r="I26" s="159" t="str">
        <f>IF(ISBLANK(Math1!AF6)," ",IF(Math1!AF6&gt;=50,IF(Math1!AF6&lt;75,Math1!AF6," ")," "))</f>
        <v xml:space="preserve"> </v>
      </c>
      <c r="J26" s="159" t="str">
        <f>IF(ISBLANK(Math1!AJ6)," ",IF(Math1!AJ6&gt;=50,IF(Math1!AJ6&lt;75,Math1!AJ6," ")," "))</f>
        <v xml:space="preserve"> </v>
      </c>
      <c r="K26" s="159" t="str">
        <f>IF(ISBLANK(Math1!AN6)," ",IF(Math1!AN6&gt;=50,IF(Math1!AN6&lt;75,Math1!AN6," ")," "))</f>
        <v xml:space="preserve"> </v>
      </c>
      <c r="L26" s="159" t="str">
        <f>IF(ISBLANK(Math1!AR6)," ",IF(Math1!AR6&gt;=50,IF(Math1!AR6&lt;75,Math1!AR6," ")," "))</f>
        <v xml:space="preserve"> </v>
      </c>
      <c r="M26" s="159" t="str">
        <f>IF(ISBLANK(Math1!AY6)," ",IF(Math1!AY6&gt;=50,IF(Math1!AY6&lt;75,Math1!AY6," ")," "))</f>
        <v xml:space="preserve"> </v>
      </c>
      <c r="N26" s="159" t="str">
        <f>IF(ISBLANK(Math1!BC6)," ",IF(Math1!BC6&gt;=50,IF(Math1!BC6&lt;75,Math1!BC6," ")," "))</f>
        <v xml:space="preserve"> </v>
      </c>
      <c r="O26" s="159" t="str">
        <f>IF(ISBLANK(Math1!BG6)," ",IF(Math1!BG6&gt;=50,IF(Math1!BG6&lt;75,Math1!BG6," ")," "))</f>
        <v xml:space="preserve"> </v>
      </c>
      <c r="P26" s="159" t="str">
        <f>IF(ISBLANK(Math1!BK6)," ",IF(Math1!BK6&gt;=50,IF(Math1!BK6&lt;75,Math1!BK6," ")," "))</f>
        <v xml:space="preserve"> </v>
      </c>
      <c r="Q26" s="159" t="str">
        <f>IF(ISBLANK(Math1!BO6)," ",IF(Math1!BO6&gt;=50,IF(Math1!BO6&lt;75,Math1!BO6," ")," "))</f>
        <v xml:space="preserve"> </v>
      </c>
      <c r="R26" s="159" t="str">
        <f>IF(ISBLANK(Math1!BV6)," ",IF(Math1!BV6&gt;=50,IF(Math1!BV6&lt;75,Math1!BV6," ")," "))</f>
        <v xml:space="preserve"> </v>
      </c>
      <c r="S26" s="159" t="str">
        <f>IF(ISBLANK(Math1!BZ6)," ",IF(Math1!BZ6&gt;=50,IF(Math1!BZ6&lt;75,Math1!BZ6," ")," "))</f>
        <v xml:space="preserve"> </v>
      </c>
      <c r="T26" s="159" t="str">
        <f>IF(ISBLANK(Math1!CD6)," ",IF(Math1!CD6&gt;=50,IF(Math1!CD6&lt;75,Math1!CD6," ")," "))</f>
        <v xml:space="preserve"> </v>
      </c>
      <c r="U26" s="159" t="str">
        <f>IF(ISBLANK(Math1!CH6)," ",IF(Math1!CH6&gt;=50,IF(Math1!CH6&lt;75,Math1!CH6," ")," "))</f>
        <v xml:space="preserve"> </v>
      </c>
      <c r="V26" s="159" t="str">
        <f>IF(ISBLANK(Math1!CL6)," ",IF(Math1!CL6&gt;=50,IF(Math1!CL6&lt;75,Math1!CL6," ")," "))</f>
        <v xml:space="preserve"> </v>
      </c>
      <c r="W26" s="160" t="str">
        <f>IF(ISBLANK(Math1!CS6)," ",IF(Math1!CS6&gt;=50,IF(Math1!CS6&lt;75,Math1!CS6," ")," "))</f>
        <v xml:space="preserve"> </v>
      </c>
      <c r="X26" s="458"/>
      <c r="Y26" s="459"/>
      <c r="Z26" s="159" t="str">
        <f>IF(ISBLANK(Math1!CW6)," ",IF(Math1!CW6&gt;=50,IF(Math1!CW6&lt;75,Math1!CW6," ")," "))</f>
        <v xml:space="preserve"> </v>
      </c>
      <c r="AA26" s="159" t="str">
        <f>IF(ISBLANK(Math1!DA6)," ",IF(Math1!DA6&gt;=50,IF(Math1!DA6&lt;75,Math1!DA6," ")," "))</f>
        <v xml:space="preserve"> </v>
      </c>
      <c r="AB26" s="159" t="str">
        <f>IF(ISBLANK(Math1!DE6)," ",IF(Math1!DE6&gt;=50,IF(Math1!DE6&lt;75,Math1!DE6," ")," "))</f>
        <v xml:space="preserve"> </v>
      </c>
      <c r="AC26" s="159" t="str">
        <f>IF(ISBLANK(Math1!DI6)," ",IF(Math1!DI6&gt;=50,IF(Math1!DI6&lt;75,Math1!DI6," ")," "))</f>
        <v xml:space="preserve"> </v>
      </c>
      <c r="AD26" s="159" t="str">
        <f>IF(ISBLANK(Math1!DP6)," ",IF(Math1!DP6&gt;=50,IF(Math1!DP6&lt;75,Math1!DP6," ")," "))</f>
        <v xml:space="preserve"> </v>
      </c>
      <c r="AE26" s="159" t="str">
        <f>IF(ISBLANK(Math1!DT6)," ",IF(Math1!DT6&gt;=50,IF(Math1!DT6&lt;75,Math1!DT6," ")," "))</f>
        <v xml:space="preserve"> </v>
      </c>
      <c r="AF26" s="159" t="str">
        <f>IF(ISBLANK(Math1!DX6)," ",IF(Math1!DX6&gt;=50,IF(Math1!DX6&lt;75,Math1!DX6," ")," "))</f>
        <v xml:space="preserve"> </v>
      </c>
      <c r="AG26" s="159" t="str">
        <f>IF(ISBLANK(Math1!EB6)," ",IF(Math1!EB6&gt;=50,IF(Math1!EB6&lt;75,Math1!EB6," ")," "))</f>
        <v xml:space="preserve"> </v>
      </c>
      <c r="AH26" s="159" t="str">
        <f>IF(ISBLANK(Math1!EF6)," ",IF(Math1!EF6&gt;=50,IF(Math1!EF6&lt;75,Math1!EF6," ")," "))</f>
        <v xml:space="preserve"> </v>
      </c>
      <c r="AI26" s="159" t="str">
        <f>IF(ISBLANK(Math1!EM6)," ",IF(Math1!EM6&gt;=50,IF(Math1!EM6&lt;75,Math1!EM6," ")," "))</f>
        <v xml:space="preserve"> </v>
      </c>
      <c r="AJ26" s="159" t="str">
        <f>IF(ISBLANK(Math1!EQ6)," ",IF(Math1!EQ6&gt;=50,IF(Math1!EQ6&lt;75,Math1!EQ6," ")," "))</f>
        <v xml:space="preserve"> </v>
      </c>
      <c r="AK26" s="159" t="str">
        <f>IF(ISBLANK(Math1!EU6)," ",IF(Math1!EU6&gt;=50,IF(Math1!EU6&lt;75,Math1!EU6," ")," "))</f>
        <v xml:space="preserve"> </v>
      </c>
      <c r="AL26" s="159" t="str">
        <f>IF(ISBLANK(Math1!EY6)," ",IF(Math1!EY6&gt;=50,IF(Math1!EY6&lt;75,Math1!EY6," ")," "))</f>
        <v xml:space="preserve"> </v>
      </c>
      <c r="AM26" s="159" t="str">
        <f>IF(ISBLANK(Math1!FC6)," ",IF(Math1!FC6&gt;=50,IF(Math1!FC6&lt;75,Math1!FC6," ")," "))</f>
        <v xml:space="preserve"> </v>
      </c>
      <c r="AN26" s="159" t="str">
        <f>IF(ISBLANK(Math1!FJ6)," ",IF(Math1!FJ6&gt;=50,IF(Math1!FJ6&lt;75,Math1!FJ6," ")," "))</f>
        <v xml:space="preserve"> </v>
      </c>
      <c r="AO26" s="159" t="str">
        <f>IF(ISBLANK(Math1!FN6)," ",IF(Math1!FN6&gt;=50,IF(Math1!FN6&lt;75,Math1!FN6," ")," "))</f>
        <v xml:space="preserve"> </v>
      </c>
      <c r="AP26" s="159" t="str">
        <f>IF(ISBLANK(Math1!FR6)," ",IF(Math1!FR6&gt;=50,IF(Math1!FR6&lt;75,Math1!FR6," ")," "))</f>
        <v xml:space="preserve"> </v>
      </c>
      <c r="AQ26" s="159" t="str">
        <f>IF(ISBLANK(Math1!FV6)," ",IF(Math1!FV6&gt;=50,IF(Math1!FV6&lt;75,Math1!FV6," ")," "))</f>
        <v xml:space="preserve"> </v>
      </c>
      <c r="AR26" s="159" t="str">
        <f>IF(ISBLANK(Math1!FZ6)," ",IF(Math1!FZ6&gt;=50,IF(Math1!FZ6&lt;75,Math1!FZ6," ")," "))</f>
        <v xml:space="preserve"> </v>
      </c>
      <c r="AS26" s="159" t="str">
        <f>IF(ISBLANK(Math1!GG6)," ",IF(Math1!GG6&gt;=50,IF(Math1!GG6&lt;75,Math1!GG6," ")," "))</f>
        <v xml:space="preserve"> </v>
      </c>
      <c r="AT26" s="160" t="str">
        <f>IF(ISBLANK(Math1!GK6)," ",IF(Math1!GK6&gt;=50,IF(Math1!GK6&lt;75,Math1!GK6," ")," "))</f>
        <v xml:space="preserve"> </v>
      </c>
      <c r="AU26" s="458"/>
      <c r="AV26" s="459"/>
      <c r="AW26" s="159" t="str">
        <f>IF(ISBLANK(Math1!GO6)," ",IF(Math1!GO6&gt;=50,IF(Math1!GO6&lt;75,Math1!GO6," ")," "))</f>
        <v xml:space="preserve"> </v>
      </c>
      <c r="AX26" s="159" t="str">
        <f>IF(ISBLANK(Math1!GS6)," ",IF(Math1!GS6&gt;=50,IF(Math1!GS6&lt;75,Math1!GS6," ")," "))</f>
        <v xml:space="preserve"> </v>
      </c>
      <c r="AY26" s="159" t="str">
        <f>IF(ISBLANK(Math1!GW6)," ",IF(Math1!GW6&gt;=50,IF(Math1!GW6&lt;75,Math1!GW6," ")," "))</f>
        <v xml:space="preserve"> </v>
      </c>
      <c r="AZ26" s="159" t="str">
        <f>IF(ISBLANK(Math1!HD6)," ",IF(Math1!HD6&gt;=50,IF(Math1!HD6&lt;75,Math1!HD6," ")," "))</f>
        <v xml:space="preserve"> </v>
      </c>
      <c r="BA26" s="159" t="str">
        <f>IF(ISBLANK(Math1!HH6)," ",IF(Math1!HH6&gt;=50,IF(Math1!HH6&lt;75,Math1!HH6," ")," "))</f>
        <v xml:space="preserve"> </v>
      </c>
      <c r="BB26" s="159" t="str">
        <f>IF(ISBLANK(Math1!HL6)," ",IF(Math1!HL6&gt;=50,IF(Math1!HL6&lt;75,Math1!HL6," ")," "))</f>
        <v xml:space="preserve"> </v>
      </c>
      <c r="BC26" s="159" t="str">
        <f>IF(ISBLANK(Math1!HP6)," ",IF(Math1!HP6&gt;=50,IF(Math1!HP6&lt;75,Math1!HP6," ")," "))</f>
        <v xml:space="preserve"> </v>
      </c>
      <c r="BD26" s="159" t="str">
        <f>IF(ISBLANK(Math1!HT6)," ",IF(Math1!HT6&gt;=50,IF(Math1!HT6&lt;75,Math1!HT6," ")," "))</f>
        <v xml:space="preserve"> </v>
      </c>
      <c r="BE26" s="159" t="str">
        <f>IF(ISBLANK(Math1!IA6)," ",IF(Math1!IA6&gt;=50,IF(Math1!IA6&lt;75,Math1!IA6," ")," "))</f>
        <v xml:space="preserve"> </v>
      </c>
      <c r="BF26" s="159" t="str">
        <f>IF(ISBLANK(Math1!IE6)," ",IF(Math1!IE6&gt;=50,IF(Math1!IE6&lt;75,Math1!IE6," ")," "))</f>
        <v xml:space="preserve"> </v>
      </c>
      <c r="BG26" s="159" t="str">
        <f>IF(ISBLANK(Math1!II6)," ",IF(Math1!II6&gt;=50,IF(Math1!II6&lt;75,Math1!II6," ")," "))</f>
        <v xml:space="preserve"> </v>
      </c>
      <c r="BH26" s="159" t="str">
        <f>IF(ISBLANK(Math1!IM6)," ",IF(Math1!IM6&gt;=50,IF(Math1!IM6&lt;75,Math1!IM6," ")," "))</f>
        <v xml:space="preserve"> </v>
      </c>
      <c r="BI26" s="159" t="str">
        <f>IF(ISBLANK(Math1!IQ6)," ",IF(Math1!IQ6&gt;=50,IF(Math1!IQ6&lt;75,Math1!IQ6," ")," "))</f>
        <v xml:space="preserve"> </v>
      </c>
      <c r="BJ26" s="159" t="str">
        <f>IF(ISBLANK(Math1!IX6)," ",IF(Math1!IX6&gt;=50,IF(Math1!IX6&lt;75,Math1!IX6," ")," "))</f>
        <v xml:space="preserve"> </v>
      </c>
      <c r="BK26" s="159" t="str">
        <f>IF(ISBLANK(Math1!JB6)," ",IF(Math1!JB6&gt;=50,IF(Math1!JB6&lt;75,Math1!JB6," ")," "))</f>
        <v xml:space="preserve"> </v>
      </c>
      <c r="BL26" s="159" t="str">
        <f>IF(ISBLANK(Math1!JF6)," ",IF(Math1!JF6&gt;=50,IF(Math1!JF6&lt;75,Math1!JF6," ")," "))</f>
        <v xml:space="preserve"> </v>
      </c>
      <c r="BM26" s="159" t="str">
        <f>IF(ISBLANK(Math1!JJ6)," ",IF(Math1!JJ6&gt;=50,IF(Math1!JJ6&lt;75,Math1!JJ6," ")," "))</f>
        <v xml:space="preserve"> </v>
      </c>
      <c r="BN26" s="159" t="str">
        <f>IF(ISBLANK(Math1!JN6)," ",IF(Math1!JN6&gt;=50,IF(Math1!JN6&lt;75,Math1!JN6," ")," "))</f>
        <v xml:space="preserve"> </v>
      </c>
      <c r="BO26" s="159" t="str">
        <f>IF(ISBLANK(Math1!JU6)," ",IF(Math1!JU6&gt;=50,IF(Math1!JU6&lt;75,Math1!JU6," ")," "))</f>
        <v xml:space="preserve"> </v>
      </c>
      <c r="BP26" s="159" t="str">
        <f>IF(ISBLANK(Math1!JY6)," ",IF(Math1!JY6&gt;=50,IF(Math1!JY6&lt;75,Math1!JY6," ")," "))</f>
        <v xml:space="preserve"> </v>
      </c>
      <c r="BQ26" s="159" t="str">
        <f>IF(ISBLANK(Math1!KC6)," ",IF(Math1!KC6&gt;=50,IF(Math1!KC6&lt;75,Math1!KC6," ")," "))</f>
        <v xml:space="preserve"> </v>
      </c>
      <c r="BR26" s="160" t="str">
        <f>IF(ISBLANK(Math1!KG6)," ",IF(Math1!KG6&gt;=50,IF(Math1!KG6&lt;75,Math1!KG6," ")," "))</f>
        <v xml:space="preserve"> </v>
      </c>
      <c r="BS26" s="458"/>
      <c r="BT26" s="459"/>
      <c r="BU26" s="159" t="str">
        <f>IF(ISBLANK(Math1!KK6)," ",IF(Math1!KK6&gt;=50,IF(Math1!KK6&lt;75,Math1!KK6," ")," "))</f>
        <v xml:space="preserve"> </v>
      </c>
      <c r="BV26" s="159" t="str">
        <f>IF(ISBLANK(Math1!KR6)," ",IF(Math1!KR6&gt;=50,IF(Math1!KR6&lt;75,Math1!KR6," ")," "))</f>
        <v xml:space="preserve"> </v>
      </c>
      <c r="BW26" s="159" t="str">
        <f>IF(ISBLANK(Math1!KV6)," ",IF(Math1!KV6&gt;=50,IF(Math1!KV6&lt;75,Math1!KV6," ")," "))</f>
        <v xml:space="preserve"> </v>
      </c>
    </row>
    <row r="27" spans="1:75" s="1" customFormat="1" ht="20.100000000000001" customHeight="1" thickBot="1">
      <c r="A27" s="460"/>
      <c r="B27" s="461"/>
      <c r="C27" s="161" t="str">
        <f>IF(ISBLANK(Math1!E6)," ",IF(Math1!E6&lt;50,Math1!E6," "))</f>
        <v xml:space="preserve"> </v>
      </c>
      <c r="D27" s="161" t="str">
        <f>IF(ISBLANK(Math1!I6)," ",IF(Math1!I6&lt;50,Math1!I6," "))</f>
        <v xml:space="preserve"> </v>
      </c>
      <c r="E27" s="161" t="str">
        <f>IF(ISBLANK(Math1!M6)," ",IF(Math1!M6&lt;50,Math1!M6," "))</f>
        <v xml:space="preserve"> </v>
      </c>
      <c r="F27" s="161" t="str">
        <f>IF(ISBLANK(Math1!Q6)," ",IF(Math1!Q6&lt;50,Math1!Q6," "))</f>
        <v xml:space="preserve"> </v>
      </c>
      <c r="G27" s="161" t="str">
        <f>IF(ISBLANK(Math1!U6)," ",IF(Math1!U6&lt;50,Math1!U6," "))</f>
        <v xml:space="preserve"> </v>
      </c>
      <c r="H27" s="161" t="str">
        <f>IF(ISBLANK(Math1!AB6)," ",IF(Math1!AB6&lt;50,Math1!AB6," "))</f>
        <v xml:space="preserve"> </v>
      </c>
      <c r="I27" s="161" t="str">
        <f>IF(ISBLANK(Math1!AF6)," ",IF(Math1!AF6&lt;50,Math1!AF6," "))</f>
        <v xml:space="preserve"> </v>
      </c>
      <c r="J27" s="161" t="str">
        <f>IF(ISBLANK(Math1!AJ6)," ",IF(Math1!AJ6&lt;50,Math1!AJ6," "))</f>
        <v xml:space="preserve"> </v>
      </c>
      <c r="K27" s="161" t="str">
        <f>IF(ISBLANK(Math1!AN6)," ",IF(Math1!AN6&lt;50,Math1!AN6," "))</f>
        <v xml:space="preserve"> </v>
      </c>
      <c r="L27" s="161" t="str">
        <f>IF(ISBLANK(Math1!AR6)," ",IF(Math1!AR6&lt;50,Math1!AR6," "))</f>
        <v xml:space="preserve"> </v>
      </c>
      <c r="M27" s="161" t="str">
        <f>IF(ISBLANK(Math1!AY6)," ",IF(Math1!AY6&lt;50,Math1!AY6," "))</f>
        <v xml:space="preserve"> </v>
      </c>
      <c r="N27" s="161" t="str">
        <f>IF(ISBLANK(Math1!BC6)," ",IF(Math1!BC6&lt;50,Math1!BC6," "))</f>
        <v xml:space="preserve"> </v>
      </c>
      <c r="O27" s="161" t="str">
        <f>IF(ISBLANK(Math1!BG6)," ",IF(Math1!BG6&lt;50,Math1!BG6," "))</f>
        <v xml:space="preserve"> </v>
      </c>
      <c r="P27" s="161" t="str">
        <f>IF(ISBLANK(Math1!BK6)," ",IF(Math1!BK6&lt;50,Math1!BK6," "))</f>
        <v xml:space="preserve"> </v>
      </c>
      <c r="Q27" s="161" t="str">
        <f>IF(ISBLANK(Math1!BO6)," ",IF(Math1!BO6&lt;50,Math1!BO6," "))</f>
        <v xml:space="preserve"> </v>
      </c>
      <c r="R27" s="161" t="str">
        <f>IF(ISBLANK(Math1!BV6)," ",IF(Math1!BV6&lt;50,Math1!BV6," "))</f>
        <v xml:space="preserve"> </v>
      </c>
      <c r="S27" s="161" t="str">
        <f>IF(ISBLANK(Math1!BZ6)," ",IF(Math1!BZ6&lt;50,Math1!BZ6," "))</f>
        <v xml:space="preserve"> </v>
      </c>
      <c r="T27" s="161" t="str">
        <f>IF(ISBLANK(Math1!CD6)," ",IF(Math1!CD6&lt;50,Math1!CD6," "))</f>
        <v xml:space="preserve"> </v>
      </c>
      <c r="U27" s="161" t="str">
        <f>IF(ISBLANK(Math1!CH6)," ",IF(Math1!CH6&lt;50,Math1!CH6," "))</f>
        <v xml:space="preserve"> </v>
      </c>
      <c r="V27" s="161" t="str">
        <f>IF(ISBLANK(Math1!CL6)," ",IF(Math1!CL6&lt;50,Math1!CL6," "))</f>
        <v xml:space="preserve"> </v>
      </c>
      <c r="W27" s="162" t="str">
        <f>IF(ISBLANK(Math1!CS6)," ",IF(Math1!CS6&lt;50,Math1!CS6," "))</f>
        <v xml:space="preserve"> </v>
      </c>
      <c r="X27" s="460"/>
      <c r="Y27" s="461"/>
      <c r="Z27" s="161" t="str">
        <f>IF(ISBLANK(Math1!CW6)," ",IF(Math1!CW6&lt;50,Math1!CW6," "))</f>
        <v xml:space="preserve"> </v>
      </c>
      <c r="AA27" s="161" t="str">
        <f>IF(ISBLANK(Math1!DA6)," ",IF(Math1!DA6&lt;50,Math1!DA6," "))</f>
        <v xml:space="preserve"> </v>
      </c>
      <c r="AB27" s="161" t="str">
        <f>IF(ISBLANK(Math1!DE6)," ",IF(Math1!DE6&lt;50,Math1!DE6," "))</f>
        <v xml:space="preserve"> </v>
      </c>
      <c r="AC27" s="161" t="str">
        <f>IF(ISBLANK(Math1!DI6)," ",IF(Math1!DI6&lt;50,Math1!DI6," "))</f>
        <v xml:space="preserve"> </v>
      </c>
      <c r="AD27" s="161" t="str">
        <f>IF(ISBLANK(Math1!DP6)," ",IF(Math1!DP6&lt;50,Math1!DP6," "))</f>
        <v xml:space="preserve"> </v>
      </c>
      <c r="AE27" s="161" t="str">
        <f>IF(ISBLANK(Math1!DT6)," ",IF(Math1!DT6&lt;50,Math1!DT6," "))</f>
        <v xml:space="preserve"> </v>
      </c>
      <c r="AF27" s="161" t="str">
        <f>IF(ISBLANK(Math1!DX6)," ",IF(Math1!DX6&lt;50,Math1!DX6," "))</f>
        <v xml:space="preserve"> </v>
      </c>
      <c r="AG27" s="161" t="str">
        <f>IF(ISBLANK(Math1!EB6)," ",IF(Math1!EB6&lt;50,Math1!EB6," "))</f>
        <v xml:space="preserve"> </v>
      </c>
      <c r="AH27" s="161" t="str">
        <f>IF(ISBLANK(Math1!EF6)," ",IF(Math1!EF6&lt;50,Math1!EF6," "))</f>
        <v xml:space="preserve"> </v>
      </c>
      <c r="AI27" s="161" t="str">
        <f>IF(ISBLANK(Math1!EM6)," ",IF(Math1!EM6&lt;50,Math1!EM6," "))</f>
        <v xml:space="preserve"> </v>
      </c>
      <c r="AJ27" s="161" t="str">
        <f>IF(ISBLANK(Math1!EQ6)," ",IF(Math1!EQ6&lt;50,Math1!EQ6," "))</f>
        <v xml:space="preserve"> </v>
      </c>
      <c r="AK27" s="161" t="str">
        <f>IF(ISBLANK(Math1!EU6)," ",IF(Math1!EU6&lt;50,Math1!EU6," "))</f>
        <v xml:space="preserve"> </v>
      </c>
      <c r="AL27" s="161" t="str">
        <f>IF(ISBLANK(Math1!EY6)," ",IF(Math1!EY6&lt;50,Math1!EY6," "))</f>
        <v xml:space="preserve"> </v>
      </c>
      <c r="AM27" s="161" t="str">
        <f>IF(ISBLANK(Math1!FC6)," ",IF(Math1!FC6&lt;50,Math1!FC6," "))</f>
        <v xml:space="preserve"> </v>
      </c>
      <c r="AN27" s="161" t="str">
        <f>IF(ISBLANK(Math1!FJ6)," ",IF(Math1!FJ6&lt;50,Math1!FJ6," "))</f>
        <v xml:space="preserve"> </v>
      </c>
      <c r="AO27" s="161" t="str">
        <f>IF(ISBLANK(Math1!FN6)," ",IF(Math1!FN6&lt;50,Math1!FN6," "))</f>
        <v xml:space="preserve"> </v>
      </c>
      <c r="AP27" s="161" t="str">
        <f>IF(ISBLANK(Math1!FR6)," ",IF(Math1!FR6&lt;50,Math1!FR6," "))</f>
        <v xml:space="preserve"> </v>
      </c>
      <c r="AQ27" s="161" t="str">
        <f>IF(ISBLANK(Math1!FV6)," ",IF(Math1!FV6&lt;50,Math1!FV6," "))</f>
        <v xml:space="preserve"> </v>
      </c>
      <c r="AR27" s="161" t="str">
        <f>IF(ISBLANK(Math1!FZ6)," ",IF(Math1!FZ6&lt;50,Math1!FZ6," "))</f>
        <v xml:space="preserve"> </v>
      </c>
      <c r="AS27" s="161" t="str">
        <f>IF(ISBLANK(Math1!GG6)," ",IF(Math1!GG6&lt;50,Math1!GG6," "))</f>
        <v xml:space="preserve"> </v>
      </c>
      <c r="AT27" s="162" t="str">
        <f>IF(ISBLANK(Math1!GK6)," ",IF(Math1!GK6&lt;50,Math1!GK6," "))</f>
        <v xml:space="preserve"> </v>
      </c>
      <c r="AU27" s="460"/>
      <c r="AV27" s="461"/>
      <c r="AW27" s="161" t="str">
        <f>IF(ISBLANK(Math1!GO6)," ",IF(Math1!GO6&lt;50,Math1!GO6," "))</f>
        <v xml:space="preserve"> </v>
      </c>
      <c r="AX27" s="161" t="str">
        <f>IF(ISBLANK(Math1!GS6)," ",IF(Math1!GS6&lt;50,Math1!GS6," "))</f>
        <v xml:space="preserve"> </v>
      </c>
      <c r="AY27" s="161" t="str">
        <f>IF(ISBLANK(Math1!GW6)," ",IF(Math1!GW6&lt;50,Math1!GW6," "))</f>
        <v xml:space="preserve"> </v>
      </c>
      <c r="AZ27" s="161" t="str">
        <f>IF(ISBLANK(Math1!HD6)," ",IF(Math1!HD6&lt;50,Math1!HD6," "))</f>
        <v xml:space="preserve"> </v>
      </c>
      <c r="BA27" s="161" t="str">
        <f>IF(ISBLANK(Math1!HH6)," ",IF(Math1!HH6&lt;50,Math1!HH6," "))</f>
        <v xml:space="preserve"> </v>
      </c>
      <c r="BB27" s="161" t="str">
        <f>IF(ISBLANK(Math1!HL6)," ",IF(Math1!HL6&lt;50,Math1!HL6," "))</f>
        <v xml:space="preserve"> </v>
      </c>
      <c r="BC27" s="161" t="str">
        <f>IF(ISBLANK(Math1!HP6)," ",IF(Math1!HP6&lt;50,Math1!HP6," "))</f>
        <v xml:space="preserve"> </v>
      </c>
      <c r="BD27" s="161" t="str">
        <f>IF(ISBLANK(Math1!HT6)," ",IF(Math1!HT6&lt;50,Math1!HT6," "))</f>
        <v xml:space="preserve"> </v>
      </c>
      <c r="BE27" s="161" t="str">
        <f>IF(ISBLANK(Math1!IA6)," ",IF(Math1!IA6&lt;50,Math1!IA6," "))</f>
        <v xml:space="preserve"> </v>
      </c>
      <c r="BF27" s="161" t="str">
        <f>IF(ISBLANK(Math1!IE6)," ",IF(Math1!IE6&lt;50,Math1!IE6," "))</f>
        <v xml:space="preserve"> </v>
      </c>
      <c r="BG27" s="161" t="str">
        <f>IF(ISBLANK(Math1!II6)," ",IF(Math1!II6&lt;50,Math1!II6," "))</f>
        <v xml:space="preserve"> </v>
      </c>
      <c r="BH27" s="161" t="str">
        <f>IF(ISBLANK(Math1!IM6)," ",IF(Math1!IM6&lt;50,Math1!IM6," "))</f>
        <v xml:space="preserve"> </v>
      </c>
      <c r="BI27" s="161" t="str">
        <f>IF(ISBLANK(Math1!IQ6)," ",IF(Math1!IQ6&lt;50,Math1!IQ6," "))</f>
        <v xml:space="preserve"> </v>
      </c>
      <c r="BJ27" s="161" t="str">
        <f>IF(ISBLANK(Math1!IX6)," ",IF(Math1!IX6&lt;50,Math1!IX6," "))</f>
        <v xml:space="preserve"> </v>
      </c>
      <c r="BK27" s="161" t="str">
        <f>IF(ISBLANK(Math1!JB6)," ",IF(Math1!JB6&lt;50,Math1!JB6," "))</f>
        <v xml:space="preserve"> </v>
      </c>
      <c r="BL27" s="161" t="str">
        <f>IF(ISBLANK(Math1!JF6)," ",IF(Math1!JF6&lt;50,Math1!JF6," "))</f>
        <v xml:space="preserve"> </v>
      </c>
      <c r="BM27" s="161" t="str">
        <f>IF(ISBLANK(Math1!JJ6)," ",IF(Math1!JJ6&lt;50,Math1!JJ6," "))</f>
        <v xml:space="preserve"> </v>
      </c>
      <c r="BN27" s="161" t="str">
        <f>IF(ISBLANK(Math1!JN6)," ",IF(Math1!JN6&lt;50,Math1!JN6," "))</f>
        <v xml:space="preserve"> </v>
      </c>
      <c r="BO27" s="161" t="str">
        <f>IF(ISBLANK(Math1!JU6)," ",IF(Math1!JU6&lt;50,Math1!JU6," "))</f>
        <v xml:space="preserve"> </v>
      </c>
      <c r="BP27" s="161" t="str">
        <f>IF(ISBLANK(Math1!JY6)," ",IF(Math1!JY6&lt;50,Math1!JY6," "))</f>
        <v xml:space="preserve"> </v>
      </c>
      <c r="BQ27" s="161" t="str">
        <f>IF(ISBLANK(Math1!KC6)," ",IF(Math1!KC6&lt;50,Math1!KC6," "))</f>
        <v xml:space="preserve"> </v>
      </c>
      <c r="BR27" s="162" t="str">
        <f>IF(ISBLANK(Math1!KG6)," ",IF(Math1!KG6&lt;50,Math1!KG6," "))</f>
        <v xml:space="preserve"> </v>
      </c>
      <c r="BS27" s="460"/>
      <c r="BT27" s="461"/>
      <c r="BU27" s="161" t="str">
        <f>IF(ISBLANK(Math1!KK6)," ",IF(Math1!KK6&lt;50,Math1!KK6," "))</f>
        <v xml:space="preserve"> </v>
      </c>
      <c r="BV27" s="161" t="str">
        <f>IF(ISBLANK(Math1!KR6)," ",IF(Math1!KR6&lt;50,Math1!KR6," "))</f>
        <v xml:space="preserve"> </v>
      </c>
      <c r="BW27" s="161" t="str">
        <f>IF(ISBLANK(Math1!KV6)," ",IF(Math1!KV6&lt;50,Math1!KV6," "))</f>
        <v xml:space="preserve"> </v>
      </c>
    </row>
    <row r="28" spans="1:75" s="1" customFormat="1" ht="211.5" customHeight="1" thickBot="1">
      <c r="A28" s="32" t="str">
        <f>LEFT(Math1!$A1,8)&amp;"  1.1     "&amp;Math1!$A2</f>
        <v>Maths -   1.1     classe + prof</v>
      </c>
      <c r="B28" s="33" t="str">
        <f>Math1!$A3&amp;"      "&amp;Math1!$A4</f>
        <v>déc 2014      1er  trimestre</v>
      </c>
      <c r="C28" s="167" t="str">
        <f>LEFT(Math1!E$1,40)&amp;"."&amp;Math1!E4</f>
        <v>Ecrit la suite des nombres  jusqu'à  99.1</v>
      </c>
      <c r="D28" s="167" t="str">
        <f>LEFT(Math1!I$1,40)&amp;"."&amp;Math1!I4</f>
        <v>Ecrit des nombres dictés jusqu'à 99.2</v>
      </c>
      <c r="E28" s="167" t="str">
        <f>LEFT(Math1!M$1,40)&amp;"."&amp;Math1!M4</f>
        <v>Chiffre une quantité, comprend la signif.3</v>
      </c>
      <c r="F28" s="167" t="str">
        <f>LEFT(Math1!Q$1,40)&amp;"."&amp;Math1!Q4</f>
        <v>Dénombre une quantité .4</v>
      </c>
      <c r="G28" s="167" t="str">
        <f>LEFT(Math1!U$1,40)&amp;"."&amp;Math1!U4</f>
        <v>Dessine une quantité.5</v>
      </c>
      <c r="H28" s="167" t="str">
        <f>LEFT(Math1!AB$1,40)&amp;"."&amp;Math1!AB4</f>
        <v>Compare des nombres.6</v>
      </c>
      <c r="I28" s="167" t="str">
        <f>LEFT(Math1!AF$1,40)&amp;"."&amp;Math1!AF4</f>
        <v>Range des nombres.7</v>
      </c>
      <c r="J28" s="167" t="str">
        <f>LEFT(Math1!AJ$1,40)&amp;"."&amp;Math1!AJ4</f>
        <v>Décompose des nombres.8</v>
      </c>
      <c r="K28" s="167" t="str">
        <f>LEFT(Math1!AN$1,40)&amp;"."&amp;Math1!AN4</f>
        <v>Connaît la suite écrite de 2 en 2.9</v>
      </c>
      <c r="L28" s="167" t="str">
        <f>LEFT(Math1!AR$1,40)&amp;"."&amp;Math1!AR4</f>
        <v>Connaît la suite écrite de 5 en 5.10</v>
      </c>
      <c r="M28" s="167" t="str">
        <f>LEFT(Math1!AY$1,40)&amp;"."&amp;Math1!AY4</f>
        <v>Connaît la suite écrite de 10 en 10.11</v>
      </c>
      <c r="N28" s="167" t="str">
        <f>LEFT(Math1!BC$1,40)&amp;"."&amp;Math1!BC4</f>
        <v>Connaît les compléments à 10.12</v>
      </c>
      <c r="O28" s="167" t="str">
        <f>LEFT(Math1!BG$1,40)&amp;"."&amp;Math1!BG4</f>
        <v>Connaît quelques doubles et moitié.13</v>
      </c>
      <c r="P28" s="167" t="str">
        <f>LEFT(Math1!BK$1,40)&amp;"."&amp;Math1!BK4</f>
        <v>Ecrit, nomme, compare, range les nombres.14</v>
      </c>
      <c r="Q28" s="167" t="str">
        <f>LEFT(Math1!BO$1,40)&amp;"."&amp;Math1!BO4</f>
        <v>Résout des problèmes de dénombrement.15</v>
      </c>
      <c r="R28" s="167" t="str">
        <f>LEFT(Math1!BV$1,40)&amp;"."&amp;Math1!BV4</f>
        <v>Maîtrise la technique opératoire de l'ad.16</v>
      </c>
      <c r="S28" s="167" t="str">
        <f>LEFT(Math1!BZ$1,40)&amp;"."&amp;Math1!BZ4</f>
        <v>Maîtrise la technique opératoire de l'ad.17</v>
      </c>
      <c r="T28" s="167" t="str">
        <f>LEFT(Math1!CD$1,40)&amp;"."&amp;Math1!CD4</f>
        <v>Maîtrise la technique opératoire de la s.18</v>
      </c>
      <c r="U28" s="167" t="str">
        <f>LEFT(Math1!CH$1,40)&amp;"."&amp;Math1!CH4</f>
        <v>Maîtrise la technique opératoire de la s.19</v>
      </c>
      <c r="V28" s="167" t="str">
        <f>LEFT(Math1!CL$1,40)&amp;"."&amp;Math1!CL4</f>
        <v>Maîtrise la technique opératoire de la m.20</v>
      </c>
      <c r="W28" s="167" t="str">
        <f>LEFT(Math1!CS$1,39)&amp;"."&amp;Math1!CS4</f>
        <v>Calculs : additions, soustractions, mul.21</v>
      </c>
      <c r="X28" s="35" t="str">
        <f>LEFT(Math1!$A1,8)&amp;"  2.1     "&amp;Math1!$A2</f>
        <v>Maths -   2.1     classe + prof</v>
      </c>
      <c r="Y28" s="36" t="str">
        <f>Math1!$A3&amp;"      "&amp;Math1!$A4</f>
        <v>déc 2014      1er  trimestre</v>
      </c>
      <c r="Z28" s="166" t="str">
        <f>LEFT(Math1!CW$1,39)&amp;"."&amp;Math1!CW4</f>
        <v>Divise par 2  dans le cas où le quotien.22</v>
      </c>
      <c r="AA28" s="166" t="str">
        <f>LEFT(Math1!DA$1,40)&amp;"."&amp;Math1!DA4</f>
        <v>Divise par 5 dans le cas où le quotient .23</v>
      </c>
      <c r="AB28" s="166" t="str">
        <f>LEFT(Math1!DE$1,40)&amp;"."&amp;Math1!DE4</f>
        <v>Divise par 2 et par 5 dans le cas où le .24</v>
      </c>
      <c r="AC28" s="166" t="str">
        <f>LEFT(Math1!DI$1,40)&amp;"."&amp;Math1!DI4</f>
        <v>Connaît les tables d'additions de  1 à 6.25</v>
      </c>
      <c r="AD28" s="166" t="str">
        <f>LEFT(Math1!DP$1,40)&amp;"."&amp;Math1!DP4</f>
        <v>Connaît les tables de multiplication par.26</v>
      </c>
      <c r="AE28" s="166" t="str">
        <f>LEFT(Math1!DT$1,40)&amp;"."&amp;Math1!DT4</f>
        <v>Restitue et utilise les tables d'additio.27</v>
      </c>
      <c r="AF28" s="166" t="str">
        <f>LEFT(Math1!DX$1,39)&amp;"."&amp;Math1!DX4</f>
        <v>Calcule mentalement en utilisant des ad.28</v>
      </c>
      <c r="AG28" s="166" t="str">
        <f>LEFT(Math1!EB$1,40)&amp;"."&amp;Math1!EB4</f>
        <v>Calcule mentalement en utilisant des sou.29</v>
      </c>
      <c r="AH28" s="166" t="str">
        <f>LEFT(Math1!EF$1,40)&amp;"."&amp;Math1!EF4</f>
        <v>Calcule mentalement en utilisant des mul.30</v>
      </c>
      <c r="AI28" s="166" t="str">
        <f>LEFT(Math1!EM$1,40)&amp;"."&amp;Math1!EM4</f>
        <v>Calcule mentalement en utilisant des add.31</v>
      </c>
      <c r="AJ28" s="166" t="str">
        <f>LEFT(Math1!EQ$1,40)&amp;"."&amp;Math1!EQ4</f>
        <v>Reconnaît des situations additives.32</v>
      </c>
      <c r="AK28" s="166" t="str">
        <f>LEFT(Math1!EU$1,40)&amp;"."&amp;Math1!EU4</f>
        <v>Reconnaît des situations soustractives.33</v>
      </c>
      <c r="AL28" s="166" t="str">
        <f>LEFT(Math1!EY$1,40)&amp;"."&amp;Math1!EY4</f>
        <v>Reconnaît des situations multiplicatives.34</v>
      </c>
      <c r="AM28" s="166" t="str">
        <f>LEFT(Math1!FC$1,40)&amp;"."&amp;Math1!FC4</f>
        <v>Expose clairement le résultat (dessin, p.35</v>
      </c>
      <c r="AN28" s="166" t="str">
        <f>LEFT(Math1!FJ$1,40)&amp;"."&amp;Math1!FJ4</f>
        <v>Résout des problèmes relevant de l'addit.36</v>
      </c>
      <c r="AO28" s="166" t="str">
        <f>LEFT(Math1!FN$1,40)&amp;"."&amp;Math1!FN4</f>
        <v>Utilise les fonctions de base de la calc.37</v>
      </c>
      <c r="AP28" s="166" t="str">
        <f>LEFT(Math1!FR$1,40)&amp;"."&amp;Math1!FR4</f>
        <v>Situe un objet ou une personne (droite, .38</v>
      </c>
      <c r="AQ28" s="166" t="str">
        <f>LEFT(Math1!FV$1,40)&amp;"."&amp;Math1!FV4</f>
        <v>Code et décode un déplacement.39</v>
      </c>
      <c r="AR28" s="166" t="str">
        <f>LEFT(Math1!FZ$1,40)&amp;"."&amp;Math1!FZ4</f>
        <v>Situe un objet par rapport à soi ou à un.40</v>
      </c>
      <c r="AS28" s="166" t="str">
        <f>LEFT(Math1!GG$1,40)&amp;"."&amp;Math1!GG4</f>
        <v>Reconnaît et nomme les figures planes.41</v>
      </c>
      <c r="AT28" s="166" t="str">
        <f>LEFT(Math1!GK$1,40)&amp;"."&amp;Math1!GK4</f>
        <v>Reconnaît et nomme les solides.42</v>
      </c>
      <c r="AU28" s="35" t="str">
        <f>LEFT(Math1!$A1,8)&amp;"  3.1     "&amp;Math1!$A2</f>
        <v>Maths -   3.1     classe + prof</v>
      </c>
      <c r="AV28" s="36" t="str">
        <f>Math1!$A3&amp;"      "&amp;Math1!$A4</f>
        <v>déc 2014      1er  trimestre</v>
      </c>
      <c r="AW28" s="166" t="str">
        <f>LEFT(Math1!GO$1,40)&amp;"."&amp;Math1!GO4</f>
        <v>Décrit les figures planes .43</v>
      </c>
      <c r="AX28" s="166" t="str">
        <f>LEFT(Math1!GS$1,40)&amp;"."&amp;Math1!GS4</f>
        <v>Décrit les figures  solides.44</v>
      </c>
      <c r="AY28" s="166" t="str">
        <f>LEFT(Math1!GW$1,40)&amp;"."&amp;Math1!GW4</f>
        <v>Reconnaît, nomme et décrit les figures p.45</v>
      </c>
      <c r="AZ28" s="166" t="str">
        <f>LEFT(Math1!HD$1,40)&amp;"."&amp;Math1!HD4</f>
        <v>Utilise la règle.46</v>
      </c>
      <c r="BA28" s="166" t="str">
        <f>LEFT(Math1!HH$1,40)&amp;"."&amp;Math1!HH4</f>
        <v>Utilise l'équerre.47</v>
      </c>
      <c r="BB28" s="166" t="str">
        <f>LEFT(Math1!HL$1,40)&amp;"."&amp;Math1!HL4</f>
        <v>Trace un carré, un rectangle, un triangl.48</v>
      </c>
      <c r="BC28" s="166" t="str">
        <f>LEFT(Math1!HP$1,40)&amp;"."&amp;Math1!HP4</f>
        <v>Reproduit une figure.49</v>
      </c>
      <c r="BD28" s="166" t="str">
        <f>LEFT(Math1!HT$1,40)&amp;"."&amp;Math1!HT4</f>
        <v>Utilise la règle pour tracer avec soin e.50</v>
      </c>
      <c r="BE28" s="166" t="str">
        <f>LEFT(Math1!IA$1,40)&amp;"."&amp;Math1!IA4</f>
        <v>Trace un carré, un rectangle, un triangl.51</v>
      </c>
      <c r="BF28" s="166" t="str">
        <f>LEFT(Math1!IE$1,40)&amp;"."&amp;Math1!IE4</f>
        <v>Trace un alignement.52</v>
      </c>
      <c r="BG28" s="166" t="str">
        <f>LEFT(Math1!II$1,40)&amp;"."&amp;Math1!II4</f>
        <v>Trace un angle droit.53</v>
      </c>
      <c r="BH28" s="166" t="str">
        <f>LEFT(Math1!IM$1,40)&amp;"."&amp;Math1!IM4</f>
        <v>Trace le symétrique.54</v>
      </c>
      <c r="BI28" s="166" t="str">
        <f>LEFT(Math1!IQ$1,40)&amp;"."&amp;Math1!IQ4</f>
        <v>Perçoit et reconnaît quelques relations .55</v>
      </c>
      <c r="BJ28" s="166" t="str">
        <f>LEFT(Math1!IX$1,40)&amp;"."&amp;Math1!IX4</f>
        <v>Repère les nœuds.56</v>
      </c>
      <c r="BK28" s="166" t="str">
        <f>LEFT(Math1!JB$1,38)&amp;"."&amp;Math1!JB4</f>
        <v>Repère les cases.57</v>
      </c>
      <c r="BL28" s="166" t="str">
        <f>LEFT(Math1!JF$1,40)&amp;"."&amp;Math1!JF4</f>
        <v>Repère des cases, des nœuds d'un quadril.58</v>
      </c>
      <c r="BM28" s="166" t="str">
        <f>LEFT(Math1!JJ$1,40)&amp;"."&amp;Math1!JJ4</f>
        <v>Résout un problème géométrique.59</v>
      </c>
      <c r="BN28" s="166" t="str">
        <f>LEFT(Math1!JN$1,40)&amp;"."&amp;Math1!JN4</f>
        <v>Mesure des longueurs.60</v>
      </c>
      <c r="BO28" s="166" t="str">
        <f>LEFT(Math1!JU$1,40)&amp;"."&amp;Math1!JU4</f>
        <v>Compare des longueurs.61</v>
      </c>
      <c r="BP28" s="166" t="str">
        <f>LEFT(Math1!JY$1,40)&amp;"."&amp;Math1!JY4</f>
        <v>Utilise les unités usuelles de mesure ; .62</v>
      </c>
      <c r="BQ28" s="166" t="str">
        <f>LEFT(Math1!KC$1,40)&amp;"."&amp;Math1!KC4</f>
        <v>Trace des longueurs.63</v>
      </c>
      <c r="BR28" s="166" t="str">
        <f>LEFT(Math1!KG$1,40)&amp;"."&amp;Math1!KG4</f>
        <v>Est précis et soigneux dans les tracés, .64</v>
      </c>
      <c r="BS28" s="35" t="str">
        <f>LEFT(Math1!$A1,8)&amp;"  4.1     "&amp;Math1!$A2</f>
        <v>Maths -   4.1     classe + prof</v>
      </c>
      <c r="BT28" s="36" t="str">
        <f>Math1!$A3&amp;"      "&amp;Math1!$A4</f>
        <v>déc 2014      1er  trimestre</v>
      </c>
      <c r="BU28" s="166" t="str">
        <f>LEFT(Math1!KK$1,40)&amp;"."&amp;Math1!KK4</f>
        <v>Résout des problèmes de longueur et de m.65</v>
      </c>
      <c r="BV28" s="166" t="str">
        <f>LEFT(Math1!KR$1,40)&amp;"."&amp;Math1!KR4</f>
        <v>Utilise un tableau, un graphique.66</v>
      </c>
      <c r="BW28" s="166" t="str">
        <f>LEFT(Math1!KV$1,40)&amp;"."&amp;Math1!KV4</f>
        <v>Organise les données d'un énoncé.67</v>
      </c>
    </row>
    <row r="29" spans="1:75" s="1" customFormat="1" ht="20.100000000000001" customHeight="1">
      <c r="A29" s="459" t="str">
        <f>LEFT(Math1!$A23,1)&amp;LEFT(Math1!$B23,1)</f>
        <v xml:space="preserve">  </v>
      </c>
      <c r="B29" s="459"/>
      <c r="C29" s="157" t="str">
        <f>IF(ISBLANK(Math1!E23)," ",IF(Math1!E23&gt;=75,Math1!E23," "))</f>
        <v xml:space="preserve"> </v>
      </c>
      <c r="D29" s="157" t="str">
        <f>IF(ISBLANK(Math1!I23)," ",IF(Math1!I23&gt;=75,Math1!I23," "))</f>
        <v xml:space="preserve"> </v>
      </c>
      <c r="E29" s="157" t="str">
        <f>IF(ISBLANK(Math1!M23)," ",IF(Math1!M23&gt;=75,Math1!M23," "))</f>
        <v xml:space="preserve"> </v>
      </c>
      <c r="F29" s="157" t="str">
        <f>IF(ISBLANK(Math1!Q23)," ",IF(Math1!Q23&gt;=75,Math1!Q23," "))</f>
        <v xml:space="preserve"> </v>
      </c>
      <c r="G29" s="157" t="str">
        <f>IF(ISBLANK(Math1!U23)," ",IF(Math1!U23&gt;=75,Math1!U23," "))</f>
        <v xml:space="preserve"> </v>
      </c>
      <c r="H29" s="157" t="str">
        <f>IF(ISBLANK(Math1!AB23)," ",IF(Math1!AB23&gt;=75,Math1!AB23," "))</f>
        <v xml:space="preserve"> </v>
      </c>
      <c r="I29" s="157" t="str">
        <f>IF(ISBLANK(Math1!AF23)," ",IF(Math1!AF23&gt;=75,Math1!AF23," "))</f>
        <v xml:space="preserve"> </v>
      </c>
      <c r="J29" s="157" t="str">
        <f>IF(ISBLANK(Math1!AJ23)," ",IF(Math1!AJ23&gt;=75,Math1!AJ23," "))</f>
        <v xml:space="preserve"> </v>
      </c>
      <c r="K29" s="157" t="str">
        <f>IF(ISBLANK(Math1!AN23)," ",IF(Math1!AN23&gt;=75,Math1!AN23," "))</f>
        <v xml:space="preserve"> </v>
      </c>
      <c r="L29" s="157" t="str">
        <f>IF(ISBLANK(Math1!AR23)," ",IF(Math1!AR23&gt;=75,Math1!AR23," "))</f>
        <v xml:space="preserve"> </v>
      </c>
      <c r="M29" s="157" t="str">
        <f>IF(ISBLANK(Math1!AY23)," ",IF(Math1!AY23&gt;=75,Math1!AY23," "))</f>
        <v xml:space="preserve"> </v>
      </c>
      <c r="N29" s="157" t="str">
        <f>IF(ISBLANK(Math1!BC23)," ",IF(Math1!BC23&gt;=75,Math1!BC23," "))</f>
        <v xml:space="preserve"> </v>
      </c>
      <c r="O29" s="157" t="str">
        <f>IF(ISBLANK(Math1!BG23)," ",IF(Math1!BG23&gt;=75,Math1!BG23," "))</f>
        <v xml:space="preserve"> </v>
      </c>
      <c r="P29" s="157" t="str">
        <f>IF(ISBLANK(Math1!BK23)," ",IF(Math1!BK23&gt;=75,Math1!BK23," "))</f>
        <v xml:space="preserve"> </v>
      </c>
      <c r="Q29" s="157" t="str">
        <f>IF(ISBLANK(Math1!BO23)," ",IF(Math1!BO23&gt;=75,Math1!BO23," "))</f>
        <v xml:space="preserve"> </v>
      </c>
      <c r="R29" s="157" t="str">
        <f>IF(ISBLANK(Math1!BV23)," ",IF(Math1!BV23&gt;=75,Math1!BV23," "))</f>
        <v xml:space="preserve"> </v>
      </c>
      <c r="S29" s="157" t="str">
        <f>IF(ISBLANK(Math1!BZ23)," ",IF(Math1!BZ23&gt;=75,Math1!BZ23," "))</f>
        <v xml:space="preserve"> </v>
      </c>
      <c r="T29" s="157" t="str">
        <f>IF(ISBLANK(Math1!CD23)," ",IF(Math1!CD23&gt;=75,Math1!CD23," "))</f>
        <v xml:space="preserve"> </v>
      </c>
      <c r="U29" s="157" t="str">
        <f>IF(ISBLANK(Math1!CH23)," ",IF(Math1!CH23&gt;=75,Math1!CH23," "))</f>
        <v xml:space="preserve"> </v>
      </c>
      <c r="V29" s="157" t="str">
        <f>IF(ISBLANK(Math1!CL23)," ",IF(Math1!CL23&gt;=75,Math1!CL23," "))</f>
        <v xml:space="preserve"> </v>
      </c>
      <c r="W29" s="158" t="str">
        <f>IF(ISBLANK(Math1!CS23)," ",IF(Math1!CS23&gt;=75,Math1!CS23," "))</f>
        <v xml:space="preserve"> </v>
      </c>
      <c r="X29" s="456" t="str">
        <f>A29</f>
        <v xml:space="preserve">  </v>
      </c>
      <c r="Y29" s="457"/>
      <c r="Z29" s="157" t="str">
        <f>IF(ISBLANK(Math1!CW23)," ",IF(Math1!CW23&gt;=75,Math1!CW23," "))</f>
        <v xml:space="preserve"> </v>
      </c>
      <c r="AA29" s="157" t="str">
        <f>IF(ISBLANK(Math1!DA23)," ",IF(Math1!DA23&gt;=75,Math1!DA23," "))</f>
        <v xml:space="preserve"> </v>
      </c>
      <c r="AB29" s="157" t="str">
        <f>IF(ISBLANK(Math1!DE23)," ",IF(Math1!DE23&gt;=75,Math1!DE23," "))</f>
        <v xml:space="preserve"> </v>
      </c>
      <c r="AC29" s="157" t="str">
        <f>IF(ISBLANK(Math1!DI23)," ",IF(Math1!DI23&gt;=75,Math1!DI23," "))</f>
        <v xml:space="preserve"> </v>
      </c>
      <c r="AD29" s="157" t="str">
        <f>IF(ISBLANK(Math1!DP23)," ",IF(Math1!DP23&gt;=75,Math1!DP23," "))</f>
        <v xml:space="preserve"> </v>
      </c>
      <c r="AE29" s="157" t="str">
        <f>IF(ISBLANK(Math1!DT23)," ",IF(Math1!DT23&gt;=75,Math1!DT23," "))</f>
        <v xml:space="preserve"> </v>
      </c>
      <c r="AF29" s="157" t="str">
        <f>IF(ISBLANK(Math1!DX23)," ",IF(Math1!DX23&gt;=75,Math1!DX23," "))</f>
        <v xml:space="preserve"> </v>
      </c>
      <c r="AG29" s="157" t="str">
        <f>IF(ISBLANK(Math1!EB23)," ",IF(Math1!EB23&gt;=75,Math1!EB23," "))</f>
        <v xml:space="preserve"> </v>
      </c>
      <c r="AH29" s="157" t="str">
        <f>IF(ISBLANK(Math1!EF23)," ",IF(Math1!EF23&gt;=75,Math1!EF23," "))</f>
        <v xml:space="preserve"> </v>
      </c>
      <c r="AI29" s="157" t="str">
        <f>IF(ISBLANK(Math1!EM23)," ",IF(Math1!EM23&gt;=75,Math1!EM23," "))</f>
        <v xml:space="preserve"> </v>
      </c>
      <c r="AJ29" s="157" t="str">
        <f>IF(ISBLANK(Math1!EQ23)," ",IF(Math1!EQ23&gt;=75,Math1!EQ23," "))</f>
        <v xml:space="preserve"> </v>
      </c>
      <c r="AK29" s="157" t="str">
        <f>IF(ISBLANK(Math1!EU23)," ",IF(Math1!EU23&gt;=75,Math1!EU23," "))</f>
        <v xml:space="preserve"> </v>
      </c>
      <c r="AL29" s="157" t="str">
        <f>IF(ISBLANK(Math1!EY23)," ",IF(Math1!EY23&gt;=75,Math1!EY23," "))</f>
        <v xml:space="preserve"> </v>
      </c>
      <c r="AM29" s="157" t="str">
        <f>IF(ISBLANK(Math1!FC23)," ",IF(Math1!FC23&gt;=75,Math1!FC23," "))</f>
        <v xml:space="preserve"> </v>
      </c>
      <c r="AN29" s="157" t="str">
        <f>IF(ISBLANK(Math1!FJ23)," ",IF(Math1!FJ23&gt;=75,Math1!FJ23," "))</f>
        <v xml:space="preserve"> </v>
      </c>
      <c r="AO29" s="157" t="str">
        <f>IF(ISBLANK(Math1!FN23)," ",IF(Math1!FN23&gt;=75,Math1!FN23," "))</f>
        <v xml:space="preserve"> </v>
      </c>
      <c r="AP29" s="157" t="str">
        <f>IF(ISBLANK(Math1!FR23)," ",IF(Math1!FR23&gt;=75,Math1!FR23," "))</f>
        <v xml:space="preserve"> </v>
      </c>
      <c r="AQ29" s="157" t="str">
        <f>IF(ISBLANK(Math1!FV23)," ",IF(Math1!FV23&gt;=75,Math1!FV23," "))</f>
        <v xml:space="preserve"> </v>
      </c>
      <c r="AR29" s="157" t="str">
        <f>IF(ISBLANK(Math1!FZ23)," ",IF(Math1!FZ23&gt;=75,Math1!FZ23," "))</f>
        <v xml:space="preserve"> </v>
      </c>
      <c r="AS29" s="157" t="str">
        <f>IF(ISBLANK(Math1!GG23)," ",IF(Math1!GG23&gt;=75,Math1!GG23," "))</f>
        <v xml:space="preserve"> </v>
      </c>
      <c r="AT29" s="158" t="str">
        <f>IF(ISBLANK(Math1!GK23)," ",IF(Math1!GK23&gt;=75,Math1!GK23," "))</f>
        <v xml:space="preserve"> </v>
      </c>
      <c r="AU29" s="456" t="str">
        <f>X29</f>
        <v xml:space="preserve">  </v>
      </c>
      <c r="AV29" s="457"/>
      <c r="AW29" s="157" t="str">
        <f>IF(ISBLANK(Math1!GO23)," ",IF(Math1!GO23&gt;=75,Math1!GO23," "))</f>
        <v xml:space="preserve"> </v>
      </c>
      <c r="AX29" s="157" t="str">
        <f>IF(ISBLANK(Math1!GS23)," ",IF(Math1!GS23&gt;=75,Math1!GS23," "))</f>
        <v xml:space="preserve"> </v>
      </c>
      <c r="AY29" s="157" t="str">
        <f>IF(ISBLANK(Math1!GW23)," ",IF(Math1!GW23&gt;=75,Math1!GW23," "))</f>
        <v xml:space="preserve"> </v>
      </c>
      <c r="AZ29" s="157" t="str">
        <f>IF(ISBLANK(Math1!HD23)," ",IF(Math1!HD23&gt;=75,Math1!HD23," "))</f>
        <v xml:space="preserve"> </v>
      </c>
      <c r="BA29" s="157" t="str">
        <f>IF(ISBLANK(Math1!HH23)," ",IF(Math1!HH23&gt;=75,Math1!HH23," "))</f>
        <v xml:space="preserve"> </v>
      </c>
      <c r="BB29" s="157" t="str">
        <f>IF(ISBLANK(Math1!HL23)," ",IF(Math1!HL23&gt;=75,Math1!HL23," "))</f>
        <v xml:space="preserve"> </v>
      </c>
      <c r="BC29" s="157" t="str">
        <f>IF(ISBLANK(Math1!HP23)," ",IF(Math1!HP23&gt;=75,Math1!HP23," "))</f>
        <v xml:space="preserve"> </v>
      </c>
      <c r="BD29" s="157" t="str">
        <f>IF(ISBLANK(Math1!HT23)," ",IF(Math1!HT23&gt;=75,Math1!HT23," "))</f>
        <v xml:space="preserve"> </v>
      </c>
      <c r="BE29" s="157" t="str">
        <f>IF(ISBLANK(Math1!IA23)," ",IF(Math1!IA23&gt;=75,Math1!IA23," "))</f>
        <v xml:space="preserve"> </v>
      </c>
      <c r="BF29" s="157" t="str">
        <f>IF(ISBLANK(Math1!IE23)," ",IF(Math1!IE23&gt;=75,Math1!IE23," "))</f>
        <v xml:space="preserve"> </v>
      </c>
      <c r="BG29" s="157" t="str">
        <f>IF(ISBLANK(Math1!II23)," ",IF(Math1!II23&gt;=75,Math1!II23," "))</f>
        <v xml:space="preserve"> </v>
      </c>
      <c r="BH29" s="157" t="str">
        <f>IF(ISBLANK(Math1!IM23)," ",IF(Math1!IM23&gt;=75,Math1!IM23," "))</f>
        <v xml:space="preserve"> </v>
      </c>
      <c r="BI29" s="157" t="str">
        <f>IF(ISBLANK(Math1!IQ23)," ",IF(Math1!IQ23&gt;=75,Math1!IQ23," "))</f>
        <v xml:space="preserve"> </v>
      </c>
      <c r="BJ29" s="157" t="str">
        <f>IF(ISBLANK(Math1!IX23)," ",IF(Math1!IX23&gt;=75,Math1!IX23," "))</f>
        <v xml:space="preserve"> </v>
      </c>
      <c r="BK29" s="157" t="str">
        <f>IF(ISBLANK(Math1!JB23)," ",IF(Math1!JB23&gt;=75,Math1!JB23," "))</f>
        <v xml:space="preserve"> </v>
      </c>
      <c r="BL29" s="157" t="str">
        <f>IF(ISBLANK(Math1!JF23)," ",IF(Math1!JF23&gt;=75,Math1!JF23," "))</f>
        <v xml:space="preserve"> </v>
      </c>
      <c r="BM29" s="157" t="str">
        <f>IF(ISBLANK(Math1!JJ23)," ",IF(Math1!JJ23&gt;=75,Math1!JJ23," "))</f>
        <v xml:space="preserve"> </v>
      </c>
      <c r="BN29" s="157" t="str">
        <f>IF(ISBLANK(Math1!JN23)," ",IF(Math1!JN23&gt;=75,Math1!JN23," "))</f>
        <v xml:space="preserve"> </v>
      </c>
      <c r="BO29" s="157" t="str">
        <f>IF(ISBLANK(Math1!JU23)," ",IF(Math1!JU23&gt;=75,Math1!JU23," "))</f>
        <v xml:space="preserve"> </v>
      </c>
      <c r="BP29" s="157" t="str">
        <f>IF(ISBLANK(Math1!JY23)," ",IF(Math1!JY23&gt;=75,Math1!JY23," "))</f>
        <v xml:space="preserve"> </v>
      </c>
      <c r="BQ29" s="157" t="str">
        <f>IF(ISBLANK(Math1!KC23)," ",IF(Math1!KC23&gt;=75,Math1!KC23," "))</f>
        <v xml:space="preserve"> </v>
      </c>
      <c r="BR29" s="158" t="str">
        <f>IF(ISBLANK(Math1!KG23)," ",IF(Math1!KG23&gt;=75,Math1!KG23," "))</f>
        <v xml:space="preserve"> </v>
      </c>
      <c r="BS29" s="456" t="str">
        <f>AU29</f>
        <v xml:space="preserve">  </v>
      </c>
      <c r="BT29" s="457"/>
      <c r="BU29" s="157" t="str">
        <f>IF(ISBLANK(Math1!KK23)," ",IF(Math1!KK23&gt;=75,Math1!KK23," "))</f>
        <v xml:space="preserve"> </v>
      </c>
      <c r="BV29" s="157" t="str">
        <f>IF(ISBLANK(Math1!KR23)," ",IF(Math1!KR23&gt;=75,Math1!KR23," "))</f>
        <v xml:space="preserve"> </v>
      </c>
      <c r="BW29" s="157" t="str">
        <f>IF(ISBLANK(Math1!KV23)," ",IF(Math1!KV23&gt;=75,Math1!KV23," "))</f>
        <v xml:space="preserve"> </v>
      </c>
    </row>
    <row r="30" spans="1:75" s="1" customFormat="1" ht="20.100000000000001" customHeight="1">
      <c r="A30" s="459"/>
      <c r="B30" s="459"/>
      <c r="C30" s="159" t="str">
        <f>IF(ISBLANK(Math1!E23)," ",IF(Math1!E23&gt;=50,IF(Math1!E23&lt;75,Math1!E23," ")," "))</f>
        <v xml:space="preserve"> </v>
      </c>
      <c r="D30" s="159" t="str">
        <f>IF(ISBLANK(Math1!I23)," ",IF(Math1!I23&gt;=50,IF(Math1!I23&lt;75,Math1!I23," ")," "))</f>
        <v xml:space="preserve"> </v>
      </c>
      <c r="E30" s="159" t="str">
        <f>IF(ISBLANK(Math1!M23)," ",IF(Math1!M23&gt;=50,IF(Math1!M23&lt;75,Math1!M23," ")," "))</f>
        <v xml:space="preserve"> </v>
      </c>
      <c r="F30" s="159" t="str">
        <f>IF(ISBLANK(Math1!Q23)," ",IF(Math1!Q23&gt;=50,IF(Math1!Q23&lt;75,Math1!Q23," ")," "))</f>
        <v xml:space="preserve"> </v>
      </c>
      <c r="G30" s="159" t="str">
        <f>IF(ISBLANK(Math1!U23)," ",IF(Math1!U23&gt;=50,IF(Math1!U23&lt;75,Math1!U23," ")," "))</f>
        <v xml:space="preserve"> </v>
      </c>
      <c r="H30" s="159" t="str">
        <f>IF(ISBLANK(Math1!AB23)," ",IF(Math1!AB23&gt;=50,IF(Math1!AB23&lt;75,Math1!AB23," ")," "))</f>
        <v xml:space="preserve"> </v>
      </c>
      <c r="I30" s="159" t="str">
        <f>IF(ISBLANK(Math1!AF23)," ",IF(Math1!AF23&gt;=50,IF(Math1!AF23&lt;75,Math1!AF23," ")," "))</f>
        <v xml:space="preserve"> </v>
      </c>
      <c r="J30" s="159" t="str">
        <f>IF(ISBLANK(Math1!AJ23)," ",IF(Math1!AJ23&gt;=50,IF(Math1!AJ23&lt;75,Math1!AJ23," ")," "))</f>
        <v xml:space="preserve"> </v>
      </c>
      <c r="K30" s="159" t="str">
        <f>IF(ISBLANK(Math1!AN23)," ",IF(Math1!AN23&gt;=50,IF(Math1!AN23&lt;75,Math1!AN23," ")," "))</f>
        <v xml:space="preserve"> </v>
      </c>
      <c r="L30" s="159" t="str">
        <f>IF(ISBLANK(Math1!AR23)," ",IF(Math1!AR23&gt;=50,IF(Math1!AR23&lt;75,Math1!AR23," ")," "))</f>
        <v xml:space="preserve"> </v>
      </c>
      <c r="M30" s="159" t="str">
        <f>IF(ISBLANK(Math1!AY23)," ",IF(Math1!AY23&gt;=50,IF(Math1!AY23&lt;75,Math1!AY23," ")," "))</f>
        <v xml:space="preserve"> </v>
      </c>
      <c r="N30" s="159" t="str">
        <f>IF(ISBLANK(Math1!BC23)," ",IF(Math1!BC23&gt;=50,IF(Math1!BC23&lt;75,Math1!BC23," ")," "))</f>
        <v xml:space="preserve"> </v>
      </c>
      <c r="O30" s="159" t="str">
        <f>IF(ISBLANK(Math1!BG23)," ",IF(Math1!BG23&gt;=50,IF(Math1!BG23&lt;75,Math1!BG23," ")," "))</f>
        <v xml:space="preserve"> </v>
      </c>
      <c r="P30" s="159" t="str">
        <f>IF(ISBLANK(Math1!BK23)," ",IF(Math1!BK23&gt;=50,IF(Math1!BK23&lt;75,Math1!BK23," ")," "))</f>
        <v xml:space="preserve"> </v>
      </c>
      <c r="Q30" s="159" t="str">
        <f>IF(ISBLANK(Math1!BO23)," ",IF(Math1!BO23&gt;=50,IF(Math1!BO23&lt;75,Math1!BO23," ")," "))</f>
        <v xml:space="preserve"> </v>
      </c>
      <c r="R30" s="159" t="str">
        <f>IF(ISBLANK(Math1!BV23)," ",IF(Math1!BV23&gt;=50,IF(Math1!BV23&lt;75,Math1!BV23," ")," "))</f>
        <v xml:space="preserve"> </v>
      </c>
      <c r="S30" s="159" t="str">
        <f>IF(ISBLANK(Math1!BZ23)," ",IF(Math1!BZ23&gt;=50,IF(Math1!BZ23&lt;75,Math1!BZ23," ")," "))</f>
        <v xml:space="preserve"> </v>
      </c>
      <c r="T30" s="159" t="str">
        <f>IF(ISBLANK(Math1!CD23)," ",IF(Math1!CD23&gt;=50,IF(Math1!CD23&lt;75,Math1!CD23," ")," "))</f>
        <v xml:space="preserve"> </v>
      </c>
      <c r="U30" s="159" t="str">
        <f>IF(ISBLANK(Math1!CH23)," ",IF(Math1!CH23&gt;=50,IF(Math1!CH23&lt;75,Math1!CH23," ")," "))</f>
        <v xml:space="preserve"> </v>
      </c>
      <c r="V30" s="159" t="str">
        <f>IF(ISBLANK(Math1!CL23)," ",IF(Math1!CL23&gt;=50,IF(Math1!CL23&lt;75,Math1!CL23," ")," "))</f>
        <v xml:space="preserve"> </v>
      </c>
      <c r="W30" s="160" t="str">
        <f>IF(ISBLANK(Math1!CS23)," ",IF(Math1!CS23&gt;=50,IF(Math1!CS23&lt;75,Math1!CS23," ")," "))</f>
        <v xml:space="preserve"> </v>
      </c>
      <c r="X30" s="458"/>
      <c r="Y30" s="459"/>
      <c r="Z30" s="159" t="str">
        <f>IF(ISBLANK(Math1!CW23)," ",IF(Math1!CW23&gt;=50,IF(Math1!CW23&lt;75,Math1!CW23," ")," "))</f>
        <v xml:space="preserve"> </v>
      </c>
      <c r="AA30" s="159" t="str">
        <f>IF(ISBLANK(Math1!DA23)," ",IF(Math1!DA23&gt;=50,IF(Math1!DA23&lt;75,Math1!DA23," ")," "))</f>
        <v xml:space="preserve"> </v>
      </c>
      <c r="AB30" s="159" t="str">
        <f>IF(ISBLANK(Math1!DE23)," ",IF(Math1!DE23&gt;=50,IF(Math1!DE23&lt;75,Math1!DE23," ")," "))</f>
        <v xml:space="preserve"> </v>
      </c>
      <c r="AC30" s="159" t="str">
        <f>IF(ISBLANK(Math1!DI23)," ",IF(Math1!DI23&gt;=50,IF(Math1!DI23&lt;75,Math1!DI23," ")," "))</f>
        <v xml:space="preserve"> </v>
      </c>
      <c r="AD30" s="159" t="str">
        <f>IF(ISBLANK(Math1!DP23)," ",IF(Math1!DP23&gt;=50,IF(Math1!DP23&lt;75,Math1!DP23," ")," "))</f>
        <v xml:space="preserve"> </v>
      </c>
      <c r="AE30" s="159" t="str">
        <f>IF(ISBLANK(Math1!DT23)," ",IF(Math1!DT23&gt;=50,IF(Math1!DT23&lt;75,Math1!DT23," ")," "))</f>
        <v xml:space="preserve"> </v>
      </c>
      <c r="AF30" s="159" t="str">
        <f>IF(ISBLANK(Math1!DX23)," ",IF(Math1!DX23&gt;=50,IF(Math1!DX23&lt;75,Math1!DX23," ")," "))</f>
        <v xml:space="preserve"> </v>
      </c>
      <c r="AG30" s="159" t="str">
        <f>IF(ISBLANK(Math1!EB23)," ",IF(Math1!EB23&gt;=50,IF(Math1!EB23&lt;75,Math1!EB23," ")," "))</f>
        <v xml:space="preserve"> </v>
      </c>
      <c r="AH30" s="159" t="str">
        <f>IF(ISBLANK(Math1!EF23)," ",IF(Math1!EF23&gt;=50,IF(Math1!EF23&lt;75,Math1!EF23," ")," "))</f>
        <v xml:space="preserve"> </v>
      </c>
      <c r="AI30" s="159" t="str">
        <f>IF(ISBLANK(Math1!EM23)," ",IF(Math1!EM23&gt;=50,IF(Math1!EM23&lt;75,Math1!EM23," ")," "))</f>
        <v xml:space="preserve"> </v>
      </c>
      <c r="AJ30" s="159" t="str">
        <f>IF(ISBLANK(Math1!EQ23)," ",IF(Math1!EQ23&gt;=50,IF(Math1!EQ23&lt;75,Math1!EQ23," ")," "))</f>
        <v xml:space="preserve"> </v>
      </c>
      <c r="AK30" s="159" t="str">
        <f>IF(ISBLANK(Math1!EU23)," ",IF(Math1!EU23&gt;=50,IF(Math1!EU23&lt;75,Math1!EU23," ")," "))</f>
        <v xml:space="preserve"> </v>
      </c>
      <c r="AL30" s="159" t="str">
        <f>IF(ISBLANK(Math1!EY23)," ",IF(Math1!EY23&gt;=50,IF(Math1!EY23&lt;75,Math1!EY23," ")," "))</f>
        <v xml:space="preserve"> </v>
      </c>
      <c r="AM30" s="159" t="str">
        <f>IF(ISBLANK(Math1!FC23)," ",IF(Math1!FC23&gt;=50,IF(Math1!FC23&lt;75,Math1!FC23," ")," "))</f>
        <v xml:space="preserve"> </v>
      </c>
      <c r="AN30" s="159" t="str">
        <f>IF(ISBLANK(Math1!FJ23)," ",IF(Math1!FJ23&gt;=50,IF(Math1!FJ23&lt;75,Math1!FJ23," ")," "))</f>
        <v xml:space="preserve"> </v>
      </c>
      <c r="AO30" s="159" t="str">
        <f>IF(ISBLANK(Math1!FN23)," ",IF(Math1!FN23&gt;=50,IF(Math1!FN23&lt;75,Math1!FN23," ")," "))</f>
        <v xml:space="preserve"> </v>
      </c>
      <c r="AP30" s="159" t="str">
        <f>IF(ISBLANK(Math1!FR23)," ",IF(Math1!FR23&gt;=50,IF(Math1!FR23&lt;75,Math1!FR23," ")," "))</f>
        <v xml:space="preserve"> </v>
      </c>
      <c r="AQ30" s="159" t="str">
        <f>IF(ISBLANK(Math1!FV23)," ",IF(Math1!FV23&gt;=50,IF(Math1!FV23&lt;75,Math1!FV23," ")," "))</f>
        <v xml:space="preserve"> </v>
      </c>
      <c r="AR30" s="159" t="str">
        <f>IF(ISBLANK(Math1!FZ23)," ",IF(Math1!FZ23&gt;=50,IF(Math1!FZ23&lt;75,Math1!FZ23," ")," "))</f>
        <v xml:space="preserve"> </v>
      </c>
      <c r="AS30" s="159" t="str">
        <f>IF(ISBLANK(Math1!GG23)," ",IF(Math1!GG23&gt;=50,IF(Math1!GG23&lt;75,Math1!GG23," ")," "))</f>
        <v xml:space="preserve"> </v>
      </c>
      <c r="AT30" s="160" t="str">
        <f>IF(ISBLANK(Math1!GK23)," ",IF(Math1!GK23&gt;=50,IF(Math1!GK23&lt;75,Math1!GK23," ")," "))</f>
        <v xml:space="preserve"> </v>
      </c>
      <c r="AU30" s="458"/>
      <c r="AV30" s="459"/>
      <c r="AW30" s="159" t="str">
        <f>IF(ISBLANK(Math1!GO23)," ",IF(Math1!GO23&gt;=50,IF(Math1!GO23&lt;75,Math1!GO23," ")," "))</f>
        <v xml:space="preserve"> </v>
      </c>
      <c r="AX30" s="159" t="str">
        <f>IF(ISBLANK(Math1!GS23)," ",IF(Math1!GS23&gt;=50,IF(Math1!GS23&lt;75,Math1!GS23," ")," "))</f>
        <v xml:space="preserve"> </v>
      </c>
      <c r="AY30" s="159" t="str">
        <f>IF(ISBLANK(Math1!GW23)," ",IF(Math1!GW23&gt;=50,IF(Math1!GW23&lt;75,Math1!GW23," ")," "))</f>
        <v xml:space="preserve"> </v>
      </c>
      <c r="AZ30" s="159" t="str">
        <f>IF(ISBLANK(Math1!HD23)," ",IF(Math1!HD23&gt;=50,IF(Math1!HD23&lt;75,Math1!HD23," ")," "))</f>
        <v xml:space="preserve"> </v>
      </c>
      <c r="BA30" s="159" t="str">
        <f>IF(ISBLANK(Math1!HH23)," ",IF(Math1!HH23&gt;=50,IF(Math1!HH23&lt;75,Math1!HH23," ")," "))</f>
        <v xml:space="preserve"> </v>
      </c>
      <c r="BB30" s="159" t="str">
        <f>IF(ISBLANK(Math1!HL23)," ",IF(Math1!HL23&gt;=50,IF(Math1!HL23&lt;75,Math1!HL23," ")," "))</f>
        <v xml:space="preserve"> </v>
      </c>
      <c r="BC30" s="159" t="str">
        <f>IF(ISBLANK(Math1!HP23)," ",IF(Math1!HP23&gt;=50,IF(Math1!HP23&lt;75,Math1!HP23," ")," "))</f>
        <v xml:space="preserve"> </v>
      </c>
      <c r="BD30" s="159" t="str">
        <f>IF(ISBLANK(Math1!HT23)," ",IF(Math1!HT23&gt;=50,IF(Math1!HT23&lt;75,Math1!HT23," ")," "))</f>
        <v xml:space="preserve"> </v>
      </c>
      <c r="BE30" s="159" t="str">
        <f>IF(ISBLANK(Math1!IA23)," ",IF(Math1!IA23&gt;=50,IF(Math1!IA23&lt;75,Math1!IA23," ")," "))</f>
        <v xml:space="preserve"> </v>
      </c>
      <c r="BF30" s="159" t="str">
        <f>IF(ISBLANK(Math1!IE23)," ",IF(Math1!IE23&gt;=50,IF(Math1!IE23&lt;75,Math1!IE23," ")," "))</f>
        <v xml:space="preserve"> </v>
      </c>
      <c r="BG30" s="159" t="str">
        <f>IF(ISBLANK(Math1!II23)," ",IF(Math1!II23&gt;=50,IF(Math1!II23&lt;75,Math1!II23," ")," "))</f>
        <v xml:space="preserve"> </v>
      </c>
      <c r="BH30" s="159" t="str">
        <f>IF(ISBLANK(Math1!IM23)," ",IF(Math1!IM23&gt;=50,IF(Math1!IM23&lt;75,Math1!IM23," ")," "))</f>
        <v xml:space="preserve"> </v>
      </c>
      <c r="BI30" s="159" t="str">
        <f>IF(ISBLANK(Math1!IQ23)," ",IF(Math1!IQ23&gt;=50,IF(Math1!IQ23&lt;75,Math1!IQ23," ")," "))</f>
        <v xml:space="preserve"> </v>
      </c>
      <c r="BJ30" s="159" t="str">
        <f>IF(ISBLANK(Math1!IX23)," ",IF(Math1!IX23&gt;=50,IF(Math1!IX23&lt;75,Math1!IX23," ")," "))</f>
        <v xml:space="preserve"> </v>
      </c>
      <c r="BK30" s="159" t="str">
        <f>IF(ISBLANK(Math1!JB23)," ",IF(Math1!JB23&gt;=50,IF(Math1!JB23&lt;75,Math1!JB23," ")," "))</f>
        <v xml:space="preserve"> </v>
      </c>
      <c r="BL30" s="159" t="str">
        <f>IF(ISBLANK(Math1!JF23)," ",IF(Math1!JF23&gt;=50,IF(Math1!JF23&lt;75,Math1!JF23," ")," "))</f>
        <v xml:space="preserve"> </v>
      </c>
      <c r="BM30" s="159" t="str">
        <f>IF(ISBLANK(Math1!JJ23)," ",IF(Math1!JJ23&gt;=50,IF(Math1!JJ23&lt;75,Math1!JJ23," ")," "))</f>
        <v xml:space="preserve"> </v>
      </c>
      <c r="BN30" s="159" t="str">
        <f>IF(ISBLANK(Math1!JN23)," ",IF(Math1!JN23&gt;=50,IF(Math1!JN23&lt;75,Math1!JN23," ")," "))</f>
        <v xml:space="preserve"> </v>
      </c>
      <c r="BO30" s="159" t="str">
        <f>IF(ISBLANK(Math1!JU23)," ",IF(Math1!JU23&gt;=50,IF(Math1!JU23&lt;75,Math1!JU23," ")," "))</f>
        <v xml:space="preserve"> </v>
      </c>
      <c r="BP30" s="159" t="str">
        <f>IF(ISBLANK(Math1!JY23)," ",IF(Math1!JY23&gt;=50,IF(Math1!JY23&lt;75,Math1!JY23," ")," "))</f>
        <v xml:space="preserve"> </v>
      </c>
      <c r="BQ30" s="159" t="str">
        <f>IF(ISBLANK(Math1!KC23)," ",IF(Math1!KC23&gt;=50,IF(Math1!KC23&lt;75,Math1!KC23," ")," "))</f>
        <v xml:space="preserve"> </v>
      </c>
      <c r="BR30" s="160" t="str">
        <f>IF(ISBLANK(Math1!KG23)," ",IF(Math1!KG23&gt;=50,IF(Math1!KG23&lt;75,Math1!KG23," ")," "))</f>
        <v xml:space="preserve"> </v>
      </c>
      <c r="BS30" s="458"/>
      <c r="BT30" s="459"/>
      <c r="BU30" s="159" t="str">
        <f>IF(ISBLANK(Math1!KK23)," ",IF(Math1!KK23&gt;=50,IF(Math1!KK23&lt;75,Math1!KK23," ")," "))</f>
        <v xml:space="preserve"> </v>
      </c>
      <c r="BV30" s="159" t="str">
        <f>IF(ISBLANK(Math1!KR23)," ",IF(Math1!KR23&gt;=50,IF(Math1!KR23&lt;75,Math1!KR23," ")," "))</f>
        <v xml:space="preserve"> </v>
      </c>
      <c r="BW30" s="159" t="str">
        <f>IF(ISBLANK(Math1!KV23)," ",IF(Math1!KV23&gt;=50,IF(Math1!KV23&lt;75,Math1!KV23," ")," "))</f>
        <v xml:space="preserve"> </v>
      </c>
    </row>
    <row r="31" spans="1:75" s="1" customFormat="1" ht="20.100000000000001" customHeight="1" thickBot="1">
      <c r="A31" s="459"/>
      <c r="B31" s="459"/>
      <c r="C31" s="161" t="str">
        <f>IF(ISBLANK(Math1!E23)," ",IF(Math1!E23&lt;50,Math1!E23," "))</f>
        <v xml:space="preserve"> </v>
      </c>
      <c r="D31" s="161" t="str">
        <f>IF(ISBLANK(Math1!I23)," ",IF(Math1!I23&lt;50,Math1!I23," "))</f>
        <v xml:space="preserve"> </v>
      </c>
      <c r="E31" s="161" t="str">
        <f>IF(ISBLANK(Math1!M23)," ",IF(Math1!M23&lt;50,Math1!M23," "))</f>
        <v xml:space="preserve"> </v>
      </c>
      <c r="F31" s="161" t="str">
        <f>IF(ISBLANK(Math1!Q23)," ",IF(Math1!Q23&lt;50,Math1!Q23," "))</f>
        <v xml:space="preserve"> </v>
      </c>
      <c r="G31" s="161" t="str">
        <f>IF(ISBLANK(Math1!U23)," ",IF(Math1!U23&lt;50,Math1!U23," "))</f>
        <v xml:space="preserve"> </v>
      </c>
      <c r="H31" s="161" t="str">
        <f>IF(ISBLANK(Math1!AB23)," ",IF(Math1!AB23&lt;50,Math1!AB23," "))</f>
        <v xml:space="preserve"> </v>
      </c>
      <c r="I31" s="161" t="str">
        <f>IF(ISBLANK(Math1!AF23)," ",IF(Math1!AF23&lt;50,Math1!AF23," "))</f>
        <v xml:space="preserve"> </v>
      </c>
      <c r="J31" s="161" t="str">
        <f>IF(ISBLANK(Math1!AJ23)," ",IF(Math1!AJ23&lt;50,Math1!AJ23," "))</f>
        <v xml:space="preserve"> </v>
      </c>
      <c r="K31" s="161" t="str">
        <f>IF(ISBLANK(Math1!AN23)," ",IF(Math1!AN23&lt;50,Math1!AN23," "))</f>
        <v xml:space="preserve"> </v>
      </c>
      <c r="L31" s="161" t="str">
        <f>IF(ISBLANK(Math1!AR23)," ",IF(Math1!AR23&lt;50,Math1!AR23," "))</f>
        <v xml:space="preserve"> </v>
      </c>
      <c r="M31" s="161" t="str">
        <f>IF(ISBLANK(Math1!AY23)," ",IF(Math1!AY23&lt;50,Math1!AY23," "))</f>
        <v xml:space="preserve"> </v>
      </c>
      <c r="N31" s="161" t="str">
        <f>IF(ISBLANK(Math1!BC23)," ",IF(Math1!BC23&lt;50,Math1!BC23," "))</f>
        <v xml:space="preserve"> </v>
      </c>
      <c r="O31" s="161" t="str">
        <f>IF(ISBLANK(Math1!BG23)," ",IF(Math1!BG23&lt;50,Math1!BG23," "))</f>
        <v xml:space="preserve"> </v>
      </c>
      <c r="P31" s="161" t="str">
        <f>IF(ISBLANK(Math1!BK23)," ",IF(Math1!BK23&lt;50,Math1!BK23," "))</f>
        <v xml:space="preserve"> </v>
      </c>
      <c r="Q31" s="161" t="str">
        <f>IF(ISBLANK(Math1!BO23)," ",IF(Math1!BO23&lt;50,Math1!BO23," "))</f>
        <v xml:space="preserve"> </v>
      </c>
      <c r="R31" s="161" t="str">
        <f>IF(ISBLANK(Math1!BV23)," ",IF(Math1!BV23&lt;50,Math1!BV23," "))</f>
        <v xml:space="preserve"> </v>
      </c>
      <c r="S31" s="161" t="str">
        <f>IF(ISBLANK(Math1!BZ23)," ",IF(Math1!BZ23&lt;50,Math1!BZ23," "))</f>
        <v xml:space="preserve"> </v>
      </c>
      <c r="T31" s="161" t="str">
        <f>IF(ISBLANK(Math1!CD23)," ",IF(Math1!CD23&lt;50,Math1!CD23," "))</f>
        <v xml:space="preserve"> </v>
      </c>
      <c r="U31" s="161" t="str">
        <f>IF(ISBLANK(Math1!CH23)," ",IF(Math1!CH23&lt;50,Math1!CH23," "))</f>
        <v xml:space="preserve"> </v>
      </c>
      <c r="V31" s="161" t="str">
        <f>IF(ISBLANK(Math1!CL23)," ",IF(Math1!CL23&lt;50,Math1!CL23," "))</f>
        <v xml:space="preserve"> </v>
      </c>
      <c r="W31" s="162" t="str">
        <f>IF(ISBLANK(Math1!CS23)," ",IF(Math1!CS23&lt;50,Math1!CS23," "))</f>
        <v xml:space="preserve"> </v>
      </c>
      <c r="X31" s="460"/>
      <c r="Y31" s="461"/>
      <c r="Z31" s="161" t="str">
        <f>IF(ISBLANK(Math1!CW23)," ",IF(Math1!CW23&lt;50,Math1!CW23," "))</f>
        <v xml:space="preserve"> </v>
      </c>
      <c r="AA31" s="161" t="str">
        <f>IF(ISBLANK(Math1!DA23)," ",IF(Math1!DA23&lt;50,Math1!DA23," "))</f>
        <v xml:space="preserve"> </v>
      </c>
      <c r="AB31" s="161" t="str">
        <f>IF(ISBLANK(Math1!DE23)," ",IF(Math1!DE23&lt;50,Math1!DE23," "))</f>
        <v xml:space="preserve"> </v>
      </c>
      <c r="AC31" s="161" t="str">
        <f>IF(ISBLANK(Math1!DI23)," ",IF(Math1!DI23&lt;50,Math1!DI23," "))</f>
        <v xml:space="preserve"> </v>
      </c>
      <c r="AD31" s="161" t="str">
        <f>IF(ISBLANK(Math1!DP23)," ",IF(Math1!DP23&lt;50,Math1!DP23," "))</f>
        <v xml:space="preserve"> </v>
      </c>
      <c r="AE31" s="161" t="str">
        <f>IF(ISBLANK(Math1!DT23)," ",IF(Math1!DT23&lt;50,Math1!DT23," "))</f>
        <v xml:space="preserve"> </v>
      </c>
      <c r="AF31" s="161" t="str">
        <f>IF(ISBLANK(Math1!DX23)," ",IF(Math1!DX23&lt;50,Math1!DX23," "))</f>
        <v xml:space="preserve"> </v>
      </c>
      <c r="AG31" s="161" t="str">
        <f>IF(ISBLANK(Math1!EB23)," ",IF(Math1!EB23&lt;50,Math1!EB23," "))</f>
        <v xml:space="preserve"> </v>
      </c>
      <c r="AH31" s="161" t="str">
        <f>IF(ISBLANK(Math1!EF23)," ",IF(Math1!EF23&lt;50,Math1!EF23," "))</f>
        <v xml:space="preserve"> </v>
      </c>
      <c r="AI31" s="161" t="str">
        <f>IF(ISBLANK(Math1!EM23)," ",IF(Math1!EM23&lt;50,Math1!EM23," "))</f>
        <v xml:space="preserve"> </v>
      </c>
      <c r="AJ31" s="161" t="str">
        <f>IF(ISBLANK(Math1!EQ23)," ",IF(Math1!EQ23&lt;50,Math1!EQ23," "))</f>
        <v xml:space="preserve"> </v>
      </c>
      <c r="AK31" s="161" t="str">
        <f>IF(ISBLANK(Math1!EU23)," ",IF(Math1!EU23&lt;50,Math1!EU23," "))</f>
        <v xml:space="preserve"> </v>
      </c>
      <c r="AL31" s="161" t="str">
        <f>IF(ISBLANK(Math1!EY23)," ",IF(Math1!EY23&lt;50,Math1!EY23," "))</f>
        <v xml:space="preserve"> </v>
      </c>
      <c r="AM31" s="161" t="str">
        <f>IF(ISBLANK(Math1!FC23)," ",IF(Math1!FC23&lt;50,Math1!FC23," "))</f>
        <v xml:space="preserve"> </v>
      </c>
      <c r="AN31" s="161" t="str">
        <f>IF(ISBLANK(Math1!FJ23)," ",IF(Math1!FJ23&lt;50,Math1!FJ23," "))</f>
        <v xml:space="preserve"> </v>
      </c>
      <c r="AO31" s="161" t="str">
        <f>IF(ISBLANK(Math1!FN23)," ",IF(Math1!FN23&lt;50,Math1!FN23," "))</f>
        <v xml:space="preserve"> </v>
      </c>
      <c r="AP31" s="161" t="str">
        <f>IF(ISBLANK(Math1!FR23)," ",IF(Math1!FR23&lt;50,Math1!FR23," "))</f>
        <v xml:space="preserve"> </v>
      </c>
      <c r="AQ31" s="161" t="str">
        <f>IF(ISBLANK(Math1!FV23)," ",IF(Math1!FV23&lt;50,Math1!FV23," "))</f>
        <v xml:space="preserve"> </v>
      </c>
      <c r="AR31" s="161" t="str">
        <f>IF(ISBLANK(Math1!FZ23)," ",IF(Math1!FZ23&lt;50,Math1!FZ23," "))</f>
        <v xml:space="preserve"> </v>
      </c>
      <c r="AS31" s="161" t="str">
        <f>IF(ISBLANK(Math1!GG23)," ",IF(Math1!GG23&lt;50,Math1!GG23," "))</f>
        <v xml:space="preserve"> </v>
      </c>
      <c r="AT31" s="162" t="str">
        <f>IF(ISBLANK(Math1!GK23)," ",IF(Math1!GK23&lt;50,Math1!GK23," "))</f>
        <v xml:space="preserve"> </v>
      </c>
      <c r="AU31" s="460"/>
      <c r="AV31" s="461"/>
      <c r="AW31" s="161" t="str">
        <f>IF(ISBLANK(Math1!GO23)," ",IF(Math1!GO23&lt;50,Math1!GO23," "))</f>
        <v xml:space="preserve"> </v>
      </c>
      <c r="AX31" s="161" t="str">
        <f>IF(ISBLANK(Math1!GS23)," ",IF(Math1!GS23&lt;50,Math1!GS23," "))</f>
        <v xml:space="preserve"> </v>
      </c>
      <c r="AY31" s="161" t="str">
        <f>IF(ISBLANK(Math1!GW23)," ",IF(Math1!GW23&lt;50,Math1!GW23," "))</f>
        <v xml:space="preserve"> </v>
      </c>
      <c r="AZ31" s="161" t="str">
        <f>IF(ISBLANK(Math1!HD23)," ",IF(Math1!HD23&lt;50,Math1!HD23," "))</f>
        <v xml:space="preserve"> </v>
      </c>
      <c r="BA31" s="161" t="str">
        <f>IF(ISBLANK(Math1!HH23)," ",IF(Math1!HH23&lt;50,Math1!HH23," "))</f>
        <v xml:space="preserve"> </v>
      </c>
      <c r="BB31" s="161" t="str">
        <f>IF(ISBLANK(Math1!HL23)," ",IF(Math1!HL23&lt;50,Math1!HL23," "))</f>
        <v xml:space="preserve"> </v>
      </c>
      <c r="BC31" s="161" t="str">
        <f>IF(ISBLANK(Math1!HP23)," ",IF(Math1!HP23&lt;50,Math1!HP23," "))</f>
        <v xml:space="preserve"> </v>
      </c>
      <c r="BD31" s="161" t="str">
        <f>IF(ISBLANK(Math1!HT23)," ",IF(Math1!HT23&lt;50,Math1!HT23," "))</f>
        <v xml:space="preserve"> </v>
      </c>
      <c r="BE31" s="161" t="str">
        <f>IF(ISBLANK(Math1!IA23)," ",IF(Math1!IA23&lt;50,Math1!IA23," "))</f>
        <v xml:space="preserve"> </v>
      </c>
      <c r="BF31" s="161" t="str">
        <f>IF(ISBLANK(Math1!IE23)," ",IF(Math1!IE23&lt;50,Math1!IE23," "))</f>
        <v xml:space="preserve"> </v>
      </c>
      <c r="BG31" s="161" t="str">
        <f>IF(ISBLANK(Math1!II23)," ",IF(Math1!II23&lt;50,Math1!II23," "))</f>
        <v xml:space="preserve"> </v>
      </c>
      <c r="BH31" s="161" t="str">
        <f>IF(ISBLANK(Math1!IM23)," ",IF(Math1!IM23&lt;50,Math1!IM23," "))</f>
        <v xml:space="preserve"> </v>
      </c>
      <c r="BI31" s="161" t="str">
        <f>IF(ISBLANK(Math1!IQ23)," ",IF(Math1!IQ23&lt;50,Math1!IQ23," "))</f>
        <v xml:space="preserve"> </v>
      </c>
      <c r="BJ31" s="161" t="str">
        <f>IF(ISBLANK(Math1!IX23)," ",IF(Math1!IX23&lt;50,Math1!IX23," "))</f>
        <v xml:space="preserve"> </v>
      </c>
      <c r="BK31" s="161" t="str">
        <f>IF(ISBLANK(Math1!JB23)," ",IF(Math1!JB23&lt;50,Math1!JB23," "))</f>
        <v xml:space="preserve"> </v>
      </c>
      <c r="BL31" s="161" t="str">
        <f>IF(ISBLANK(Math1!JF23)," ",IF(Math1!JF23&lt;50,Math1!JF23," "))</f>
        <v xml:space="preserve"> </v>
      </c>
      <c r="BM31" s="161" t="str">
        <f>IF(ISBLANK(Math1!JJ23)," ",IF(Math1!JJ23&lt;50,Math1!JJ23," "))</f>
        <v xml:space="preserve"> </v>
      </c>
      <c r="BN31" s="161" t="str">
        <f>IF(ISBLANK(Math1!JN23)," ",IF(Math1!JN23&lt;50,Math1!JN23," "))</f>
        <v xml:space="preserve"> </v>
      </c>
      <c r="BO31" s="161" t="str">
        <f>IF(ISBLANK(Math1!JU23)," ",IF(Math1!JU23&lt;50,Math1!JU23," "))</f>
        <v xml:space="preserve"> </v>
      </c>
      <c r="BP31" s="161" t="str">
        <f>IF(ISBLANK(Math1!JY23)," ",IF(Math1!JY23&lt;50,Math1!JY23," "))</f>
        <v xml:space="preserve"> </v>
      </c>
      <c r="BQ31" s="161" t="str">
        <f>IF(ISBLANK(Math1!KC23)," ",IF(Math1!KC23&lt;50,Math1!KC23," "))</f>
        <v xml:space="preserve"> </v>
      </c>
      <c r="BR31" s="162" t="str">
        <f>IF(ISBLANK(Math1!KG23)," ",IF(Math1!KG23&lt;50,Math1!KG23," "))</f>
        <v xml:space="preserve"> </v>
      </c>
      <c r="BS31" s="460"/>
      <c r="BT31" s="461"/>
      <c r="BU31" s="161" t="str">
        <f>IF(ISBLANK(Math1!KK23)," ",IF(Math1!KK23&lt;50,Math1!KK23," "))</f>
        <v xml:space="preserve"> </v>
      </c>
      <c r="BV31" s="161" t="str">
        <f>IF(ISBLANK(Math1!KR23)," ",IF(Math1!KR23&lt;50,Math1!KR23," "))</f>
        <v xml:space="preserve"> </v>
      </c>
      <c r="BW31" s="161" t="str">
        <f>IF(ISBLANK(Math1!KV23)," ",IF(Math1!KV23&lt;50,Math1!KV23," "))</f>
        <v xml:space="preserve"> </v>
      </c>
    </row>
    <row r="32" spans="1:75" s="1" customFormat="1" ht="20.100000000000001" customHeight="1">
      <c r="A32" s="459" t="str">
        <f>LEFT(Math1!$A22,1)&amp;LEFT(Math1!$B22,1)</f>
        <v xml:space="preserve">  </v>
      </c>
      <c r="B32" s="459"/>
      <c r="C32" s="157" t="str">
        <f>IF(ISBLANK(Math1!E22)," ",IF(Math1!E22&gt;=75,Math1!E22," "))</f>
        <v xml:space="preserve"> </v>
      </c>
      <c r="D32" s="157" t="str">
        <f>IF(ISBLANK(Math1!I22)," ",IF(Math1!I22&gt;=75,Math1!I22," "))</f>
        <v xml:space="preserve"> </v>
      </c>
      <c r="E32" s="157" t="str">
        <f>IF(ISBLANK(Math1!M22)," ",IF(Math1!M22&gt;=75,Math1!M22," "))</f>
        <v xml:space="preserve"> </v>
      </c>
      <c r="F32" s="157" t="str">
        <f>IF(ISBLANK(Math1!Q22)," ",IF(Math1!Q22&gt;=75,Math1!Q22," "))</f>
        <v xml:space="preserve"> </v>
      </c>
      <c r="G32" s="157" t="str">
        <f>IF(ISBLANK(Math1!U22)," ",IF(Math1!U22&gt;=75,Math1!U22," "))</f>
        <v xml:space="preserve"> </v>
      </c>
      <c r="H32" s="157" t="str">
        <f>IF(ISBLANK(Math1!AB22)," ",IF(Math1!AB22&gt;=75,Math1!AB22," "))</f>
        <v xml:space="preserve"> </v>
      </c>
      <c r="I32" s="157" t="str">
        <f>IF(ISBLANK(Math1!AF22)," ",IF(Math1!AF22&gt;=75,Math1!AF22," "))</f>
        <v xml:space="preserve"> </v>
      </c>
      <c r="J32" s="157" t="str">
        <f>IF(ISBLANK(Math1!AJ22)," ",IF(Math1!AJ22&gt;=75,Math1!AJ22," "))</f>
        <v xml:space="preserve"> </v>
      </c>
      <c r="K32" s="157" t="str">
        <f>IF(ISBLANK(Math1!AN22)," ",IF(Math1!AN22&gt;=75,Math1!AN22," "))</f>
        <v xml:space="preserve"> </v>
      </c>
      <c r="L32" s="157" t="str">
        <f>IF(ISBLANK(Math1!AR22)," ",IF(Math1!AR22&gt;=75,Math1!AR22," "))</f>
        <v xml:space="preserve"> </v>
      </c>
      <c r="M32" s="157" t="str">
        <f>IF(ISBLANK(Math1!AY22)," ",IF(Math1!AY22&gt;=75,Math1!AY22," "))</f>
        <v xml:space="preserve"> </v>
      </c>
      <c r="N32" s="157" t="str">
        <f>IF(ISBLANK(Math1!BC22)," ",IF(Math1!BC22&gt;=75,Math1!BC22," "))</f>
        <v xml:space="preserve"> </v>
      </c>
      <c r="O32" s="157" t="str">
        <f>IF(ISBLANK(Math1!BG22)," ",IF(Math1!BG22&gt;=75,Math1!BG22," "))</f>
        <v xml:space="preserve"> </v>
      </c>
      <c r="P32" s="157" t="str">
        <f>IF(ISBLANK(Math1!BK22)," ",IF(Math1!BK22&gt;=75,Math1!BK22," "))</f>
        <v xml:space="preserve"> </v>
      </c>
      <c r="Q32" s="157" t="str">
        <f>IF(ISBLANK(Math1!BO22)," ",IF(Math1!BO22&gt;=75,Math1!BO22," "))</f>
        <v xml:space="preserve"> </v>
      </c>
      <c r="R32" s="157" t="str">
        <f>IF(ISBLANK(Math1!BV22)," ",IF(Math1!BV22&gt;=75,Math1!BV22," "))</f>
        <v xml:space="preserve"> </v>
      </c>
      <c r="S32" s="157" t="str">
        <f>IF(ISBLANK(Math1!BZ22)," ",IF(Math1!BZ22&gt;=75,Math1!BZ22," "))</f>
        <v xml:space="preserve"> </v>
      </c>
      <c r="T32" s="157" t="str">
        <f>IF(ISBLANK(Math1!CD22)," ",IF(Math1!CD22&gt;=75,Math1!CD22," "))</f>
        <v xml:space="preserve"> </v>
      </c>
      <c r="U32" s="157" t="str">
        <f>IF(ISBLANK(Math1!CH22)," ",IF(Math1!CH22&gt;=75,Math1!CH22," "))</f>
        <v xml:space="preserve"> </v>
      </c>
      <c r="V32" s="157" t="str">
        <f>IF(ISBLANK(Math1!CL22)," ",IF(Math1!CL22&gt;=75,Math1!CL22," "))</f>
        <v xml:space="preserve"> </v>
      </c>
      <c r="W32" s="158" t="str">
        <f>IF(ISBLANK(Math1!CS22)," ",IF(Math1!CS22&gt;=75,Math1!CS22," "))</f>
        <v xml:space="preserve"> </v>
      </c>
      <c r="X32" s="456" t="str">
        <f>A32</f>
        <v xml:space="preserve">  </v>
      </c>
      <c r="Y32" s="457"/>
      <c r="Z32" s="157" t="str">
        <f>IF(ISBLANK(Math1!CW22)," ",IF(Math1!CW22&gt;=75,Math1!CW22," "))</f>
        <v xml:space="preserve"> </v>
      </c>
      <c r="AA32" s="157" t="str">
        <f>IF(ISBLANK(Math1!DA22)," ",IF(Math1!DA22&gt;=75,Math1!DA22," "))</f>
        <v xml:space="preserve"> </v>
      </c>
      <c r="AB32" s="157" t="str">
        <f>IF(ISBLANK(Math1!DE22)," ",IF(Math1!DE22&gt;=75,Math1!DE22," "))</f>
        <v xml:space="preserve"> </v>
      </c>
      <c r="AC32" s="157" t="str">
        <f>IF(ISBLANK(Math1!DI22)," ",IF(Math1!DI22&gt;=75,Math1!DI22," "))</f>
        <v xml:space="preserve"> </v>
      </c>
      <c r="AD32" s="157" t="str">
        <f>IF(ISBLANK(Math1!DP22)," ",IF(Math1!DP22&gt;=75,Math1!DP22," "))</f>
        <v xml:space="preserve"> </v>
      </c>
      <c r="AE32" s="157" t="str">
        <f>IF(ISBLANK(Math1!DT22)," ",IF(Math1!DT22&gt;=75,Math1!DT22," "))</f>
        <v xml:space="preserve"> </v>
      </c>
      <c r="AF32" s="157" t="str">
        <f>IF(ISBLANK(Math1!DX22)," ",IF(Math1!DX22&gt;=75,Math1!DX22," "))</f>
        <v xml:space="preserve"> </v>
      </c>
      <c r="AG32" s="157" t="str">
        <f>IF(ISBLANK(Math1!EB22)," ",IF(Math1!EB22&gt;=75,Math1!EB22," "))</f>
        <v xml:space="preserve"> </v>
      </c>
      <c r="AH32" s="157" t="str">
        <f>IF(ISBLANK(Math1!EF22)," ",IF(Math1!EF22&gt;=75,Math1!EF22," "))</f>
        <v xml:space="preserve"> </v>
      </c>
      <c r="AI32" s="157" t="str">
        <f>IF(ISBLANK(Math1!EM22)," ",IF(Math1!EM22&gt;=75,Math1!EM22," "))</f>
        <v xml:space="preserve"> </v>
      </c>
      <c r="AJ32" s="157" t="str">
        <f>IF(ISBLANK(Math1!EQ22)," ",IF(Math1!EQ22&gt;=75,Math1!EQ22," "))</f>
        <v xml:space="preserve"> </v>
      </c>
      <c r="AK32" s="157" t="str">
        <f>IF(ISBLANK(Math1!EU22)," ",IF(Math1!EU22&gt;=75,Math1!EU22," "))</f>
        <v xml:space="preserve"> </v>
      </c>
      <c r="AL32" s="157" t="str">
        <f>IF(ISBLANK(Math1!EY22)," ",IF(Math1!EY22&gt;=75,Math1!EY22," "))</f>
        <v xml:space="preserve"> </v>
      </c>
      <c r="AM32" s="157" t="str">
        <f>IF(ISBLANK(Math1!FC22)," ",IF(Math1!FC22&gt;=75,Math1!FC22," "))</f>
        <v xml:space="preserve"> </v>
      </c>
      <c r="AN32" s="157" t="str">
        <f>IF(ISBLANK(Math1!FJ22)," ",IF(Math1!FJ22&gt;=75,Math1!FJ22," "))</f>
        <v xml:space="preserve"> </v>
      </c>
      <c r="AO32" s="157" t="str">
        <f>IF(ISBLANK(Math1!FN22)," ",IF(Math1!FN22&gt;=75,Math1!FN22," "))</f>
        <v xml:space="preserve"> </v>
      </c>
      <c r="AP32" s="157" t="str">
        <f>IF(ISBLANK(Math1!FR22)," ",IF(Math1!FR22&gt;=75,Math1!FR22," "))</f>
        <v xml:space="preserve"> </v>
      </c>
      <c r="AQ32" s="157" t="str">
        <f>IF(ISBLANK(Math1!FV22)," ",IF(Math1!FV22&gt;=75,Math1!FV22," "))</f>
        <v xml:space="preserve"> </v>
      </c>
      <c r="AR32" s="157" t="str">
        <f>IF(ISBLANK(Math1!FZ22)," ",IF(Math1!FZ22&gt;=75,Math1!FZ22," "))</f>
        <v xml:space="preserve"> </v>
      </c>
      <c r="AS32" s="157" t="str">
        <f>IF(ISBLANK(Math1!GG22)," ",IF(Math1!GG22&gt;=75,Math1!GG22," "))</f>
        <v xml:space="preserve"> </v>
      </c>
      <c r="AT32" s="158" t="str">
        <f>IF(ISBLANK(Math1!GK22)," ",IF(Math1!GK22&gt;=75,Math1!GK22," "))</f>
        <v xml:space="preserve"> </v>
      </c>
      <c r="AU32" s="456" t="str">
        <f>X32</f>
        <v xml:space="preserve">  </v>
      </c>
      <c r="AV32" s="457"/>
      <c r="AW32" s="157" t="str">
        <f>IF(ISBLANK(Math1!GO22)," ",IF(Math1!GO22&gt;=75,Math1!GO22," "))</f>
        <v xml:space="preserve"> </v>
      </c>
      <c r="AX32" s="157" t="str">
        <f>IF(ISBLANK(Math1!GS22)," ",IF(Math1!GS22&gt;=75,Math1!GS22," "))</f>
        <v xml:space="preserve"> </v>
      </c>
      <c r="AY32" s="157" t="str">
        <f>IF(ISBLANK(Math1!GW22)," ",IF(Math1!GW22&gt;=75,Math1!GW22," "))</f>
        <v xml:space="preserve"> </v>
      </c>
      <c r="AZ32" s="157" t="str">
        <f>IF(ISBLANK(Math1!HD22)," ",IF(Math1!HD22&gt;=75,Math1!HD22," "))</f>
        <v xml:space="preserve"> </v>
      </c>
      <c r="BA32" s="157" t="str">
        <f>IF(ISBLANK(Math1!HH22)," ",IF(Math1!HH22&gt;=75,Math1!HH22," "))</f>
        <v xml:space="preserve"> </v>
      </c>
      <c r="BB32" s="157" t="str">
        <f>IF(ISBLANK(Math1!HL22)," ",IF(Math1!HL22&gt;=75,Math1!HL22," "))</f>
        <v xml:space="preserve"> </v>
      </c>
      <c r="BC32" s="157" t="str">
        <f>IF(ISBLANK(Math1!HP22)," ",IF(Math1!HP22&gt;=75,Math1!HP22," "))</f>
        <v xml:space="preserve"> </v>
      </c>
      <c r="BD32" s="157" t="str">
        <f>IF(ISBLANK(Math1!HT22)," ",IF(Math1!HT22&gt;=75,Math1!HT22," "))</f>
        <v xml:space="preserve"> </v>
      </c>
      <c r="BE32" s="157" t="str">
        <f>IF(ISBLANK(Math1!IA22)," ",IF(Math1!IA22&gt;=75,Math1!IA22," "))</f>
        <v xml:space="preserve"> </v>
      </c>
      <c r="BF32" s="157" t="str">
        <f>IF(ISBLANK(Math1!IE22)," ",IF(Math1!IE22&gt;=75,Math1!IE22," "))</f>
        <v xml:space="preserve"> </v>
      </c>
      <c r="BG32" s="157" t="str">
        <f>IF(ISBLANK(Math1!II22)," ",IF(Math1!II22&gt;=75,Math1!II22," "))</f>
        <v xml:space="preserve"> </v>
      </c>
      <c r="BH32" s="157" t="str">
        <f>IF(ISBLANK(Math1!IM22)," ",IF(Math1!IM22&gt;=75,Math1!IM22," "))</f>
        <v xml:space="preserve"> </v>
      </c>
      <c r="BI32" s="157" t="str">
        <f>IF(ISBLANK(Math1!IQ22)," ",IF(Math1!IQ22&gt;=75,Math1!IQ22," "))</f>
        <v xml:space="preserve"> </v>
      </c>
      <c r="BJ32" s="157" t="str">
        <f>IF(ISBLANK(Math1!IX22)," ",IF(Math1!IX22&gt;=75,Math1!IX22," "))</f>
        <v xml:space="preserve"> </v>
      </c>
      <c r="BK32" s="157" t="str">
        <f>IF(ISBLANK(Math1!JB22)," ",IF(Math1!JB22&gt;=75,Math1!JB22," "))</f>
        <v xml:space="preserve"> </v>
      </c>
      <c r="BL32" s="157" t="str">
        <f>IF(ISBLANK(Math1!JF22)," ",IF(Math1!JF22&gt;=75,Math1!JF22," "))</f>
        <v xml:space="preserve"> </v>
      </c>
      <c r="BM32" s="157" t="str">
        <f>IF(ISBLANK(Math1!JJ22)," ",IF(Math1!JJ22&gt;=75,Math1!JJ22," "))</f>
        <v xml:space="preserve"> </v>
      </c>
      <c r="BN32" s="157" t="str">
        <f>IF(ISBLANK(Math1!JN22)," ",IF(Math1!JN22&gt;=75,Math1!JN22," "))</f>
        <v xml:space="preserve"> </v>
      </c>
      <c r="BO32" s="157" t="str">
        <f>IF(ISBLANK(Math1!JU22)," ",IF(Math1!JU22&gt;=75,Math1!JU22," "))</f>
        <v xml:space="preserve"> </v>
      </c>
      <c r="BP32" s="157" t="str">
        <f>IF(ISBLANK(Math1!JY22)," ",IF(Math1!JY22&gt;=75,Math1!JY22," "))</f>
        <v xml:space="preserve"> </v>
      </c>
      <c r="BQ32" s="157" t="str">
        <f>IF(ISBLANK(Math1!KC22)," ",IF(Math1!KC22&gt;=75,Math1!KC22," "))</f>
        <v xml:space="preserve"> </v>
      </c>
      <c r="BR32" s="158" t="str">
        <f>IF(ISBLANK(Math1!KG22)," ",IF(Math1!KG22&gt;=75,Math1!KG22," "))</f>
        <v xml:space="preserve"> </v>
      </c>
      <c r="BS32" s="456" t="str">
        <f>AU32</f>
        <v xml:space="preserve">  </v>
      </c>
      <c r="BT32" s="457"/>
      <c r="BU32" s="157" t="str">
        <f>IF(ISBLANK(Math1!KK22)," ",IF(Math1!KK22&gt;=75,Math1!KK22," "))</f>
        <v xml:space="preserve"> </v>
      </c>
      <c r="BV32" s="157" t="str">
        <f>IF(ISBLANK(Math1!KR22)," ",IF(Math1!KR22&gt;=75,Math1!KR22," "))</f>
        <v xml:space="preserve"> </v>
      </c>
      <c r="BW32" s="157" t="str">
        <f>IF(ISBLANK(Math1!KV22)," ",IF(Math1!KV22&gt;=75,Math1!KV22," "))</f>
        <v xml:space="preserve"> </v>
      </c>
    </row>
    <row r="33" spans="1:75" s="1" customFormat="1" ht="20.100000000000001" customHeight="1">
      <c r="A33" s="459"/>
      <c r="B33" s="459"/>
      <c r="C33" s="159" t="str">
        <f>IF(ISBLANK(Math1!E22)," ",IF(Math1!E22&gt;=50,IF(Math1!E22&lt;75,Math1!E22," ")," "))</f>
        <v xml:space="preserve"> </v>
      </c>
      <c r="D33" s="159" t="str">
        <f>IF(ISBLANK(Math1!I22)," ",IF(Math1!I22&gt;=50,IF(Math1!I22&lt;75,Math1!I22," ")," "))</f>
        <v xml:space="preserve"> </v>
      </c>
      <c r="E33" s="159" t="str">
        <f>IF(ISBLANK(Math1!M22)," ",IF(Math1!M22&gt;=50,IF(Math1!M22&lt;75,Math1!M22," ")," "))</f>
        <v xml:space="preserve"> </v>
      </c>
      <c r="F33" s="159" t="str">
        <f>IF(ISBLANK(Math1!Q22)," ",IF(Math1!Q22&gt;=50,IF(Math1!Q22&lt;75,Math1!Q22," ")," "))</f>
        <v xml:space="preserve"> </v>
      </c>
      <c r="G33" s="159" t="str">
        <f>IF(ISBLANK(Math1!U22)," ",IF(Math1!U22&gt;=50,IF(Math1!U22&lt;75,Math1!U22," ")," "))</f>
        <v xml:space="preserve"> </v>
      </c>
      <c r="H33" s="159" t="str">
        <f>IF(ISBLANK(Math1!AB22)," ",IF(Math1!AB22&gt;=50,IF(Math1!AB22&lt;75,Math1!AB22," ")," "))</f>
        <v xml:space="preserve"> </v>
      </c>
      <c r="I33" s="159" t="str">
        <f>IF(ISBLANK(Math1!AF22)," ",IF(Math1!AF22&gt;=50,IF(Math1!AF22&lt;75,Math1!AF22," ")," "))</f>
        <v xml:space="preserve"> </v>
      </c>
      <c r="J33" s="159" t="str">
        <f>IF(ISBLANK(Math1!AJ22)," ",IF(Math1!AJ22&gt;=50,IF(Math1!AJ22&lt;75,Math1!AJ22," ")," "))</f>
        <v xml:space="preserve"> </v>
      </c>
      <c r="K33" s="159" t="str">
        <f>IF(ISBLANK(Math1!AN22)," ",IF(Math1!AN22&gt;=50,IF(Math1!AN22&lt;75,Math1!AN22," ")," "))</f>
        <v xml:space="preserve"> </v>
      </c>
      <c r="L33" s="159" t="str">
        <f>IF(ISBLANK(Math1!AR22)," ",IF(Math1!AR22&gt;=50,IF(Math1!AR22&lt;75,Math1!AR22," ")," "))</f>
        <v xml:space="preserve"> </v>
      </c>
      <c r="M33" s="159" t="str">
        <f>IF(ISBLANK(Math1!AY22)," ",IF(Math1!AY22&gt;=50,IF(Math1!AY22&lt;75,Math1!AY22," ")," "))</f>
        <v xml:space="preserve"> </v>
      </c>
      <c r="N33" s="159" t="str">
        <f>IF(ISBLANK(Math1!BC22)," ",IF(Math1!BC22&gt;=50,IF(Math1!BC22&lt;75,Math1!BC22," ")," "))</f>
        <v xml:space="preserve"> </v>
      </c>
      <c r="O33" s="159" t="str">
        <f>IF(ISBLANK(Math1!BG22)," ",IF(Math1!BG22&gt;=50,IF(Math1!BG22&lt;75,Math1!BG22," ")," "))</f>
        <v xml:space="preserve"> </v>
      </c>
      <c r="P33" s="159" t="str">
        <f>IF(ISBLANK(Math1!BK22)," ",IF(Math1!BK22&gt;=50,IF(Math1!BK22&lt;75,Math1!BK22," ")," "))</f>
        <v xml:space="preserve"> </v>
      </c>
      <c r="Q33" s="159" t="str">
        <f>IF(ISBLANK(Math1!BO22)," ",IF(Math1!BO22&gt;=50,IF(Math1!BO22&lt;75,Math1!BO22," ")," "))</f>
        <v xml:space="preserve"> </v>
      </c>
      <c r="R33" s="159" t="str">
        <f>IF(ISBLANK(Math1!BV22)," ",IF(Math1!BV22&gt;=50,IF(Math1!BV22&lt;75,Math1!BV22," ")," "))</f>
        <v xml:space="preserve"> </v>
      </c>
      <c r="S33" s="159" t="str">
        <f>IF(ISBLANK(Math1!BZ22)," ",IF(Math1!BZ22&gt;=50,IF(Math1!BZ22&lt;75,Math1!BZ22," ")," "))</f>
        <v xml:space="preserve"> </v>
      </c>
      <c r="T33" s="159" t="str">
        <f>IF(ISBLANK(Math1!CD22)," ",IF(Math1!CD22&gt;=50,IF(Math1!CD22&lt;75,Math1!CD22," ")," "))</f>
        <v xml:space="preserve"> </v>
      </c>
      <c r="U33" s="159" t="str">
        <f>IF(ISBLANK(Math1!CH22)," ",IF(Math1!CH22&gt;=50,IF(Math1!CH22&lt;75,Math1!CH22," ")," "))</f>
        <v xml:space="preserve"> </v>
      </c>
      <c r="V33" s="159" t="str">
        <f>IF(ISBLANK(Math1!CL22)," ",IF(Math1!CL22&gt;=50,IF(Math1!CL22&lt;75,Math1!CL22," ")," "))</f>
        <v xml:space="preserve"> </v>
      </c>
      <c r="W33" s="160" t="str">
        <f>IF(ISBLANK(Math1!CS22)," ",IF(Math1!CS22&gt;=50,IF(Math1!CS22&lt;75,Math1!CS22," ")," "))</f>
        <v xml:space="preserve"> </v>
      </c>
      <c r="X33" s="458"/>
      <c r="Y33" s="459"/>
      <c r="Z33" s="159" t="str">
        <f>IF(ISBLANK(Math1!CW22)," ",IF(Math1!CW22&gt;=50,IF(Math1!CW22&lt;75,Math1!CW22," ")," "))</f>
        <v xml:space="preserve"> </v>
      </c>
      <c r="AA33" s="159" t="str">
        <f>IF(ISBLANK(Math1!DA22)," ",IF(Math1!DA22&gt;=50,IF(Math1!DA22&lt;75,Math1!DA22," ")," "))</f>
        <v xml:space="preserve"> </v>
      </c>
      <c r="AB33" s="159" t="str">
        <f>IF(ISBLANK(Math1!DE22)," ",IF(Math1!DE22&gt;=50,IF(Math1!DE22&lt;75,Math1!DE22," ")," "))</f>
        <v xml:space="preserve"> </v>
      </c>
      <c r="AC33" s="159" t="str">
        <f>IF(ISBLANK(Math1!DI22)," ",IF(Math1!DI22&gt;=50,IF(Math1!DI22&lt;75,Math1!DI22," ")," "))</f>
        <v xml:space="preserve"> </v>
      </c>
      <c r="AD33" s="159" t="str">
        <f>IF(ISBLANK(Math1!DP22)," ",IF(Math1!DP22&gt;=50,IF(Math1!DP22&lt;75,Math1!DP22," ")," "))</f>
        <v xml:space="preserve"> </v>
      </c>
      <c r="AE33" s="159" t="str">
        <f>IF(ISBLANK(Math1!DT22)," ",IF(Math1!DT22&gt;=50,IF(Math1!DT22&lt;75,Math1!DT22," ")," "))</f>
        <v xml:space="preserve"> </v>
      </c>
      <c r="AF33" s="159" t="str">
        <f>IF(ISBLANK(Math1!DX22)," ",IF(Math1!DX22&gt;=50,IF(Math1!DX22&lt;75,Math1!DX22," ")," "))</f>
        <v xml:space="preserve"> </v>
      </c>
      <c r="AG33" s="159" t="str">
        <f>IF(ISBLANK(Math1!EB22)," ",IF(Math1!EB22&gt;=50,IF(Math1!EB22&lt;75,Math1!EB22," ")," "))</f>
        <v xml:space="preserve"> </v>
      </c>
      <c r="AH33" s="159" t="str">
        <f>IF(ISBLANK(Math1!EF22)," ",IF(Math1!EF22&gt;=50,IF(Math1!EF22&lt;75,Math1!EF22," ")," "))</f>
        <v xml:space="preserve"> </v>
      </c>
      <c r="AI33" s="159" t="str">
        <f>IF(ISBLANK(Math1!EM22)," ",IF(Math1!EM22&gt;=50,IF(Math1!EM22&lt;75,Math1!EM22," ")," "))</f>
        <v xml:space="preserve"> </v>
      </c>
      <c r="AJ33" s="159" t="str">
        <f>IF(ISBLANK(Math1!EQ22)," ",IF(Math1!EQ22&gt;=50,IF(Math1!EQ22&lt;75,Math1!EQ22," ")," "))</f>
        <v xml:space="preserve"> </v>
      </c>
      <c r="AK33" s="159" t="str">
        <f>IF(ISBLANK(Math1!EU22)," ",IF(Math1!EU22&gt;=50,IF(Math1!EU22&lt;75,Math1!EU22," ")," "))</f>
        <v xml:space="preserve"> </v>
      </c>
      <c r="AL33" s="159" t="str">
        <f>IF(ISBLANK(Math1!EY22)," ",IF(Math1!EY22&gt;=50,IF(Math1!EY22&lt;75,Math1!EY22," ")," "))</f>
        <v xml:space="preserve"> </v>
      </c>
      <c r="AM33" s="159" t="str">
        <f>IF(ISBLANK(Math1!FC22)," ",IF(Math1!FC22&gt;=50,IF(Math1!FC22&lt;75,Math1!FC22," ")," "))</f>
        <v xml:space="preserve"> </v>
      </c>
      <c r="AN33" s="159" t="str">
        <f>IF(ISBLANK(Math1!FJ22)," ",IF(Math1!FJ22&gt;=50,IF(Math1!FJ22&lt;75,Math1!FJ22," ")," "))</f>
        <v xml:space="preserve"> </v>
      </c>
      <c r="AO33" s="159" t="str">
        <f>IF(ISBLANK(Math1!FN22)," ",IF(Math1!FN22&gt;=50,IF(Math1!FN22&lt;75,Math1!FN22," ")," "))</f>
        <v xml:space="preserve"> </v>
      </c>
      <c r="AP33" s="159" t="str">
        <f>IF(ISBLANK(Math1!FR22)," ",IF(Math1!FR22&gt;=50,IF(Math1!FR22&lt;75,Math1!FR22," ")," "))</f>
        <v xml:space="preserve"> </v>
      </c>
      <c r="AQ33" s="159" t="str">
        <f>IF(ISBLANK(Math1!FV22)," ",IF(Math1!FV22&gt;=50,IF(Math1!FV22&lt;75,Math1!FV22," ")," "))</f>
        <v xml:space="preserve"> </v>
      </c>
      <c r="AR33" s="159" t="str">
        <f>IF(ISBLANK(Math1!FZ22)," ",IF(Math1!FZ22&gt;=50,IF(Math1!FZ22&lt;75,Math1!FZ22," ")," "))</f>
        <v xml:space="preserve"> </v>
      </c>
      <c r="AS33" s="159" t="str">
        <f>IF(ISBLANK(Math1!GG22)," ",IF(Math1!GG22&gt;=50,IF(Math1!GG22&lt;75,Math1!GG22," ")," "))</f>
        <v xml:space="preserve"> </v>
      </c>
      <c r="AT33" s="160" t="str">
        <f>IF(ISBLANK(Math1!GK22)," ",IF(Math1!GK22&gt;=50,IF(Math1!GK22&lt;75,Math1!GK22," ")," "))</f>
        <v xml:space="preserve"> </v>
      </c>
      <c r="AU33" s="458"/>
      <c r="AV33" s="459"/>
      <c r="AW33" s="159" t="str">
        <f>IF(ISBLANK(Math1!GO22)," ",IF(Math1!GO22&gt;=50,IF(Math1!GO22&lt;75,Math1!GO22," ")," "))</f>
        <v xml:space="preserve"> </v>
      </c>
      <c r="AX33" s="159" t="str">
        <f>IF(ISBLANK(Math1!GS22)," ",IF(Math1!GS22&gt;=50,IF(Math1!GS22&lt;75,Math1!GS22," ")," "))</f>
        <v xml:space="preserve"> </v>
      </c>
      <c r="AY33" s="159" t="str">
        <f>IF(ISBLANK(Math1!GW22)," ",IF(Math1!GW22&gt;=50,IF(Math1!GW22&lt;75,Math1!GW22," ")," "))</f>
        <v xml:space="preserve"> </v>
      </c>
      <c r="AZ33" s="159" t="str">
        <f>IF(ISBLANK(Math1!HD22)," ",IF(Math1!HD22&gt;=50,IF(Math1!HD22&lt;75,Math1!HD22," ")," "))</f>
        <v xml:space="preserve"> </v>
      </c>
      <c r="BA33" s="159" t="str">
        <f>IF(ISBLANK(Math1!HH22)," ",IF(Math1!HH22&gt;=50,IF(Math1!HH22&lt;75,Math1!HH22," ")," "))</f>
        <v xml:space="preserve"> </v>
      </c>
      <c r="BB33" s="159" t="str">
        <f>IF(ISBLANK(Math1!HL22)," ",IF(Math1!HL22&gt;=50,IF(Math1!HL22&lt;75,Math1!HL22," ")," "))</f>
        <v xml:space="preserve"> </v>
      </c>
      <c r="BC33" s="159" t="str">
        <f>IF(ISBLANK(Math1!HP22)," ",IF(Math1!HP22&gt;=50,IF(Math1!HP22&lt;75,Math1!HP22," ")," "))</f>
        <v xml:space="preserve"> </v>
      </c>
      <c r="BD33" s="159" t="str">
        <f>IF(ISBLANK(Math1!HT22)," ",IF(Math1!HT22&gt;=50,IF(Math1!HT22&lt;75,Math1!HT22," ")," "))</f>
        <v xml:space="preserve"> </v>
      </c>
      <c r="BE33" s="159" t="str">
        <f>IF(ISBLANK(Math1!IA22)," ",IF(Math1!IA22&gt;=50,IF(Math1!IA22&lt;75,Math1!IA22," ")," "))</f>
        <v xml:space="preserve"> </v>
      </c>
      <c r="BF33" s="159" t="str">
        <f>IF(ISBLANK(Math1!IE22)," ",IF(Math1!IE22&gt;=50,IF(Math1!IE22&lt;75,Math1!IE22," ")," "))</f>
        <v xml:space="preserve"> </v>
      </c>
      <c r="BG33" s="159" t="str">
        <f>IF(ISBLANK(Math1!II22)," ",IF(Math1!II22&gt;=50,IF(Math1!II22&lt;75,Math1!II22," ")," "))</f>
        <v xml:space="preserve"> </v>
      </c>
      <c r="BH33" s="159" t="str">
        <f>IF(ISBLANK(Math1!IM22)," ",IF(Math1!IM22&gt;=50,IF(Math1!IM22&lt;75,Math1!IM22," ")," "))</f>
        <v xml:space="preserve"> </v>
      </c>
      <c r="BI33" s="159" t="str">
        <f>IF(ISBLANK(Math1!IQ22)," ",IF(Math1!IQ22&gt;=50,IF(Math1!IQ22&lt;75,Math1!IQ22," ")," "))</f>
        <v xml:space="preserve"> </v>
      </c>
      <c r="BJ33" s="159" t="str">
        <f>IF(ISBLANK(Math1!IX22)," ",IF(Math1!IX22&gt;=50,IF(Math1!IX22&lt;75,Math1!IX22," ")," "))</f>
        <v xml:space="preserve"> </v>
      </c>
      <c r="BK33" s="159" t="str">
        <f>IF(ISBLANK(Math1!JB22)," ",IF(Math1!JB22&gt;=50,IF(Math1!JB22&lt;75,Math1!JB22," ")," "))</f>
        <v xml:space="preserve"> </v>
      </c>
      <c r="BL33" s="159" t="str">
        <f>IF(ISBLANK(Math1!JF22)," ",IF(Math1!JF22&gt;=50,IF(Math1!JF22&lt;75,Math1!JF22," ")," "))</f>
        <v xml:space="preserve"> </v>
      </c>
      <c r="BM33" s="159" t="str">
        <f>IF(ISBLANK(Math1!JJ22)," ",IF(Math1!JJ22&gt;=50,IF(Math1!JJ22&lt;75,Math1!JJ22," ")," "))</f>
        <v xml:space="preserve"> </v>
      </c>
      <c r="BN33" s="159" t="str">
        <f>IF(ISBLANK(Math1!JN22)," ",IF(Math1!JN22&gt;=50,IF(Math1!JN22&lt;75,Math1!JN22," ")," "))</f>
        <v xml:space="preserve"> </v>
      </c>
      <c r="BO33" s="159" t="str">
        <f>IF(ISBLANK(Math1!JU22)," ",IF(Math1!JU22&gt;=50,IF(Math1!JU22&lt;75,Math1!JU22," ")," "))</f>
        <v xml:space="preserve"> </v>
      </c>
      <c r="BP33" s="159" t="str">
        <f>IF(ISBLANK(Math1!JY22)," ",IF(Math1!JY22&gt;=50,IF(Math1!JY22&lt;75,Math1!JY22," ")," "))</f>
        <v xml:space="preserve"> </v>
      </c>
      <c r="BQ33" s="159" t="str">
        <f>IF(ISBLANK(Math1!KC22)," ",IF(Math1!KC22&gt;=50,IF(Math1!KC22&lt;75,Math1!KC22," ")," "))</f>
        <v xml:space="preserve"> </v>
      </c>
      <c r="BR33" s="160" t="str">
        <f>IF(ISBLANK(Math1!KG22)," ",IF(Math1!KG22&gt;=50,IF(Math1!KG22&lt;75,Math1!KG22," ")," "))</f>
        <v xml:space="preserve"> </v>
      </c>
      <c r="BS33" s="458"/>
      <c r="BT33" s="459"/>
      <c r="BU33" s="159" t="str">
        <f>IF(ISBLANK(Math1!KK22)," ",IF(Math1!KK22&gt;=50,IF(Math1!KK22&lt;75,Math1!KK22," ")," "))</f>
        <v xml:space="preserve"> </v>
      </c>
      <c r="BV33" s="159" t="str">
        <f>IF(ISBLANK(Math1!KR22)," ",IF(Math1!KR22&gt;=50,IF(Math1!KR22&lt;75,Math1!KR22," ")," "))</f>
        <v xml:space="preserve"> </v>
      </c>
      <c r="BW33" s="159" t="str">
        <f>IF(ISBLANK(Math1!KV22)," ",IF(Math1!KV22&gt;=50,IF(Math1!KV22&lt;75,Math1!KV22," ")," "))</f>
        <v xml:space="preserve"> </v>
      </c>
    </row>
    <row r="34" spans="1:75" s="1" customFormat="1" ht="20.100000000000001" customHeight="1" thickBot="1">
      <c r="A34" s="459"/>
      <c r="B34" s="459"/>
      <c r="C34" s="161" t="str">
        <f>IF(ISBLANK(Math1!E22)," ",IF(Math1!E22&lt;50,Math1!E22," "))</f>
        <v xml:space="preserve"> </v>
      </c>
      <c r="D34" s="161" t="str">
        <f>IF(ISBLANK(Math1!I22)," ",IF(Math1!I22&lt;50,Math1!I22," "))</f>
        <v xml:space="preserve"> </v>
      </c>
      <c r="E34" s="161" t="str">
        <f>IF(ISBLANK(Math1!M22)," ",IF(Math1!M22&lt;50,Math1!M22," "))</f>
        <v xml:space="preserve"> </v>
      </c>
      <c r="F34" s="161" t="str">
        <f>IF(ISBLANK(Math1!Q22)," ",IF(Math1!Q22&lt;50,Math1!Q22," "))</f>
        <v xml:space="preserve"> </v>
      </c>
      <c r="G34" s="161" t="str">
        <f>IF(ISBLANK(Math1!U22)," ",IF(Math1!U22&lt;50,Math1!U22," "))</f>
        <v xml:space="preserve"> </v>
      </c>
      <c r="H34" s="161" t="str">
        <f>IF(ISBLANK(Math1!AB22)," ",IF(Math1!AB22&lt;50,Math1!AB22," "))</f>
        <v xml:space="preserve"> </v>
      </c>
      <c r="I34" s="161" t="str">
        <f>IF(ISBLANK(Math1!AF22)," ",IF(Math1!AF22&lt;50,Math1!AF22," "))</f>
        <v xml:space="preserve"> </v>
      </c>
      <c r="J34" s="161" t="str">
        <f>IF(ISBLANK(Math1!AJ22)," ",IF(Math1!AJ22&lt;50,Math1!AJ22," "))</f>
        <v xml:space="preserve"> </v>
      </c>
      <c r="K34" s="161" t="str">
        <f>IF(ISBLANK(Math1!AN22)," ",IF(Math1!AN22&lt;50,Math1!AN22," "))</f>
        <v xml:space="preserve"> </v>
      </c>
      <c r="L34" s="161" t="str">
        <f>IF(ISBLANK(Math1!AR22)," ",IF(Math1!AR22&lt;50,Math1!AR22," "))</f>
        <v xml:space="preserve"> </v>
      </c>
      <c r="M34" s="161" t="str">
        <f>IF(ISBLANK(Math1!AY22)," ",IF(Math1!AY22&lt;50,Math1!AY22," "))</f>
        <v xml:space="preserve"> </v>
      </c>
      <c r="N34" s="161" t="str">
        <f>IF(ISBLANK(Math1!BC22)," ",IF(Math1!BC22&lt;50,Math1!BC22," "))</f>
        <v xml:space="preserve"> </v>
      </c>
      <c r="O34" s="161" t="str">
        <f>IF(ISBLANK(Math1!BG22)," ",IF(Math1!BG22&lt;50,Math1!BG22," "))</f>
        <v xml:space="preserve"> </v>
      </c>
      <c r="P34" s="161" t="str">
        <f>IF(ISBLANK(Math1!BK22)," ",IF(Math1!BK22&lt;50,Math1!BK22," "))</f>
        <v xml:space="preserve"> </v>
      </c>
      <c r="Q34" s="161" t="str">
        <f>IF(ISBLANK(Math1!BO22)," ",IF(Math1!BO22&lt;50,Math1!BO22," "))</f>
        <v xml:space="preserve"> </v>
      </c>
      <c r="R34" s="161" t="str">
        <f>IF(ISBLANK(Math1!BV22)," ",IF(Math1!BV22&lt;50,Math1!BV22," "))</f>
        <v xml:space="preserve"> </v>
      </c>
      <c r="S34" s="161" t="str">
        <f>IF(ISBLANK(Math1!BZ22)," ",IF(Math1!BZ22&lt;50,Math1!BZ22," "))</f>
        <v xml:space="preserve"> </v>
      </c>
      <c r="T34" s="161" t="str">
        <f>IF(ISBLANK(Math1!CD22)," ",IF(Math1!CD22&lt;50,Math1!CD22," "))</f>
        <v xml:space="preserve"> </v>
      </c>
      <c r="U34" s="161" t="str">
        <f>IF(ISBLANK(Math1!CH22)," ",IF(Math1!CH22&lt;50,Math1!CH22," "))</f>
        <v xml:space="preserve"> </v>
      </c>
      <c r="V34" s="161" t="str">
        <f>IF(ISBLANK(Math1!CL22)," ",IF(Math1!CL22&lt;50,Math1!CL22," "))</f>
        <v xml:space="preserve"> </v>
      </c>
      <c r="W34" s="162" t="str">
        <f>IF(ISBLANK(Math1!CS22)," ",IF(Math1!CS22&lt;50,Math1!CS22," "))</f>
        <v xml:space="preserve"> </v>
      </c>
      <c r="X34" s="460"/>
      <c r="Y34" s="461"/>
      <c r="Z34" s="161" t="str">
        <f>IF(ISBLANK(Math1!CW22)," ",IF(Math1!CW22&lt;50,Math1!CW22," "))</f>
        <v xml:space="preserve"> </v>
      </c>
      <c r="AA34" s="161" t="str">
        <f>IF(ISBLANK(Math1!DA22)," ",IF(Math1!DA22&lt;50,Math1!DA22," "))</f>
        <v xml:space="preserve"> </v>
      </c>
      <c r="AB34" s="161" t="str">
        <f>IF(ISBLANK(Math1!DE22)," ",IF(Math1!DE22&lt;50,Math1!DE22," "))</f>
        <v xml:space="preserve"> </v>
      </c>
      <c r="AC34" s="161" t="str">
        <f>IF(ISBLANK(Math1!DI22)," ",IF(Math1!DI22&lt;50,Math1!DI22," "))</f>
        <v xml:space="preserve"> </v>
      </c>
      <c r="AD34" s="161" t="str">
        <f>IF(ISBLANK(Math1!DP22)," ",IF(Math1!DP22&lt;50,Math1!DP22," "))</f>
        <v xml:space="preserve"> </v>
      </c>
      <c r="AE34" s="161" t="str">
        <f>IF(ISBLANK(Math1!DT22)," ",IF(Math1!DT22&lt;50,Math1!DT22," "))</f>
        <v xml:space="preserve"> </v>
      </c>
      <c r="AF34" s="161" t="str">
        <f>IF(ISBLANK(Math1!DX22)," ",IF(Math1!DX22&lt;50,Math1!DX22," "))</f>
        <v xml:space="preserve"> </v>
      </c>
      <c r="AG34" s="161" t="str">
        <f>IF(ISBLANK(Math1!EB22)," ",IF(Math1!EB22&lt;50,Math1!EB22," "))</f>
        <v xml:space="preserve"> </v>
      </c>
      <c r="AH34" s="161" t="str">
        <f>IF(ISBLANK(Math1!EF22)," ",IF(Math1!EF22&lt;50,Math1!EF22," "))</f>
        <v xml:space="preserve"> </v>
      </c>
      <c r="AI34" s="161" t="str">
        <f>IF(ISBLANK(Math1!EM22)," ",IF(Math1!EM22&lt;50,Math1!EM22," "))</f>
        <v xml:space="preserve"> </v>
      </c>
      <c r="AJ34" s="161" t="str">
        <f>IF(ISBLANK(Math1!EQ22)," ",IF(Math1!EQ22&lt;50,Math1!EQ22," "))</f>
        <v xml:space="preserve"> </v>
      </c>
      <c r="AK34" s="161" t="str">
        <f>IF(ISBLANK(Math1!EU22)," ",IF(Math1!EU22&lt;50,Math1!EU22," "))</f>
        <v xml:space="preserve"> </v>
      </c>
      <c r="AL34" s="161" t="str">
        <f>IF(ISBLANK(Math1!EY22)," ",IF(Math1!EY22&lt;50,Math1!EY22," "))</f>
        <v xml:space="preserve"> </v>
      </c>
      <c r="AM34" s="161" t="str">
        <f>IF(ISBLANK(Math1!FC22)," ",IF(Math1!FC22&lt;50,Math1!FC22," "))</f>
        <v xml:space="preserve"> </v>
      </c>
      <c r="AN34" s="161" t="str">
        <f>IF(ISBLANK(Math1!FJ22)," ",IF(Math1!FJ22&lt;50,Math1!FJ22," "))</f>
        <v xml:space="preserve"> </v>
      </c>
      <c r="AO34" s="161" t="str">
        <f>IF(ISBLANK(Math1!FN22)," ",IF(Math1!FN22&lt;50,Math1!FN22," "))</f>
        <v xml:space="preserve"> </v>
      </c>
      <c r="AP34" s="161" t="str">
        <f>IF(ISBLANK(Math1!FR22)," ",IF(Math1!FR22&lt;50,Math1!FR22," "))</f>
        <v xml:space="preserve"> </v>
      </c>
      <c r="AQ34" s="161" t="str">
        <f>IF(ISBLANK(Math1!FV22)," ",IF(Math1!FV22&lt;50,Math1!FV22," "))</f>
        <v xml:space="preserve"> </v>
      </c>
      <c r="AR34" s="161" t="str">
        <f>IF(ISBLANK(Math1!FZ22)," ",IF(Math1!FZ22&lt;50,Math1!FZ22," "))</f>
        <v xml:space="preserve"> </v>
      </c>
      <c r="AS34" s="161" t="str">
        <f>IF(ISBLANK(Math1!GG22)," ",IF(Math1!GG22&lt;50,Math1!GG22," "))</f>
        <v xml:space="preserve"> </v>
      </c>
      <c r="AT34" s="162" t="str">
        <f>IF(ISBLANK(Math1!GK22)," ",IF(Math1!GK22&lt;50,Math1!GK22," "))</f>
        <v xml:space="preserve"> </v>
      </c>
      <c r="AU34" s="460"/>
      <c r="AV34" s="461"/>
      <c r="AW34" s="161" t="str">
        <f>IF(ISBLANK(Math1!GO22)," ",IF(Math1!GO22&lt;50,Math1!GO22," "))</f>
        <v xml:space="preserve"> </v>
      </c>
      <c r="AX34" s="161" t="str">
        <f>IF(ISBLANK(Math1!GS22)," ",IF(Math1!GS22&lt;50,Math1!GS22," "))</f>
        <v xml:space="preserve"> </v>
      </c>
      <c r="AY34" s="161" t="str">
        <f>IF(ISBLANK(Math1!GW22)," ",IF(Math1!GW22&lt;50,Math1!GW22," "))</f>
        <v xml:space="preserve"> </v>
      </c>
      <c r="AZ34" s="161" t="str">
        <f>IF(ISBLANK(Math1!HD22)," ",IF(Math1!HD22&lt;50,Math1!HD22," "))</f>
        <v xml:space="preserve"> </v>
      </c>
      <c r="BA34" s="161" t="str">
        <f>IF(ISBLANK(Math1!HH22)," ",IF(Math1!HH22&lt;50,Math1!HH22," "))</f>
        <v xml:space="preserve"> </v>
      </c>
      <c r="BB34" s="161" t="str">
        <f>IF(ISBLANK(Math1!HL22)," ",IF(Math1!HL22&lt;50,Math1!HL22," "))</f>
        <v xml:space="preserve"> </v>
      </c>
      <c r="BC34" s="161" t="str">
        <f>IF(ISBLANK(Math1!HP22)," ",IF(Math1!HP22&lt;50,Math1!HP22," "))</f>
        <v xml:space="preserve"> </v>
      </c>
      <c r="BD34" s="161" t="str">
        <f>IF(ISBLANK(Math1!HT22)," ",IF(Math1!HT22&lt;50,Math1!HT22," "))</f>
        <v xml:space="preserve"> </v>
      </c>
      <c r="BE34" s="161" t="str">
        <f>IF(ISBLANK(Math1!IA22)," ",IF(Math1!IA22&lt;50,Math1!IA22," "))</f>
        <v xml:space="preserve"> </v>
      </c>
      <c r="BF34" s="161" t="str">
        <f>IF(ISBLANK(Math1!IE22)," ",IF(Math1!IE22&lt;50,Math1!IE22," "))</f>
        <v xml:space="preserve"> </v>
      </c>
      <c r="BG34" s="161" t="str">
        <f>IF(ISBLANK(Math1!II22)," ",IF(Math1!II22&lt;50,Math1!II22," "))</f>
        <v xml:space="preserve"> </v>
      </c>
      <c r="BH34" s="161" t="str">
        <f>IF(ISBLANK(Math1!IM22)," ",IF(Math1!IM22&lt;50,Math1!IM22," "))</f>
        <v xml:space="preserve"> </v>
      </c>
      <c r="BI34" s="161" t="str">
        <f>IF(ISBLANK(Math1!IQ22)," ",IF(Math1!IQ22&lt;50,Math1!IQ22," "))</f>
        <v xml:space="preserve"> </v>
      </c>
      <c r="BJ34" s="161" t="str">
        <f>IF(ISBLANK(Math1!IX22)," ",IF(Math1!IX22&lt;50,Math1!IX22," "))</f>
        <v xml:space="preserve"> </v>
      </c>
      <c r="BK34" s="161" t="str">
        <f>IF(ISBLANK(Math1!JB22)," ",IF(Math1!JB22&lt;50,Math1!JB22," "))</f>
        <v xml:space="preserve"> </v>
      </c>
      <c r="BL34" s="161" t="str">
        <f>IF(ISBLANK(Math1!JF22)," ",IF(Math1!JF22&lt;50,Math1!JF22," "))</f>
        <v xml:space="preserve"> </v>
      </c>
      <c r="BM34" s="161" t="str">
        <f>IF(ISBLANK(Math1!JJ22)," ",IF(Math1!JJ22&lt;50,Math1!JJ22," "))</f>
        <v xml:space="preserve"> </v>
      </c>
      <c r="BN34" s="161" t="str">
        <f>IF(ISBLANK(Math1!JN22)," ",IF(Math1!JN22&lt;50,Math1!JN22," "))</f>
        <v xml:space="preserve"> </v>
      </c>
      <c r="BO34" s="161" t="str">
        <f>IF(ISBLANK(Math1!JU22)," ",IF(Math1!JU22&lt;50,Math1!JU22," "))</f>
        <v xml:space="preserve"> </v>
      </c>
      <c r="BP34" s="161" t="str">
        <f>IF(ISBLANK(Math1!JY22)," ",IF(Math1!JY22&lt;50,Math1!JY22," "))</f>
        <v xml:space="preserve"> </v>
      </c>
      <c r="BQ34" s="161" t="str">
        <f>IF(ISBLANK(Math1!KC22)," ",IF(Math1!KC22&lt;50,Math1!KC22," "))</f>
        <v xml:space="preserve"> </v>
      </c>
      <c r="BR34" s="162" t="str">
        <f>IF(ISBLANK(Math1!KG22)," ",IF(Math1!KG22&lt;50,Math1!KG22," "))</f>
        <v xml:space="preserve"> </v>
      </c>
      <c r="BS34" s="460"/>
      <c r="BT34" s="461"/>
      <c r="BU34" s="161" t="str">
        <f>IF(ISBLANK(Math1!KK22)," ",IF(Math1!KK22&lt;50,Math1!KK22," "))</f>
        <v xml:space="preserve"> </v>
      </c>
      <c r="BV34" s="161" t="str">
        <f>IF(ISBLANK(Math1!KR22)," ",IF(Math1!KR22&lt;50,Math1!KR22," "))</f>
        <v xml:space="preserve"> </v>
      </c>
      <c r="BW34" s="161" t="str">
        <f>IF(ISBLANK(Math1!KV22)," ",IF(Math1!KV22&lt;50,Math1!KV22," "))</f>
        <v xml:space="preserve"> </v>
      </c>
    </row>
    <row r="35" spans="1:75" s="1" customFormat="1" ht="20.100000000000001" customHeight="1">
      <c r="A35" s="459" t="str">
        <f>LEFT(Math1!$A21,1)&amp;LEFT(Math1!$B21,1)</f>
        <v xml:space="preserve">  </v>
      </c>
      <c r="B35" s="459"/>
      <c r="C35" s="157" t="str">
        <f>IF(ISBLANK(Math1!E21)," ",IF(Math1!E21&gt;=75,Math1!E21," "))</f>
        <v xml:space="preserve"> </v>
      </c>
      <c r="D35" s="157" t="str">
        <f>IF(ISBLANK(Math1!I21)," ",IF(Math1!I21&gt;=75,Math1!I21," "))</f>
        <v xml:space="preserve"> </v>
      </c>
      <c r="E35" s="157" t="str">
        <f>IF(ISBLANK(Math1!M21)," ",IF(Math1!M21&gt;=75,Math1!M21," "))</f>
        <v xml:space="preserve"> </v>
      </c>
      <c r="F35" s="157" t="str">
        <f>IF(ISBLANK(Math1!Q21)," ",IF(Math1!Q21&gt;=75,Math1!Q21," "))</f>
        <v xml:space="preserve"> </v>
      </c>
      <c r="G35" s="157" t="str">
        <f>IF(ISBLANK(Math1!U21)," ",IF(Math1!U21&gt;=75,Math1!U21," "))</f>
        <v xml:space="preserve"> </v>
      </c>
      <c r="H35" s="157" t="str">
        <f>IF(ISBLANK(Math1!AB21)," ",IF(Math1!AB21&gt;=75,Math1!AB21," "))</f>
        <v xml:space="preserve"> </v>
      </c>
      <c r="I35" s="157" t="str">
        <f>IF(ISBLANK(Math1!AF21)," ",IF(Math1!AF21&gt;=75,Math1!AF21," "))</f>
        <v xml:space="preserve"> </v>
      </c>
      <c r="J35" s="157" t="str">
        <f>IF(ISBLANK(Math1!AJ21)," ",IF(Math1!AJ21&gt;=75,Math1!AJ21," "))</f>
        <v xml:space="preserve"> </v>
      </c>
      <c r="K35" s="157" t="str">
        <f>IF(ISBLANK(Math1!AN21)," ",IF(Math1!AN21&gt;=75,Math1!AN21," "))</f>
        <v xml:space="preserve"> </v>
      </c>
      <c r="L35" s="157" t="str">
        <f>IF(ISBLANK(Math1!AR21)," ",IF(Math1!AR21&gt;=75,Math1!AR21," "))</f>
        <v xml:space="preserve"> </v>
      </c>
      <c r="M35" s="157" t="str">
        <f>IF(ISBLANK(Math1!AY21)," ",IF(Math1!AY21&gt;=75,Math1!AY21," "))</f>
        <v xml:space="preserve"> </v>
      </c>
      <c r="N35" s="157" t="str">
        <f>IF(ISBLANK(Math1!BC21)," ",IF(Math1!BC21&gt;=75,Math1!BC21," "))</f>
        <v xml:space="preserve"> </v>
      </c>
      <c r="O35" s="157" t="str">
        <f>IF(ISBLANK(Math1!BG21)," ",IF(Math1!BG21&gt;=75,Math1!BG21," "))</f>
        <v xml:space="preserve"> </v>
      </c>
      <c r="P35" s="157" t="str">
        <f>IF(ISBLANK(Math1!BK21)," ",IF(Math1!BK21&gt;=75,Math1!BK21," "))</f>
        <v xml:space="preserve"> </v>
      </c>
      <c r="Q35" s="157" t="str">
        <f>IF(ISBLANK(Math1!BO21)," ",IF(Math1!BO21&gt;=75,Math1!BO21," "))</f>
        <v xml:space="preserve"> </v>
      </c>
      <c r="R35" s="157" t="str">
        <f>IF(ISBLANK(Math1!BV21)," ",IF(Math1!BV21&gt;=75,Math1!BV21," "))</f>
        <v xml:space="preserve"> </v>
      </c>
      <c r="S35" s="157" t="str">
        <f>IF(ISBLANK(Math1!BZ21)," ",IF(Math1!BZ21&gt;=75,Math1!BZ21," "))</f>
        <v xml:space="preserve"> </v>
      </c>
      <c r="T35" s="157" t="str">
        <f>IF(ISBLANK(Math1!CD21)," ",IF(Math1!CD21&gt;=75,Math1!CD21," "))</f>
        <v xml:space="preserve"> </v>
      </c>
      <c r="U35" s="157" t="str">
        <f>IF(ISBLANK(Math1!CH21)," ",IF(Math1!CH21&gt;=75,Math1!CH21," "))</f>
        <v xml:space="preserve"> </v>
      </c>
      <c r="V35" s="157" t="str">
        <f>IF(ISBLANK(Math1!CL21)," ",IF(Math1!CL21&gt;=75,Math1!CL21," "))</f>
        <v xml:space="preserve"> </v>
      </c>
      <c r="W35" s="158" t="str">
        <f>IF(ISBLANK(Math1!CS21)," ",IF(Math1!CS21&gt;=75,Math1!CS21," "))</f>
        <v xml:space="preserve"> </v>
      </c>
      <c r="X35" s="456" t="str">
        <f>A35</f>
        <v xml:space="preserve">  </v>
      </c>
      <c r="Y35" s="457"/>
      <c r="Z35" s="157" t="str">
        <f>IF(ISBLANK(Math1!CW21)," ",IF(Math1!CW21&gt;=75,Math1!CW21," "))</f>
        <v xml:space="preserve"> </v>
      </c>
      <c r="AA35" s="157" t="str">
        <f>IF(ISBLANK(Math1!DA21)," ",IF(Math1!DA21&gt;=75,Math1!DA21," "))</f>
        <v xml:space="preserve"> </v>
      </c>
      <c r="AB35" s="157" t="str">
        <f>IF(ISBLANK(Math1!DE21)," ",IF(Math1!DE21&gt;=75,Math1!DE21," "))</f>
        <v xml:space="preserve"> </v>
      </c>
      <c r="AC35" s="157" t="str">
        <f>IF(ISBLANK(Math1!DI21)," ",IF(Math1!DI21&gt;=75,Math1!DI21," "))</f>
        <v xml:space="preserve"> </v>
      </c>
      <c r="AD35" s="157" t="str">
        <f>IF(ISBLANK(Math1!DP21)," ",IF(Math1!DP21&gt;=75,Math1!DP21," "))</f>
        <v xml:space="preserve"> </v>
      </c>
      <c r="AE35" s="157" t="str">
        <f>IF(ISBLANK(Math1!DT21)," ",IF(Math1!DT21&gt;=75,Math1!DT21," "))</f>
        <v xml:space="preserve"> </v>
      </c>
      <c r="AF35" s="157" t="str">
        <f>IF(ISBLANK(Math1!DX21)," ",IF(Math1!DX21&gt;=75,Math1!DX21," "))</f>
        <v xml:space="preserve"> </v>
      </c>
      <c r="AG35" s="157" t="str">
        <f>IF(ISBLANK(Math1!EB21)," ",IF(Math1!EB21&gt;=75,Math1!EB21," "))</f>
        <v xml:space="preserve"> </v>
      </c>
      <c r="AH35" s="157" t="str">
        <f>IF(ISBLANK(Math1!EF21)," ",IF(Math1!EF21&gt;=75,Math1!EF21," "))</f>
        <v xml:space="preserve"> </v>
      </c>
      <c r="AI35" s="157" t="str">
        <f>IF(ISBLANK(Math1!EM21)," ",IF(Math1!EM21&gt;=75,Math1!EM21," "))</f>
        <v xml:space="preserve"> </v>
      </c>
      <c r="AJ35" s="157" t="str">
        <f>IF(ISBLANK(Math1!EQ21)," ",IF(Math1!EQ21&gt;=75,Math1!EQ21," "))</f>
        <v xml:space="preserve"> </v>
      </c>
      <c r="AK35" s="157" t="str">
        <f>IF(ISBLANK(Math1!EU21)," ",IF(Math1!EU21&gt;=75,Math1!EU21," "))</f>
        <v xml:space="preserve"> </v>
      </c>
      <c r="AL35" s="157" t="str">
        <f>IF(ISBLANK(Math1!EY21)," ",IF(Math1!EY21&gt;=75,Math1!EY21," "))</f>
        <v xml:space="preserve"> </v>
      </c>
      <c r="AM35" s="157" t="str">
        <f>IF(ISBLANK(Math1!FC21)," ",IF(Math1!FC21&gt;=75,Math1!FC21," "))</f>
        <v xml:space="preserve"> </v>
      </c>
      <c r="AN35" s="157" t="str">
        <f>IF(ISBLANK(Math1!FJ21)," ",IF(Math1!FJ21&gt;=75,Math1!FJ21," "))</f>
        <v xml:space="preserve"> </v>
      </c>
      <c r="AO35" s="157" t="str">
        <f>IF(ISBLANK(Math1!FN21)," ",IF(Math1!FN21&gt;=75,Math1!FN21," "))</f>
        <v xml:space="preserve"> </v>
      </c>
      <c r="AP35" s="157" t="str">
        <f>IF(ISBLANK(Math1!FR21)," ",IF(Math1!FR21&gt;=75,Math1!FR21," "))</f>
        <v xml:space="preserve"> </v>
      </c>
      <c r="AQ35" s="157" t="str">
        <f>IF(ISBLANK(Math1!FV21)," ",IF(Math1!FV21&gt;=75,Math1!FV21," "))</f>
        <v xml:space="preserve"> </v>
      </c>
      <c r="AR35" s="157" t="str">
        <f>IF(ISBLANK(Math1!FZ21)," ",IF(Math1!FZ21&gt;=75,Math1!FZ21," "))</f>
        <v xml:space="preserve"> </v>
      </c>
      <c r="AS35" s="157" t="str">
        <f>IF(ISBLANK(Math1!GG21)," ",IF(Math1!GG21&gt;=75,Math1!GG21," "))</f>
        <v xml:space="preserve"> </v>
      </c>
      <c r="AT35" s="158" t="str">
        <f>IF(ISBLANK(Math1!GK21)," ",IF(Math1!GK21&gt;=75,Math1!GK21," "))</f>
        <v xml:space="preserve"> </v>
      </c>
      <c r="AU35" s="456" t="str">
        <f>X35</f>
        <v xml:space="preserve">  </v>
      </c>
      <c r="AV35" s="457"/>
      <c r="AW35" s="157" t="str">
        <f>IF(ISBLANK(Math1!GO21)," ",IF(Math1!GO21&gt;=75,Math1!GO21," "))</f>
        <v xml:space="preserve"> </v>
      </c>
      <c r="AX35" s="157" t="str">
        <f>IF(ISBLANK(Math1!GS21)," ",IF(Math1!GS21&gt;=75,Math1!GS21," "))</f>
        <v xml:space="preserve"> </v>
      </c>
      <c r="AY35" s="157" t="str">
        <f>IF(ISBLANK(Math1!GW21)," ",IF(Math1!GW21&gt;=75,Math1!GW21," "))</f>
        <v xml:space="preserve"> </v>
      </c>
      <c r="AZ35" s="157" t="str">
        <f>IF(ISBLANK(Math1!HD21)," ",IF(Math1!HD21&gt;=75,Math1!HD21," "))</f>
        <v xml:space="preserve"> </v>
      </c>
      <c r="BA35" s="157" t="str">
        <f>IF(ISBLANK(Math1!HH21)," ",IF(Math1!HH21&gt;=75,Math1!HH21," "))</f>
        <v xml:space="preserve"> </v>
      </c>
      <c r="BB35" s="157" t="str">
        <f>IF(ISBLANK(Math1!HL21)," ",IF(Math1!HL21&gt;=75,Math1!HL21," "))</f>
        <v xml:space="preserve"> </v>
      </c>
      <c r="BC35" s="157" t="str">
        <f>IF(ISBLANK(Math1!HP21)," ",IF(Math1!HP21&gt;=75,Math1!HP21," "))</f>
        <v xml:space="preserve"> </v>
      </c>
      <c r="BD35" s="157" t="str">
        <f>IF(ISBLANK(Math1!HT21)," ",IF(Math1!HT21&gt;=75,Math1!HT21," "))</f>
        <v xml:space="preserve"> </v>
      </c>
      <c r="BE35" s="157" t="str">
        <f>IF(ISBLANK(Math1!IA21)," ",IF(Math1!IA21&gt;=75,Math1!IA21," "))</f>
        <v xml:space="preserve"> </v>
      </c>
      <c r="BF35" s="157" t="str">
        <f>IF(ISBLANK(Math1!IE21)," ",IF(Math1!IE21&gt;=75,Math1!IE21," "))</f>
        <v xml:space="preserve"> </v>
      </c>
      <c r="BG35" s="157" t="str">
        <f>IF(ISBLANK(Math1!II21)," ",IF(Math1!II21&gt;=75,Math1!II21," "))</f>
        <v xml:space="preserve"> </v>
      </c>
      <c r="BH35" s="157" t="str">
        <f>IF(ISBLANK(Math1!IM21)," ",IF(Math1!IM21&gt;=75,Math1!IM21," "))</f>
        <v xml:space="preserve"> </v>
      </c>
      <c r="BI35" s="157" t="str">
        <f>IF(ISBLANK(Math1!IQ21)," ",IF(Math1!IQ21&gt;=75,Math1!IQ21," "))</f>
        <v xml:space="preserve"> </v>
      </c>
      <c r="BJ35" s="157" t="str">
        <f>IF(ISBLANK(Math1!IX21)," ",IF(Math1!IX21&gt;=75,Math1!IX21," "))</f>
        <v xml:space="preserve"> </v>
      </c>
      <c r="BK35" s="157" t="str">
        <f>IF(ISBLANK(Math1!JB21)," ",IF(Math1!JB21&gt;=75,Math1!JB21," "))</f>
        <v xml:space="preserve"> </v>
      </c>
      <c r="BL35" s="157" t="str">
        <f>IF(ISBLANK(Math1!JF21)," ",IF(Math1!JF21&gt;=75,Math1!JF21," "))</f>
        <v xml:space="preserve"> </v>
      </c>
      <c r="BM35" s="157" t="str">
        <f>IF(ISBLANK(Math1!JJ21)," ",IF(Math1!JJ21&gt;=75,Math1!JJ21," "))</f>
        <v xml:space="preserve"> </v>
      </c>
      <c r="BN35" s="157" t="str">
        <f>IF(ISBLANK(Math1!JN21)," ",IF(Math1!JN21&gt;=75,Math1!JN21," "))</f>
        <v xml:space="preserve"> </v>
      </c>
      <c r="BO35" s="157" t="str">
        <f>IF(ISBLANK(Math1!JU21)," ",IF(Math1!JU21&gt;=75,Math1!JU21," "))</f>
        <v xml:space="preserve"> </v>
      </c>
      <c r="BP35" s="157" t="str">
        <f>IF(ISBLANK(Math1!JY21)," ",IF(Math1!JY21&gt;=75,Math1!JY21," "))</f>
        <v xml:space="preserve"> </v>
      </c>
      <c r="BQ35" s="157" t="str">
        <f>IF(ISBLANK(Math1!KC21)," ",IF(Math1!KC21&gt;=75,Math1!KC21," "))</f>
        <v xml:space="preserve"> </v>
      </c>
      <c r="BR35" s="158" t="str">
        <f>IF(ISBLANK(Math1!KG21)," ",IF(Math1!KG21&gt;=75,Math1!KG21," "))</f>
        <v xml:space="preserve"> </v>
      </c>
      <c r="BS35" s="456" t="str">
        <f>AU35</f>
        <v xml:space="preserve">  </v>
      </c>
      <c r="BT35" s="457"/>
      <c r="BU35" s="157" t="str">
        <f>IF(ISBLANK(Math1!KK21)," ",IF(Math1!KK21&gt;=75,Math1!KK21," "))</f>
        <v xml:space="preserve"> </v>
      </c>
      <c r="BV35" s="157" t="str">
        <f>IF(ISBLANK(Math1!KR21)," ",IF(Math1!KR21&gt;=75,Math1!KR21," "))</f>
        <v xml:space="preserve"> </v>
      </c>
      <c r="BW35" s="157" t="str">
        <f>IF(ISBLANK(Math1!KV21)," ",IF(Math1!KV21&gt;=75,Math1!KV21," "))</f>
        <v xml:space="preserve"> </v>
      </c>
    </row>
    <row r="36" spans="1:75" s="1" customFormat="1" ht="20.100000000000001" customHeight="1">
      <c r="A36" s="459"/>
      <c r="B36" s="459"/>
      <c r="C36" s="159" t="str">
        <f>IF(ISBLANK(Math1!E21)," ",IF(Math1!E21&gt;=50,IF(Math1!E21&lt;75,Math1!E21," ")," "))</f>
        <v xml:space="preserve"> </v>
      </c>
      <c r="D36" s="159" t="str">
        <f>IF(ISBLANK(Math1!I21)," ",IF(Math1!I21&gt;=50,IF(Math1!I21&lt;75,Math1!I21," ")," "))</f>
        <v xml:space="preserve"> </v>
      </c>
      <c r="E36" s="159" t="str">
        <f>IF(ISBLANK(Math1!M21)," ",IF(Math1!M21&gt;=50,IF(Math1!M21&lt;75,Math1!M21," ")," "))</f>
        <v xml:space="preserve"> </v>
      </c>
      <c r="F36" s="159" t="str">
        <f>IF(ISBLANK(Math1!Q21)," ",IF(Math1!Q21&gt;=50,IF(Math1!Q21&lt;75,Math1!Q21," ")," "))</f>
        <v xml:space="preserve"> </v>
      </c>
      <c r="G36" s="159" t="str">
        <f>IF(ISBLANK(Math1!U21)," ",IF(Math1!U21&gt;=50,IF(Math1!U21&lt;75,Math1!U21," ")," "))</f>
        <v xml:space="preserve"> </v>
      </c>
      <c r="H36" s="159" t="str">
        <f>IF(ISBLANK(Math1!AB21)," ",IF(Math1!AB21&gt;=50,IF(Math1!AB21&lt;75,Math1!AB21," ")," "))</f>
        <v xml:space="preserve"> </v>
      </c>
      <c r="I36" s="159" t="str">
        <f>IF(ISBLANK(Math1!AF21)," ",IF(Math1!AF21&gt;=50,IF(Math1!AF21&lt;75,Math1!AF21," ")," "))</f>
        <v xml:space="preserve"> </v>
      </c>
      <c r="J36" s="159" t="str">
        <f>IF(ISBLANK(Math1!AJ21)," ",IF(Math1!AJ21&gt;=50,IF(Math1!AJ21&lt;75,Math1!AJ21," ")," "))</f>
        <v xml:space="preserve"> </v>
      </c>
      <c r="K36" s="159" t="str">
        <f>IF(ISBLANK(Math1!AN21)," ",IF(Math1!AN21&gt;=50,IF(Math1!AN21&lt;75,Math1!AN21," ")," "))</f>
        <v xml:space="preserve"> </v>
      </c>
      <c r="L36" s="159" t="str">
        <f>IF(ISBLANK(Math1!AR21)," ",IF(Math1!AR21&gt;=50,IF(Math1!AR21&lt;75,Math1!AR21," ")," "))</f>
        <v xml:space="preserve"> </v>
      </c>
      <c r="M36" s="159" t="str">
        <f>IF(ISBLANK(Math1!AY21)," ",IF(Math1!AY21&gt;=50,IF(Math1!AY21&lt;75,Math1!AY21," ")," "))</f>
        <v xml:space="preserve"> </v>
      </c>
      <c r="N36" s="159" t="str">
        <f>IF(ISBLANK(Math1!BC21)," ",IF(Math1!BC21&gt;=50,IF(Math1!BC21&lt;75,Math1!BC21," ")," "))</f>
        <v xml:space="preserve"> </v>
      </c>
      <c r="O36" s="159" t="str">
        <f>IF(ISBLANK(Math1!BG21)," ",IF(Math1!BG21&gt;=50,IF(Math1!BG21&lt;75,Math1!BG21," ")," "))</f>
        <v xml:space="preserve"> </v>
      </c>
      <c r="P36" s="159" t="str">
        <f>IF(ISBLANK(Math1!BK21)," ",IF(Math1!BK21&gt;=50,IF(Math1!BK21&lt;75,Math1!BK21," ")," "))</f>
        <v xml:space="preserve"> </v>
      </c>
      <c r="Q36" s="159" t="str">
        <f>IF(ISBLANK(Math1!BO21)," ",IF(Math1!BO21&gt;=50,IF(Math1!BO21&lt;75,Math1!BO21," ")," "))</f>
        <v xml:space="preserve"> </v>
      </c>
      <c r="R36" s="159" t="str">
        <f>IF(ISBLANK(Math1!BV21)," ",IF(Math1!BV21&gt;=50,IF(Math1!BV21&lt;75,Math1!BV21," ")," "))</f>
        <v xml:space="preserve"> </v>
      </c>
      <c r="S36" s="159" t="str">
        <f>IF(ISBLANK(Math1!BZ21)," ",IF(Math1!BZ21&gt;=50,IF(Math1!BZ21&lt;75,Math1!BZ21," ")," "))</f>
        <v xml:space="preserve"> </v>
      </c>
      <c r="T36" s="159" t="str">
        <f>IF(ISBLANK(Math1!CD21)," ",IF(Math1!CD21&gt;=50,IF(Math1!CD21&lt;75,Math1!CD21," ")," "))</f>
        <v xml:space="preserve"> </v>
      </c>
      <c r="U36" s="159" t="str">
        <f>IF(ISBLANK(Math1!CH21)," ",IF(Math1!CH21&gt;=50,IF(Math1!CH21&lt;75,Math1!CH21," ")," "))</f>
        <v xml:space="preserve"> </v>
      </c>
      <c r="V36" s="159" t="str">
        <f>IF(ISBLANK(Math1!CL21)," ",IF(Math1!CL21&gt;=50,IF(Math1!CL21&lt;75,Math1!CL21," ")," "))</f>
        <v xml:space="preserve"> </v>
      </c>
      <c r="W36" s="160" t="str">
        <f>IF(ISBLANK(Math1!CS21)," ",IF(Math1!CS21&gt;=50,IF(Math1!CS21&lt;75,Math1!CS21," ")," "))</f>
        <v xml:space="preserve"> </v>
      </c>
      <c r="X36" s="458"/>
      <c r="Y36" s="459"/>
      <c r="Z36" s="159" t="str">
        <f>IF(ISBLANK(Math1!CW21)," ",IF(Math1!CW21&gt;=50,IF(Math1!CW21&lt;75,Math1!CW21," ")," "))</f>
        <v xml:space="preserve"> </v>
      </c>
      <c r="AA36" s="159" t="str">
        <f>IF(ISBLANK(Math1!DA21)," ",IF(Math1!DA21&gt;=50,IF(Math1!DA21&lt;75,Math1!DA21," ")," "))</f>
        <v xml:space="preserve"> </v>
      </c>
      <c r="AB36" s="159" t="str">
        <f>IF(ISBLANK(Math1!DE21)," ",IF(Math1!DE21&gt;=50,IF(Math1!DE21&lt;75,Math1!DE21," ")," "))</f>
        <v xml:space="preserve"> </v>
      </c>
      <c r="AC36" s="159" t="str">
        <f>IF(ISBLANK(Math1!DI21)," ",IF(Math1!DI21&gt;=50,IF(Math1!DI21&lt;75,Math1!DI21," ")," "))</f>
        <v xml:space="preserve"> </v>
      </c>
      <c r="AD36" s="159" t="str">
        <f>IF(ISBLANK(Math1!DP21)," ",IF(Math1!DP21&gt;=50,IF(Math1!DP21&lt;75,Math1!DP21," ")," "))</f>
        <v xml:space="preserve"> </v>
      </c>
      <c r="AE36" s="159" t="str">
        <f>IF(ISBLANK(Math1!DT21)," ",IF(Math1!DT21&gt;=50,IF(Math1!DT21&lt;75,Math1!DT21," ")," "))</f>
        <v xml:space="preserve"> </v>
      </c>
      <c r="AF36" s="159" t="str">
        <f>IF(ISBLANK(Math1!DX21)," ",IF(Math1!DX21&gt;=50,IF(Math1!DX21&lt;75,Math1!DX21," ")," "))</f>
        <v xml:space="preserve"> </v>
      </c>
      <c r="AG36" s="159" t="str">
        <f>IF(ISBLANK(Math1!EB21)," ",IF(Math1!EB21&gt;=50,IF(Math1!EB21&lt;75,Math1!EB21," ")," "))</f>
        <v xml:space="preserve"> </v>
      </c>
      <c r="AH36" s="159" t="str">
        <f>IF(ISBLANK(Math1!EF21)," ",IF(Math1!EF21&gt;=50,IF(Math1!EF21&lt;75,Math1!EF21," ")," "))</f>
        <v xml:space="preserve"> </v>
      </c>
      <c r="AI36" s="159" t="str">
        <f>IF(ISBLANK(Math1!EM21)," ",IF(Math1!EM21&gt;=50,IF(Math1!EM21&lt;75,Math1!EM21," ")," "))</f>
        <v xml:space="preserve"> </v>
      </c>
      <c r="AJ36" s="159" t="str">
        <f>IF(ISBLANK(Math1!EQ21)," ",IF(Math1!EQ21&gt;=50,IF(Math1!EQ21&lt;75,Math1!EQ21," ")," "))</f>
        <v xml:space="preserve"> </v>
      </c>
      <c r="AK36" s="159" t="str">
        <f>IF(ISBLANK(Math1!EU21)," ",IF(Math1!EU21&gt;=50,IF(Math1!EU21&lt;75,Math1!EU21," ")," "))</f>
        <v xml:space="preserve"> </v>
      </c>
      <c r="AL36" s="159" t="str">
        <f>IF(ISBLANK(Math1!EY21)," ",IF(Math1!EY21&gt;=50,IF(Math1!EY21&lt;75,Math1!EY21," ")," "))</f>
        <v xml:space="preserve"> </v>
      </c>
      <c r="AM36" s="159" t="str">
        <f>IF(ISBLANK(Math1!FC21)," ",IF(Math1!FC21&gt;=50,IF(Math1!FC21&lt;75,Math1!FC21," ")," "))</f>
        <v xml:space="preserve"> </v>
      </c>
      <c r="AN36" s="159" t="str">
        <f>IF(ISBLANK(Math1!FJ21)," ",IF(Math1!FJ21&gt;=50,IF(Math1!FJ21&lt;75,Math1!FJ21," ")," "))</f>
        <v xml:space="preserve"> </v>
      </c>
      <c r="AO36" s="159" t="str">
        <f>IF(ISBLANK(Math1!FN21)," ",IF(Math1!FN21&gt;=50,IF(Math1!FN21&lt;75,Math1!FN21," ")," "))</f>
        <v xml:space="preserve"> </v>
      </c>
      <c r="AP36" s="159" t="str">
        <f>IF(ISBLANK(Math1!FR21)," ",IF(Math1!FR21&gt;=50,IF(Math1!FR21&lt;75,Math1!FR21," ")," "))</f>
        <v xml:space="preserve"> </v>
      </c>
      <c r="AQ36" s="159" t="str">
        <f>IF(ISBLANK(Math1!FV21)," ",IF(Math1!FV21&gt;=50,IF(Math1!FV21&lt;75,Math1!FV21," ")," "))</f>
        <v xml:space="preserve"> </v>
      </c>
      <c r="AR36" s="159" t="str">
        <f>IF(ISBLANK(Math1!FZ21)," ",IF(Math1!FZ21&gt;=50,IF(Math1!FZ21&lt;75,Math1!FZ21," ")," "))</f>
        <v xml:space="preserve"> </v>
      </c>
      <c r="AS36" s="159" t="str">
        <f>IF(ISBLANK(Math1!GG21)," ",IF(Math1!GG21&gt;=50,IF(Math1!GG21&lt;75,Math1!GG21," ")," "))</f>
        <v xml:space="preserve"> </v>
      </c>
      <c r="AT36" s="160" t="str">
        <f>IF(ISBLANK(Math1!GK21)," ",IF(Math1!GK21&gt;=50,IF(Math1!GK21&lt;75,Math1!GK21," ")," "))</f>
        <v xml:space="preserve"> </v>
      </c>
      <c r="AU36" s="458"/>
      <c r="AV36" s="459"/>
      <c r="AW36" s="159" t="str">
        <f>IF(ISBLANK(Math1!GO21)," ",IF(Math1!GO21&gt;=50,IF(Math1!GO21&lt;75,Math1!GO21," ")," "))</f>
        <v xml:space="preserve"> </v>
      </c>
      <c r="AX36" s="159" t="str">
        <f>IF(ISBLANK(Math1!GS21)," ",IF(Math1!GS21&gt;=50,IF(Math1!GS21&lt;75,Math1!GS21," ")," "))</f>
        <v xml:space="preserve"> </v>
      </c>
      <c r="AY36" s="159" t="str">
        <f>IF(ISBLANK(Math1!GW21)," ",IF(Math1!GW21&gt;=50,IF(Math1!GW21&lt;75,Math1!GW21," ")," "))</f>
        <v xml:space="preserve"> </v>
      </c>
      <c r="AZ36" s="159" t="str">
        <f>IF(ISBLANK(Math1!HD21)," ",IF(Math1!HD21&gt;=50,IF(Math1!HD21&lt;75,Math1!HD21," ")," "))</f>
        <v xml:space="preserve"> </v>
      </c>
      <c r="BA36" s="159" t="str">
        <f>IF(ISBLANK(Math1!HH21)," ",IF(Math1!HH21&gt;=50,IF(Math1!HH21&lt;75,Math1!HH21," ")," "))</f>
        <v xml:space="preserve"> </v>
      </c>
      <c r="BB36" s="159" t="str">
        <f>IF(ISBLANK(Math1!HL21)," ",IF(Math1!HL21&gt;=50,IF(Math1!HL21&lt;75,Math1!HL21," ")," "))</f>
        <v xml:space="preserve"> </v>
      </c>
      <c r="BC36" s="159" t="str">
        <f>IF(ISBLANK(Math1!HP21)," ",IF(Math1!HP21&gt;=50,IF(Math1!HP21&lt;75,Math1!HP21," ")," "))</f>
        <v xml:space="preserve"> </v>
      </c>
      <c r="BD36" s="159" t="str">
        <f>IF(ISBLANK(Math1!HT21)," ",IF(Math1!HT21&gt;=50,IF(Math1!HT21&lt;75,Math1!HT21," ")," "))</f>
        <v xml:space="preserve"> </v>
      </c>
      <c r="BE36" s="159" t="str">
        <f>IF(ISBLANK(Math1!IA21)," ",IF(Math1!IA21&gt;=50,IF(Math1!IA21&lt;75,Math1!IA21," ")," "))</f>
        <v xml:space="preserve"> </v>
      </c>
      <c r="BF36" s="159" t="str">
        <f>IF(ISBLANK(Math1!IE21)," ",IF(Math1!IE21&gt;=50,IF(Math1!IE21&lt;75,Math1!IE21," ")," "))</f>
        <v xml:space="preserve"> </v>
      </c>
      <c r="BG36" s="159" t="str">
        <f>IF(ISBLANK(Math1!II21)," ",IF(Math1!II21&gt;=50,IF(Math1!II21&lt;75,Math1!II21," ")," "))</f>
        <v xml:space="preserve"> </v>
      </c>
      <c r="BH36" s="159" t="str">
        <f>IF(ISBLANK(Math1!IM21)," ",IF(Math1!IM21&gt;=50,IF(Math1!IM21&lt;75,Math1!IM21," ")," "))</f>
        <v xml:space="preserve"> </v>
      </c>
      <c r="BI36" s="159" t="str">
        <f>IF(ISBLANK(Math1!IQ21)," ",IF(Math1!IQ21&gt;=50,IF(Math1!IQ21&lt;75,Math1!IQ21," ")," "))</f>
        <v xml:space="preserve"> </v>
      </c>
      <c r="BJ36" s="159" t="str">
        <f>IF(ISBLANK(Math1!IX21)," ",IF(Math1!IX21&gt;=50,IF(Math1!IX21&lt;75,Math1!IX21," ")," "))</f>
        <v xml:space="preserve"> </v>
      </c>
      <c r="BK36" s="159" t="str">
        <f>IF(ISBLANK(Math1!JB21)," ",IF(Math1!JB21&gt;=50,IF(Math1!JB21&lt;75,Math1!JB21," ")," "))</f>
        <v xml:space="preserve"> </v>
      </c>
      <c r="BL36" s="159" t="str">
        <f>IF(ISBLANK(Math1!JF21)," ",IF(Math1!JF21&gt;=50,IF(Math1!JF21&lt;75,Math1!JF21," ")," "))</f>
        <v xml:space="preserve"> </v>
      </c>
      <c r="BM36" s="159" t="str">
        <f>IF(ISBLANK(Math1!JJ21)," ",IF(Math1!JJ21&gt;=50,IF(Math1!JJ21&lt;75,Math1!JJ21," ")," "))</f>
        <v xml:space="preserve"> </v>
      </c>
      <c r="BN36" s="159" t="str">
        <f>IF(ISBLANK(Math1!JN21)," ",IF(Math1!JN21&gt;=50,IF(Math1!JN21&lt;75,Math1!JN21," ")," "))</f>
        <v xml:space="preserve"> </v>
      </c>
      <c r="BO36" s="159" t="str">
        <f>IF(ISBLANK(Math1!JU21)," ",IF(Math1!JU21&gt;=50,IF(Math1!JU21&lt;75,Math1!JU21," ")," "))</f>
        <v xml:space="preserve"> </v>
      </c>
      <c r="BP36" s="159" t="str">
        <f>IF(ISBLANK(Math1!JY21)," ",IF(Math1!JY21&gt;=50,IF(Math1!JY21&lt;75,Math1!JY21," ")," "))</f>
        <v xml:space="preserve"> </v>
      </c>
      <c r="BQ36" s="159" t="str">
        <f>IF(ISBLANK(Math1!KC21)," ",IF(Math1!KC21&gt;=50,IF(Math1!KC21&lt;75,Math1!KC21," ")," "))</f>
        <v xml:space="preserve"> </v>
      </c>
      <c r="BR36" s="160" t="str">
        <f>IF(ISBLANK(Math1!KG21)," ",IF(Math1!KG21&gt;=50,IF(Math1!KG21&lt;75,Math1!KG21," ")," "))</f>
        <v xml:space="preserve"> </v>
      </c>
      <c r="BS36" s="458"/>
      <c r="BT36" s="459"/>
      <c r="BU36" s="159" t="str">
        <f>IF(ISBLANK(Math1!KK21)," ",IF(Math1!KK21&gt;=50,IF(Math1!KK21&lt;75,Math1!KK21," ")," "))</f>
        <v xml:space="preserve"> </v>
      </c>
      <c r="BV36" s="159" t="str">
        <f>IF(ISBLANK(Math1!KR21)," ",IF(Math1!KR21&gt;=50,IF(Math1!KR21&lt;75,Math1!KR21," ")," "))</f>
        <v xml:space="preserve"> </v>
      </c>
      <c r="BW36" s="159" t="str">
        <f>IF(ISBLANK(Math1!KV21)," ",IF(Math1!KV21&gt;=50,IF(Math1!KV21&lt;75,Math1!KV21," ")," "))</f>
        <v xml:space="preserve"> </v>
      </c>
    </row>
    <row r="37" spans="1:75" s="1" customFormat="1" ht="20.100000000000001" customHeight="1" thickBot="1">
      <c r="A37" s="459"/>
      <c r="B37" s="459"/>
      <c r="C37" s="161" t="str">
        <f>IF(ISBLANK(Math1!E21)," ",IF(Math1!E21&lt;50,Math1!E21," "))</f>
        <v xml:space="preserve"> </v>
      </c>
      <c r="D37" s="161" t="str">
        <f>IF(ISBLANK(Math1!I21)," ",IF(Math1!I21&lt;50,Math1!I21," "))</f>
        <v xml:space="preserve"> </v>
      </c>
      <c r="E37" s="161" t="str">
        <f>IF(ISBLANK(Math1!M21)," ",IF(Math1!M21&lt;50,Math1!M21," "))</f>
        <v xml:space="preserve"> </v>
      </c>
      <c r="F37" s="161" t="str">
        <f>IF(ISBLANK(Math1!Q21)," ",IF(Math1!Q21&lt;50,Math1!Q21," "))</f>
        <v xml:space="preserve"> </v>
      </c>
      <c r="G37" s="161" t="str">
        <f>IF(ISBLANK(Math1!U21)," ",IF(Math1!U21&lt;50,Math1!U21," "))</f>
        <v xml:space="preserve"> </v>
      </c>
      <c r="H37" s="161" t="str">
        <f>IF(ISBLANK(Math1!AB21)," ",IF(Math1!AB21&lt;50,Math1!AB21," "))</f>
        <v xml:space="preserve"> </v>
      </c>
      <c r="I37" s="161" t="str">
        <f>IF(ISBLANK(Math1!AF21)," ",IF(Math1!AF21&lt;50,Math1!AF21," "))</f>
        <v xml:space="preserve"> </v>
      </c>
      <c r="J37" s="161" t="str">
        <f>IF(ISBLANK(Math1!AJ21)," ",IF(Math1!AJ21&lt;50,Math1!AJ21," "))</f>
        <v xml:space="preserve"> </v>
      </c>
      <c r="K37" s="161" t="str">
        <f>IF(ISBLANK(Math1!AN21)," ",IF(Math1!AN21&lt;50,Math1!AN21," "))</f>
        <v xml:space="preserve"> </v>
      </c>
      <c r="L37" s="161" t="str">
        <f>IF(ISBLANK(Math1!AR21)," ",IF(Math1!AR21&lt;50,Math1!AR21," "))</f>
        <v xml:space="preserve"> </v>
      </c>
      <c r="M37" s="161" t="str">
        <f>IF(ISBLANK(Math1!AY21)," ",IF(Math1!AY21&lt;50,Math1!AY21," "))</f>
        <v xml:space="preserve"> </v>
      </c>
      <c r="N37" s="161" t="str">
        <f>IF(ISBLANK(Math1!BC21)," ",IF(Math1!BC21&lt;50,Math1!BC21," "))</f>
        <v xml:space="preserve"> </v>
      </c>
      <c r="O37" s="161" t="str">
        <f>IF(ISBLANK(Math1!BG21)," ",IF(Math1!BG21&lt;50,Math1!BG21," "))</f>
        <v xml:space="preserve"> </v>
      </c>
      <c r="P37" s="161" t="str">
        <f>IF(ISBLANK(Math1!BK21)," ",IF(Math1!BK21&lt;50,Math1!BK21," "))</f>
        <v xml:space="preserve"> </v>
      </c>
      <c r="Q37" s="161" t="str">
        <f>IF(ISBLANK(Math1!BO21)," ",IF(Math1!BO21&lt;50,Math1!BO21," "))</f>
        <v xml:space="preserve"> </v>
      </c>
      <c r="R37" s="161" t="str">
        <f>IF(ISBLANK(Math1!BV21)," ",IF(Math1!BV21&lt;50,Math1!BV21," "))</f>
        <v xml:space="preserve"> </v>
      </c>
      <c r="S37" s="161" t="str">
        <f>IF(ISBLANK(Math1!BZ21)," ",IF(Math1!BZ21&lt;50,Math1!BZ21," "))</f>
        <v xml:space="preserve"> </v>
      </c>
      <c r="T37" s="161" t="str">
        <f>IF(ISBLANK(Math1!CD21)," ",IF(Math1!CD21&lt;50,Math1!CD21," "))</f>
        <v xml:space="preserve"> </v>
      </c>
      <c r="U37" s="161" t="str">
        <f>IF(ISBLANK(Math1!CH21)," ",IF(Math1!CH21&lt;50,Math1!CH21," "))</f>
        <v xml:space="preserve"> </v>
      </c>
      <c r="V37" s="161" t="str">
        <f>IF(ISBLANK(Math1!CL21)," ",IF(Math1!CL21&lt;50,Math1!CL21," "))</f>
        <v xml:space="preserve"> </v>
      </c>
      <c r="W37" s="162" t="str">
        <f>IF(ISBLANK(Math1!CS21)," ",IF(Math1!CS21&lt;50,Math1!CS21," "))</f>
        <v xml:space="preserve"> </v>
      </c>
      <c r="X37" s="460"/>
      <c r="Y37" s="461"/>
      <c r="Z37" s="161" t="str">
        <f>IF(ISBLANK(Math1!CW21)," ",IF(Math1!CW21&lt;50,Math1!CW21," "))</f>
        <v xml:space="preserve"> </v>
      </c>
      <c r="AA37" s="161" t="str">
        <f>IF(ISBLANK(Math1!DA21)," ",IF(Math1!DA21&lt;50,Math1!DA21," "))</f>
        <v xml:space="preserve"> </v>
      </c>
      <c r="AB37" s="161" t="str">
        <f>IF(ISBLANK(Math1!DE21)," ",IF(Math1!DE21&lt;50,Math1!DE21," "))</f>
        <v xml:space="preserve"> </v>
      </c>
      <c r="AC37" s="161" t="str">
        <f>IF(ISBLANK(Math1!DI21)," ",IF(Math1!DI21&lt;50,Math1!DI21," "))</f>
        <v xml:space="preserve"> </v>
      </c>
      <c r="AD37" s="161" t="str">
        <f>IF(ISBLANK(Math1!DP21)," ",IF(Math1!DP21&lt;50,Math1!DP21," "))</f>
        <v xml:space="preserve"> </v>
      </c>
      <c r="AE37" s="161" t="str">
        <f>IF(ISBLANK(Math1!DT21)," ",IF(Math1!DT21&lt;50,Math1!DT21," "))</f>
        <v xml:space="preserve"> </v>
      </c>
      <c r="AF37" s="161" t="str">
        <f>IF(ISBLANK(Math1!DX21)," ",IF(Math1!DX21&lt;50,Math1!DX21," "))</f>
        <v xml:space="preserve"> </v>
      </c>
      <c r="AG37" s="161" t="str">
        <f>IF(ISBLANK(Math1!EB21)," ",IF(Math1!EB21&lt;50,Math1!EB21," "))</f>
        <v xml:space="preserve"> </v>
      </c>
      <c r="AH37" s="161" t="str">
        <f>IF(ISBLANK(Math1!EF21)," ",IF(Math1!EF21&lt;50,Math1!EF21," "))</f>
        <v xml:space="preserve"> </v>
      </c>
      <c r="AI37" s="161" t="str">
        <f>IF(ISBLANK(Math1!EM21)," ",IF(Math1!EM21&lt;50,Math1!EM21," "))</f>
        <v xml:space="preserve"> </v>
      </c>
      <c r="AJ37" s="161" t="str">
        <f>IF(ISBLANK(Math1!EQ21)," ",IF(Math1!EQ21&lt;50,Math1!EQ21," "))</f>
        <v xml:space="preserve"> </v>
      </c>
      <c r="AK37" s="161" t="str">
        <f>IF(ISBLANK(Math1!EU21)," ",IF(Math1!EU21&lt;50,Math1!EU21," "))</f>
        <v xml:space="preserve"> </v>
      </c>
      <c r="AL37" s="161" t="str">
        <f>IF(ISBLANK(Math1!EY21)," ",IF(Math1!EY21&lt;50,Math1!EY21," "))</f>
        <v xml:space="preserve"> </v>
      </c>
      <c r="AM37" s="161" t="str">
        <f>IF(ISBLANK(Math1!FC21)," ",IF(Math1!FC21&lt;50,Math1!FC21," "))</f>
        <v xml:space="preserve"> </v>
      </c>
      <c r="AN37" s="161" t="str">
        <f>IF(ISBLANK(Math1!FJ21)," ",IF(Math1!FJ21&lt;50,Math1!FJ21," "))</f>
        <v xml:space="preserve"> </v>
      </c>
      <c r="AO37" s="161" t="str">
        <f>IF(ISBLANK(Math1!FN21)," ",IF(Math1!FN21&lt;50,Math1!FN21," "))</f>
        <v xml:space="preserve"> </v>
      </c>
      <c r="AP37" s="161" t="str">
        <f>IF(ISBLANK(Math1!FR21)," ",IF(Math1!FR21&lt;50,Math1!FR21," "))</f>
        <v xml:space="preserve"> </v>
      </c>
      <c r="AQ37" s="161" t="str">
        <f>IF(ISBLANK(Math1!FV21)," ",IF(Math1!FV21&lt;50,Math1!FV21," "))</f>
        <v xml:space="preserve"> </v>
      </c>
      <c r="AR37" s="161" t="str">
        <f>IF(ISBLANK(Math1!FZ21)," ",IF(Math1!FZ21&lt;50,Math1!FZ21," "))</f>
        <v xml:space="preserve"> </v>
      </c>
      <c r="AS37" s="161" t="str">
        <f>IF(ISBLANK(Math1!GG21)," ",IF(Math1!GG21&lt;50,Math1!GG21," "))</f>
        <v xml:space="preserve"> </v>
      </c>
      <c r="AT37" s="162" t="str">
        <f>IF(ISBLANK(Math1!GK21)," ",IF(Math1!GK21&lt;50,Math1!GK21," "))</f>
        <v xml:space="preserve"> </v>
      </c>
      <c r="AU37" s="460"/>
      <c r="AV37" s="461"/>
      <c r="AW37" s="161" t="str">
        <f>IF(ISBLANK(Math1!GO21)," ",IF(Math1!GO21&lt;50,Math1!GO21," "))</f>
        <v xml:space="preserve"> </v>
      </c>
      <c r="AX37" s="161" t="str">
        <f>IF(ISBLANK(Math1!GS21)," ",IF(Math1!GS21&lt;50,Math1!GS21," "))</f>
        <v xml:space="preserve"> </v>
      </c>
      <c r="AY37" s="161" t="str">
        <f>IF(ISBLANK(Math1!GW21)," ",IF(Math1!GW21&lt;50,Math1!GW21," "))</f>
        <v xml:space="preserve"> </v>
      </c>
      <c r="AZ37" s="161" t="str">
        <f>IF(ISBLANK(Math1!HD21)," ",IF(Math1!HD21&lt;50,Math1!HD21," "))</f>
        <v xml:space="preserve"> </v>
      </c>
      <c r="BA37" s="161" t="str">
        <f>IF(ISBLANK(Math1!HH21)," ",IF(Math1!HH21&lt;50,Math1!HH21," "))</f>
        <v xml:space="preserve"> </v>
      </c>
      <c r="BB37" s="161" t="str">
        <f>IF(ISBLANK(Math1!HL21)," ",IF(Math1!HL21&lt;50,Math1!HL21," "))</f>
        <v xml:space="preserve"> </v>
      </c>
      <c r="BC37" s="161" t="str">
        <f>IF(ISBLANK(Math1!HP21)," ",IF(Math1!HP21&lt;50,Math1!HP21," "))</f>
        <v xml:space="preserve"> </v>
      </c>
      <c r="BD37" s="161" t="str">
        <f>IF(ISBLANK(Math1!HT21)," ",IF(Math1!HT21&lt;50,Math1!HT21," "))</f>
        <v xml:space="preserve"> </v>
      </c>
      <c r="BE37" s="161" t="str">
        <f>IF(ISBLANK(Math1!IA21)," ",IF(Math1!IA21&lt;50,Math1!IA21," "))</f>
        <v xml:space="preserve"> </v>
      </c>
      <c r="BF37" s="161" t="str">
        <f>IF(ISBLANK(Math1!IE21)," ",IF(Math1!IE21&lt;50,Math1!IE21," "))</f>
        <v xml:space="preserve"> </v>
      </c>
      <c r="BG37" s="161" t="str">
        <f>IF(ISBLANK(Math1!II21)," ",IF(Math1!II21&lt;50,Math1!II21," "))</f>
        <v xml:space="preserve"> </v>
      </c>
      <c r="BH37" s="161" t="str">
        <f>IF(ISBLANK(Math1!IM21)," ",IF(Math1!IM21&lt;50,Math1!IM21," "))</f>
        <v xml:space="preserve"> </v>
      </c>
      <c r="BI37" s="161" t="str">
        <f>IF(ISBLANK(Math1!IQ21)," ",IF(Math1!IQ21&lt;50,Math1!IQ21," "))</f>
        <v xml:space="preserve"> </v>
      </c>
      <c r="BJ37" s="161" t="str">
        <f>IF(ISBLANK(Math1!IX21)," ",IF(Math1!IX21&lt;50,Math1!IX21," "))</f>
        <v xml:space="preserve"> </v>
      </c>
      <c r="BK37" s="161" t="str">
        <f>IF(ISBLANK(Math1!JB21)," ",IF(Math1!JB21&lt;50,Math1!JB21," "))</f>
        <v xml:space="preserve"> </v>
      </c>
      <c r="BL37" s="161" t="str">
        <f>IF(ISBLANK(Math1!JF21)," ",IF(Math1!JF21&lt;50,Math1!JF21," "))</f>
        <v xml:space="preserve"> </v>
      </c>
      <c r="BM37" s="161" t="str">
        <f>IF(ISBLANK(Math1!JJ21)," ",IF(Math1!JJ21&lt;50,Math1!JJ21," "))</f>
        <v xml:space="preserve"> </v>
      </c>
      <c r="BN37" s="161" t="str">
        <f>IF(ISBLANK(Math1!JN21)," ",IF(Math1!JN21&lt;50,Math1!JN21," "))</f>
        <v xml:space="preserve"> </v>
      </c>
      <c r="BO37" s="161" t="str">
        <f>IF(ISBLANK(Math1!JU21)," ",IF(Math1!JU21&lt;50,Math1!JU21," "))</f>
        <v xml:space="preserve"> </v>
      </c>
      <c r="BP37" s="161" t="str">
        <f>IF(ISBLANK(Math1!JY21)," ",IF(Math1!JY21&lt;50,Math1!JY21," "))</f>
        <v xml:space="preserve"> </v>
      </c>
      <c r="BQ37" s="161" t="str">
        <f>IF(ISBLANK(Math1!KC21)," ",IF(Math1!KC21&lt;50,Math1!KC21," "))</f>
        <v xml:space="preserve"> </v>
      </c>
      <c r="BR37" s="162" t="str">
        <f>IF(ISBLANK(Math1!KG21)," ",IF(Math1!KG21&lt;50,Math1!KG21," "))</f>
        <v xml:space="preserve"> </v>
      </c>
      <c r="BS37" s="460"/>
      <c r="BT37" s="461"/>
      <c r="BU37" s="161" t="str">
        <f>IF(ISBLANK(Math1!KK21)," ",IF(Math1!KK21&lt;50,Math1!KK21," "))</f>
        <v xml:space="preserve"> </v>
      </c>
      <c r="BV37" s="161" t="str">
        <f>IF(ISBLANK(Math1!KR21)," ",IF(Math1!KR21&lt;50,Math1!KR21," "))</f>
        <v xml:space="preserve"> </v>
      </c>
      <c r="BW37" s="161" t="str">
        <f>IF(ISBLANK(Math1!KV21)," ",IF(Math1!KV21&lt;50,Math1!KV21," "))</f>
        <v xml:space="preserve"> </v>
      </c>
    </row>
    <row r="38" spans="1:75" s="1" customFormat="1" ht="20.100000000000001" customHeight="1">
      <c r="A38" s="459" t="str">
        <f>LEFT(Math1!$A20,1)&amp;LEFT(Math1!$B20,1)</f>
        <v xml:space="preserve">  </v>
      </c>
      <c r="B38" s="459"/>
      <c r="C38" s="157" t="str">
        <f>IF(ISBLANK(Math1!E20)," ",IF(Math1!E20&gt;=75,Math1!E20," "))</f>
        <v xml:space="preserve"> </v>
      </c>
      <c r="D38" s="157" t="str">
        <f>IF(ISBLANK(Math1!I20)," ",IF(Math1!I20&gt;=75,Math1!I20," "))</f>
        <v xml:space="preserve"> </v>
      </c>
      <c r="E38" s="157" t="str">
        <f>IF(ISBLANK(Math1!M20)," ",IF(Math1!M20&gt;=75,Math1!M20," "))</f>
        <v xml:space="preserve"> </v>
      </c>
      <c r="F38" s="157" t="str">
        <f>IF(ISBLANK(Math1!Q20)," ",IF(Math1!Q20&gt;=75,Math1!Q20," "))</f>
        <v xml:space="preserve"> </v>
      </c>
      <c r="G38" s="157" t="str">
        <f>IF(ISBLANK(Math1!U20)," ",IF(Math1!U20&gt;=75,Math1!U20," "))</f>
        <v xml:space="preserve"> </v>
      </c>
      <c r="H38" s="157" t="str">
        <f>IF(ISBLANK(Math1!AB20)," ",IF(Math1!AB20&gt;=75,Math1!AB20," "))</f>
        <v xml:space="preserve"> </v>
      </c>
      <c r="I38" s="157" t="str">
        <f>IF(ISBLANK(Math1!AF20)," ",IF(Math1!AF20&gt;=75,Math1!AF20," "))</f>
        <v xml:space="preserve"> </v>
      </c>
      <c r="J38" s="157" t="str">
        <f>IF(ISBLANK(Math1!AJ20)," ",IF(Math1!AJ20&gt;=75,Math1!AJ20," "))</f>
        <v xml:space="preserve"> </v>
      </c>
      <c r="K38" s="157" t="str">
        <f>IF(ISBLANK(Math1!AN20)," ",IF(Math1!AN20&gt;=75,Math1!AN20," "))</f>
        <v xml:space="preserve"> </v>
      </c>
      <c r="L38" s="157" t="str">
        <f>IF(ISBLANK(Math1!AR20)," ",IF(Math1!AR20&gt;=75,Math1!AR20," "))</f>
        <v xml:space="preserve"> </v>
      </c>
      <c r="M38" s="157" t="str">
        <f>IF(ISBLANK(Math1!AY20)," ",IF(Math1!AY20&gt;=75,Math1!AY20," "))</f>
        <v xml:space="preserve"> </v>
      </c>
      <c r="N38" s="157" t="str">
        <f>IF(ISBLANK(Math1!BC20)," ",IF(Math1!BC20&gt;=75,Math1!BC20," "))</f>
        <v xml:space="preserve"> </v>
      </c>
      <c r="O38" s="157" t="str">
        <f>IF(ISBLANK(Math1!BG20)," ",IF(Math1!BG20&gt;=75,Math1!BG20," "))</f>
        <v xml:space="preserve"> </v>
      </c>
      <c r="P38" s="157" t="str">
        <f>IF(ISBLANK(Math1!BK20)," ",IF(Math1!BK20&gt;=75,Math1!BK20," "))</f>
        <v xml:space="preserve"> </v>
      </c>
      <c r="Q38" s="157" t="str">
        <f>IF(ISBLANK(Math1!BO20)," ",IF(Math1!BO20&gt;=75,Math1!BO20," "))</f>
        <v xml:space="preserve"> </v>
      </c>
      <c r="R38" s="157" t="str">
        <f>IF(ISBLANK(Math1!BV20)," ",IF(Math1!BV20&gt;=75,Math1!BV20," "))</f>
        <v xml:space="preserve"> </v>
      </c>
      <c r="S38" s="157" t="str">
        <f>IF(ISBLANK(Math1!BZ20)," ",IF(Math1!BZ20&gt;=75,Math1!BZ20," "))</f>
        <v xml:space="preserve"> </v>
      </c>
      <c r="T38" s="157" t="str">
        <f>IF(ISBLANK(Math1!CD20)," ",IF(Math1!CD20&gt;=75,Math1!CD20," "))</f>
        <v xml:space="preserve"> </v>
      </c>
      <c r="U38" s="157" t="str">
        <f>IF(ISBLANK(Math1!CH20)," ",IF(Math1!CH20&gt;=75,Math1!CH20," "))</f>
        <v xml:space="preserve"> </v>
      </c>
      <c r="V38" s="157" t="str">
        <f>IF(ISBLANK(Math1!CL20)," ",IF(Math1!CL20&gt;=75,Math1!CL20," "))</f>
        <v xml:space="preserve"> </v>
      </c>
      <c r="W38" s="158" t="str">
        <f>IF(ISBLANK(Math1!CS20)," ",IF(Math1!CS20&gt;=75,Math1!CS20," "))</f>
        <v xml:space="preserve"> </v>
      </c>
      <c r="X38" s="456" t="str">
        <f>A38</f>
        <v xml:space="preserve">  </v>
      </c>
      <c r="Y38" s="457"/>
      <c r="Z38" s="157" t="str">
        <f>IF(ISBLANK(Math1!CW20)," ",IF(Math1!CW20&gt;=75,Math1!CW20," "))</f>
        <v xml:space="preserve"> </v>
      </c>
      <c r="AA38" s="157" t="str">
        <f>IF(ISBLANK(Math1!DA20)," ",IF(Math1!DA20&gt;=75,Math1!DA20," "))</f>
        <v xml:space="preserve"> </v>
      </c>
      <c r="AB38" s="157" t="str">
        <f>IF(ISBLANK(Math1!DE20)," ",IF(Math1!DE20&gt;=75,Math1!DE20," "))</f>
        <v xml:space="preserve"> </v>
      </c>
      <c r="AC38" s="157" t="str">
        <f>IF(ISBLANK(Math1!DI20)," ",IF(Math1!DI20&gt;=75,Math1!DI20," "))</f>
        <v xml:space="preserve"> </v>
      </c>
      <c r="AD38" s="157" t="str">
        <f>IF(ISBLANK(Math1!DP20)," ",IF(Math1!DP20&gt;=75,Math1!DP20," "))</f>
        <v xml:space="preserve"> </v>
      </c>
      <c r="AE38" s="157" t="str">
        <f>IF(ISBLANK(Math1!DT20)," ",IF(Math1!DT20&gt;=75,Math1!DT20," "))</f>
        <v xml:space="preserve"> </v>
      </c>
      <c r="AF38" s="157" t="str">
        <f>IF(ISBLANK(Math1!DX20)," ",IF(Math1!DX20&gt;=75,Math1!DX20," "))</f>
        <v xml:space="preserve"> </v>
      </c>
      <c r="AG38" s="157" t="str">
        <f>IF(ISBLANK(Math1!EB20)," ",IF(Math1!EB20&gt;=75,Math1!EB20," "))</f>
        <v xml:space="preserve"> </v>
      </c>
      <c r="AH38" s="157" t="str">
        <f>IF(ISBLANK(Math1!EF20)," ",IF(Math1!EF20&gt;=75,Math1!EF20," "))</f>
        <v xml:space="preserve"> </v>
      </c>
      <c r="AI38" s="157" t="str">
        <f>IF(ISBLANK(Math1!EM20)," ",IF(Math1!EM20&gt;=75,Math1!EM20," "))</f>
        <v xml:space="preserve"> </v>
      </c>
      <c r="AJ38" s="157" t="str">
        <f>IF(ISBLANK(Math1!EQ20)," ",IF(Math1!EQ20&gt;=75,Math1!EQ20," "))</f>
        <v xml:space="preserve"> </v>
      </c>
      <c r="AK38" s="157" t="str">
        <f>IF(ISBLANK(Math1!EU20)," ",IF(Math1!EU20&gt;=75,Math1!EU20," "))</f>
        <v xml:space="preserve"> </v>
      </c>
      <c r="AL38" s="157" t="str">
        <f>IF(ISBLANK(Math1!EY20)," ",IF(Math1!EY20&gt;=75,Math1!EY20," "))</f>
        <v xml:space="preserve"> </v>
      </c>
      <c r="AM38" s="157" t="str">
        <f>IF(ISBLANK(Math1!FC20)," ",IF(Math1!FC20&gt;=75,Math1!FC20," "))</f>
        <v xml:space="preserve"> </v>
      </c>
      <c r="AN38" s="157" t="str">
        <f>IF(ISBLANK(Math1!FJ20)," ",IF(Math1!FJ20&gt;=75,Math1!FJ20," "))</f>
        <v xml:space="preserve"> </v>
      </c>
      <c r="AO38" s="157" t="str">
        <f>IF(ISBLANK(Math1!FN20)," ",IF(Math1!FN20&gt;=75,Math1!FN20," "))</f>
        <v xml:space="preserve"> </v>
      </c>
      <c r="AP38" s="157" t="str">
        <f>IF(ISBLANK(Math1!FR20)," ",IF(Math1!FR20&gt;=75,Math1!FR20," "))</f>
        <v xml:space="preserve"> </v>
      </c>
      <c r="AQ38" s="157" t="str">
        <f>IF(ISBLANK(Math1!FV20)," ",IF(Math1!FV20&gt;=75,Math1!FV20," "))</f>
        <v xml:space="preserve"> </v>
      </c>
      <c r="AR38" s="157" t="str">
        <f>IF(ISBLANK(Math1!FZ20)," ",IF(Math1!FZ20&gt;=75,Math1!FZ20," "))</f>
        <v xml:space="preserve"> </v>
      </c>
      <c r="AS38" s="157" t="str">
        <f>IF(ISBLANK(Math1!GG20)," ",IF(Math1!GG20&gt;=75,Math1!GG20," "))</f>
        <v xml:space="preserve"> </v>
      </c>
      <c r="AT38" s="158" t="str">
        <f>IF(ISBLANK(Math1!GK20)," ",IF(Math1!GK20&gt;=75,Math1!GK20," "))</f>
        <v xml:space="preserve"> </v>
      </c>
      <c r="AU38" s="456" t="str">
        <f>X38</f>
        <v xml:space="preserve">  </v>
      </c>
      <c r="AV38" s="457"/>
      <c r="AW38" s="157" t="str">
        <f>IF(ISBLANK(Math1!GO20)," ",IF(Math1!GO20&gt;=75,Math1!GO20," "))</f>
        <v xml:space="preserve"> </v>
      </c>
      <c r="AX38" s="157" t="str">
        <f>IF(ISBLANK(Math1!GS20)," ",IF(Math1!GS20&gt;=75,Math1!GS20," "))</f>
        <v xml:space="preserve"> </v>
      </c>
      <c r="AY38" s="157" t="str">
        <f>IF(ISBLANK(Math1!GW20)," ",IF(Math1!GW20&gt;=75,Math1!GW20," "))</f>
        <v xml:space="preserve"> </v>
      </c>
      <c r="AZ38" s="157" t="str">
        <f>IF(ISBLANK(Math1!HD20)," ",IF(Math1!HD20&gt;=75,Math1!HD20," "))</f>
        <v xml:space="preserve"> </v>
      </c>
      <c r="BA38" s="157" t="str">
        <f>IF(ISBLANK(Math1!HH20)," ",IF(Math1!HH20&gt;=75,Math1!HH20," "))</f>
        <v xml:space="preserve"> </v>
      </c>
      <c r="BB38" s="157" t="str">
        <f>IF(ISBLANK(Math1!HL20)," ",IF(Math1!HL20&gt;=75,Math1!HL20," "))</f>
        <v xml:space="preserve"> </v>
      </c>
      <c r="BC38" s="157" t="str">
        <f>IF(ISBLANK(Math1!HP20)," ",IF(Math1!HP20&gt;=75,Math1!HP20," "))</f>
        <v xml:space="preserve"> </v>
      </c>
      <c r="BD38" s="157" t="str">
        <f>IF(ISBLANK(Math1!HT20)," ",IF(Math1!HT20&gt;=75,Math1!HT20," "))</f>
        <v xml:space="preserve"> </v>
      </c>
      <c r="BE38" s="157" t="str">
        <f>IF(ISBLANK(Math1!IA20)," ",IF(Math1!IA20&gt;=75,Math1!IA20," "))</f>
        <v xml:space="preserve"> </v>
      </c>
      <c r="BF38" s="157" t="str">
        <f>IF(ISBLANK(Math1!IE20)," ",IF(Math1!IE20&gt;=75,Math1!IE20," "))</f>
        <v xml:space="preserve"> </v>
      </c>
      <c r="BG38" s="157" t="str">
        <f>IF(ISBLANK(Math1!II20)," ",IF(Math1!II20&gt;=75,Math1!II20," "))</f>
        <v xml:space="preserve"> </v>
      </c>
      <c r="BH38" s="157" t="str">
        <f>IF(ISBLANK(Math1!IM20)," ",IF(Math1!IM20&gt;=75,Math1!IM20," "))</f>
        <v xml:space="preserve"> </v>
      </c>
      <c r="BI38" s="157" t="str">
        <f>IF(ISBLANK(Math1!IQ20)," ",IF(Math1!IQ20&gt;=75,Math1!IQ20," "))</f>
        <v xml:space="preserve"> </v>
      </c>
      <c r="BJ38" s="157" t="str">
        <f>IF(ISBLANK(Math1!IX20)," ",IF(Math1!IX20&gt;=75,Math1!IX20," "))</f>
        <v xml:space="preserve"> </v>
      </c>
      <c r="BK38" s="157" t="str">
        <f>IF(ISBLANK(Math1!JB20)," ",IF(Math1!JB20&gt;=75,Math1!JB20," "))</f>
        <v xml:space="preserve"> </v>
      </c>
      <c r="BL38" s="157" t="str">
        <f>IF(ISBLANK(Math1!JF20)," ",IF(Math1!JF20&gt;=75,Math1!JF20," "))</f>
        <v xml:space="preserve"> </v>
      </c>
      <c r="BM38" s="157" t="str">
        <f>IF(ISBLANK(Math1!JJ20)," ",IF(Math1!JJ20&gt;=75,Math1!JJ20," "))</f>
        <v xml:space="preserve"> </v>
      </c>
      <c r="BN38" s="157" t="str">
        <f>IF(ISBLANK(Math1!JN20)," ",IF(Math1!JN20&gt;=75,Math1!JN20," "))</f>
        <v xml:space="preserve"> </v>
      </c>
      <c r="BO38" s="157" t="str">
        <f>IF(ISBLANK(Math1!JU20)," ",IF(Math1!JU20&gt;=75,Math1!JU20," "))</f>
        <v xml:space="preserve"> </v>
      </c>
      <c r="BP38" s="157" t="str">
        <f>IF(ISBLANK(Math1!JY20)," ",IF(Math1!JY20&gt;=75,Math1!JY20," "))</f>
        <v xml:space="preserve"> </v>
      </c>
      <c r="BQ38" s="157" t="str">
        <f>IF(ISBLANK(Math1!KC20)," ",IF(Math1!KC20&gt;=75,Math1!KC20," "))</f>
        <v xml:space="preserve"> </v>
      </c>
      <c r="BR38" s="158" t="str">
        <f>IF(ISBLANK(Math1!KG20)," ",IF(Math1!KG20&gt;=75,Math1!KG20," "))</f>
        <v xml:space="preserve"> </v>
      </c>
      <c r="BS38" s="456" t="str">
        <f>AU38</f>
        <v xml:space="preserve">  </v>
      </c>
      <c r="BT38" s="457"/>
      <c r="BU38" s="157" t="str">
        <f>IF(ISBLANK(Math1!KK20)," ",IF(Math1!KK20&gt;=75,Math1!KK20," "))</f>
        <v xml:space="preserve"> </v>
      </c>
      <c r="BV38" s="157" t="str">
        <f>IF(ISBLANK(Math1!KR20)," ",IF(Math1!KR20&gt;=75,Math1!KR20," "))</f>
        <v xml:space="preserve"> </v>
      </c>
      <c r="BW38" s="157" t="str">
        <f>IF(ISBLANK(Math1!KV20)," ",IF(Math1!KV20&gt;=75,Math1!KV20," "))</f>
        <v xml:space="preserve"> </v>
      </c>
    </row>
    <row r="39" spans="1:75" s="1" customFormat="1" ht="20.100000000000001" customHeight="1">
      <c r="A39" s="459"/>
      <c r="B39" s="459"/>
      <c r="C39" s="159" t="str">
        <f>IF(ISBLANK(Math1!E20)," ",IF(Math1!E20&gt;=50,IF(Math1!E20&lt;75,Math1!E20," ")," "))</f>
        <v xml:space="preserve"> </v>
      </c>
      <c r="D39" s="159" t="str">
        <f>IF(ISBLANK(Math1!I20)," ",IF(Math1!I20&gt;=50,IF(Math1!I20&lt;75,Math1!I20," ")," "))</f>
        <v xml:space="preserve"> </v>
      </c>
      <c r="E39" s="159" t="str">
        <f>IF(ISBLANK(Math1!M20)," ",IF(Math1!M20&gt;=50,IF(Math1!M20&lt;75,Math1!M20," ")," "))</f>
        <v xml:space="preserve"> </v>
      </c>
      <c r="F39" s="159" t="str">
        <f>IF(ISBLANK(Math1!Q20)," ",IF(Math1!Q20&gt;=50,IF(Math1!Q20&lt;75,Math1!Q20," ")," "))</f>
        <v xml:space="preserve"> </v>
      </c>
      <c r="G39" s="159" t="str">
        <f>IF(ISBLANK(Math1!U20)," ",IF(Math1!U20&gt;=50,IF(Math1!U20&lt;75,Math1!U20," ")," "))</f>
        <v xml:space="preserve"> </v>
      </c>
      <c r="H39" s="159" t="str">
        <f>IF(ISBLANK(Math1!AB20)," ",IF(Math1!AB20&gt;=50,IF(Math1!AB20&lt;75,Math1!AB20," ")," "))</f>
        <v xml:space="preserve"> </v>
      </c>
      <c r="I39" s="159" t="str">
        <f>IF(ISBLANK(Math1!AF20)," ",IF(Math1!AF20&gt;=50,IF(Math1!AF20&lt;75,Math1!AF20," ")," "))</f>
        <v xml:space="preserve"> </v>
      </c>
      <c r="J39" s="159" t="str">
        <f>IF(ISBLANK(Math1!AJ20)," ",IF(Math1!AJ20&gt;=50,IF(Math1!AJ20&lt;75,Math1!AJ20," ")," "))</f>
        <v xml:space="preserve"> </v>
      </c>
      <c r="K39" s="159" t="str">
        <f>IF(ISBLANK(Math1!AN20)," ",IF(Math1!AN20&gt;=50,IF(Math1!AN20&lt;75,Math1!AN20," ")," "))</f>
        <v xml:space="preserve"> </v>
      </c>
      <c r="L39" s="159" t="str">
        <f>IF(ISBLANK(Math1!AR20)," ",IF(Math1!AR20&gt;=50,IF(Math1!AR20&lt;75,Math1!AR20," ")," "))</f>
        <v xml:space="preserve"> </v>
      </c>
      <c r="M39" s="159" t="str">
        <f>IF(ISBLANK(Math1!AY20)," ",IF(Math1!AY20&gt;=50,IF(Math1!AY20&lt;75,Math1!AY20," ")," "))</f>
        <v xml:space="preserve"> </v>
      </c>
      <c r="N39" s="159" t="str">
        <f>IF(ISBLANK(Math1!BC20)," ",IF(Math1!BC20&gt;=50,IF(Math1!BC20&lt;75,Math1!BC20," ")," "))</f>
        <v xml:space="preserve"> </v>
      </c>
      <c r="O39" s="159" t="str">
        <f>IF(ISBLANK(Math1!BG20)," ",IF(Math1!BG20&gt;=50,IF(Math1!BG20&lt;75,Math1!BG20," ")," "))</f>
        <v xml:space="preserve"> </v>
      </c>
      <c r="P39" s="159" t="str">
        <f>IF(ISBLANK(Math1!BK20)," ",IF(Math1!BK20&gt;=50,IF(Math1!BK20&lt;75,Math1!BK20," ")," "))</f>
        <v xml:space="preserve"> </v>
      </c>
      <c r="Q39" s="159" t="str">
        <f>IF(ISBLANK(Math1!BO20)," ",IF(Math1!BO20&gt;=50,IF(Math1!BO20&lt;75,Math1!BO20," ")," "))</f>
        <v xml:space="preserve"> </v>
      </c>
      <c r="R39" s="159" t="str">
        <f>IF(ISBLANK(Math1!BV20)," ",IF(Math1!BV20&gt;=50,IF(Math1!BV20&lt;75,Math1!BV20," ")," "))</f>
        <v xml:space="preserve"> </v>
      </c>
      <c r="S39" s="159" t="str">
        <f>IF(ISBLANK(Math1!BZ20)," ",IF(Math1!BZ20&gt;=50,IF(Math1!BZ20&lt;75,Math1!BZ20," ")," "))</f>
        <v xml:space="preserve"> </v>
      </c>
      <c r="T39" s="159" t="str">
        <f>IF(ISBLANK(Math1!CD20)," ",IF(Math1!CD20&gt;=50,IF(Math1!CD20&lt;75,Math1!CD20," ")," "))</f>
        <v xml:space="preserve"> </v>
      </c>
      <c r="U39" s="159" t="str">
        <f>IF(ISBLANK(Math1!CH20)," ",IF(Math1!CH20&gt;=50,IF(Math1!CH20&lt;75,Math1!CH20," ")," "))</f>
        <v xml:space="preserve"> </v>
      </c>
      <c r="V39" s="159" t="str">
        <f>IF(ISBLANK(Math1!CL20)," ",IF(Math1!CL20&gt;=50,IF(Math1!CL20&lt;75,Math1!CL20," ")," "))</f>
        <v xml:space="preserve"> </v>
      </c>
      <c r="W39" s="160" t="str">
        <f>IF(ISBLANK(Math1!CS20)," ",IF(Math1!CS20&gt;=50,IF(Math1!CS20&lt;75,Math1!CS20," ")," "))</f>
        <v xml:space="preserve"> </v>
      </c>
      <c r="X39" s="458"/>
      <c r="Y39" s="459"/>
      <c r="Z39" s="159" t="str">
        <f>IF(ISBLANK(Math1!CW20)," ",IF(Math1!CW20&gt;=50,IF(Math1!CW20&lt;75,Math1!CW20," ")," "))</f>
        <v xml:space="preserve"> </v>
      </c>
      <c r="AA39" s="159" t="str">
        <f>IF(ISBLANK(Math1!DA20)," ",IF(Math1!DA20&gt;=50,IF(Math1!DA20&lt;75,Math1!DA20," ")," "))</f>
        <v xml:space="preserve"> </v>
      </c>
      <c r="AB39" s="159" t="str">
        <f>IF(ISBLANK(Math1!DE20)," ",IF(Math1!DE20&gt;=50,IF(Math1!DE20&lt;75,Math1!DE20," ")," "))</f>
        <v xml:space="preserve"> </v>
      </c>
      <c r="AC39" s="159" t="str">
        <f>IF(ISBLANK(Math1!DI20)," ",IF(Math1!DI20&gt;=50,IF(Math1!DI20&lt;75,Math1!DI20," ")," "))</f>
        <v xml:space="preserve"> </v>
      </c>
      <c r="AD39" s="159" t="str">
        <f>IF(ISBLANK(Math1!DP20)," ",IF(Math1!DP20&gt;=50,IF(Math1!DP20&lt;75,Math1!DP20," ")," "))</f>
        <v xml:space="preserve"> </v>
      </c>
      <c r="AE39" s="159" t="str">
        <f>IF(ISBLANK(Math1!DT20)," ",IF(Math1!DT20&gt;=50,IF(Math1!DT20&lt;75,Math1!DT20," ")," "))</f>
        <v xml:space="preserve"> </v>
      </c>
      <c r="AF39" s="159" t="str">
        <f>IF(ISBLANK(Math1!DX20)," ",IF(Math1!DX20&gt;=50,IF(Math1!DX20&lt;75,Math1!DX20," ")," "))</f>
        <v xml:space="preserve"> </v>
      </c>
      <c r="AG39" s="159" t="str">
        <f>IF(ISBLANK(Math1!EB20)," ",IF(Math1!EB20&gt;=50,IF(Math1!EB20&lt;75,Math1!EB20," ")," "))</f>
        <v xml:space="preserve"> </v>
      </c>
      <c r="AH39" s="159" t="str">
        <f>IF(ISBLANK(Math1!EF20)," ",IF(Math1!EF20&gt;=50,IF(Math1!EF20&lt;75,Math1!EF20," ")," "))</f>
        <v xml:space="preserve"> </v>
      </c>
      <c r="AI39" s="159" t="str">
        <f>IF(ISBLANK(Math1!EM20)," ",IF(Math1!EM20&gt;=50,IF(Math1!EM20&lt;75,Math1!EM20," ")," "))</f>
        <v xml:space="preserve"> </v>
      </c>
      <c r="AJ39" s="159" t="str">
        <f>IF(ISBLANK(Math1!EQ20)," ",IF(Math1!EQ20&gt;=50,IF(Math1!EQ20&lt;75,Math1!EQ20," ")," "))</f>
        <v xml:space="preserve"> </v>
      </c>
      <c r="AK39" s="159" t="str">
        <f>IF(ISBLANK(Math1!EU20)," ",IF(Math1!EU20&gt;=50,IF(Math1!EU20&lt;75,Math1!EU20," ")," "))</f>
        <v xml:space="preserve"> </v>
      </c>
      <c r="AL39" s="159" t="str">
        <f>IF(ISBLANK(Math1!EY20)," ",IF(Math1!EY20&gt;=50,IF(Math1!EY20&lt;75,Math1!EY20," ")," "))</f>
        <v xml:space="preserve"> </v>
      </c>
      <c r="AM39" s="159" t="str">
        <f>IF(ISBLANK(Math1!FC20)," ",IF(Math1!FC20&gt;=50,IF(Math1!FC20&lt;75,Math1!FC20," ")," "))</f>
        <v xml:space="preserve"> </v>
      </c>
      <c r="AN39" s="159" t="str">
        <f>IF(ISBLANK(Math1!FJ20)," ",IF(Math1!FJ20&gt;=50,IF(Math1!FJ20&lt;75,Math1!FJ20," ")," "))</f>
        <v xml:space="preserve"> </v>
      </c>
      <c r="AO39" s="159" t="str">
        <f>IF(ISBLANK(Math1!FN20)," ",IF(Math1!FN20&gt;=50,IF(Math1!FN20&lt;75,Math1!FN20," ")," "))</f>
        <v xml:space="preserve"> </v>
      </c>
      <c r="AP39" s="159" t="str">
        <f>IF(ISBLANK(Math1!FR20)," ",IF(Math1!FR20&gt;=50,IF(Math1!FR20&lt;75,Math1!FR20," ")," "))</f>
        <v xml:space="preserve"> </v>
      </c>
      <c r="AQ39" s="159" t="str">
        <f>IF(ISBLANK(Math1!FV20)," ",IF(Math1!FV20&gt;=50,IF(Math1!FV20&lt;75,Math1!FV20," ")," "))</f>
        <v xml:space="preserve"> </v>
      </c>
      <c r="AR39" s="159" t="str">
        <f>IF(ISBLANK(Math1!FZ20)," ",IF(Math1!FZ20&gt;=50,IF(Math1!FZ20&lt;75,Math1!FZ20," ")," "))</f>
        <v xml:space="preserve"> </v>
      </c>
      <c r="AS39" s="159" t="str">
        <f>IF(ISBLANK(Math1!GG20)," ",IF(Math1!GG20&gt;=50,IF(Math1!GG20&lt;75,Math1!GG20," ")," "))</f>
        <v xml:space="preserve"> </v>
      </c>
      <c r="AT39" s="160" t="str">
        <f>IF(ISBLANK(Math1!GK20)," ",IF(Math1!GK20&gt;=50,IF(Math1!GK20&lt;75,Math1!GK20," ")," "))</f>
        <v xml:space="preserve"> </v>
      </c>
      <c r="AU39" s="458"/>
      <c r="AV39" s="459"/>
      <c r="AW39" s="159" t="str">
        <f>IF(ISBLANK(Math1!GO20)," ",IF(Math1!GO20&gt;=50,IF(Math1!GO20&lt;75,Math1!GO20," ")," "))</f>
        <v xml:space="preserve"> </v>
      </c>
      <c r="AX39" s="159" t="str">
        <f>IF(ISBLANK(Math1!GS20)," ",IF(Math1!GS20&gt;=50,IF(Math1!GS20&lt;75,Math1!GS20," ")," "))</f>
        <v xml:space="preserve"> </v>
      </c>
      <c r="AY39" s="159" t="str">
        <f>IF(ISBLANK(Math1!GW20)," ",IF(Math1!GW20&gt;=50,IF(Math1!GW20&lt;75,Math1!GW20," ")," "))</f>
        <v xml:space="preserve"> </v>
      </c>
      <c r="AZ39" s="159" t="str">
        <f>IF(ISBLANK(Math1!HD20)," ",IF(Math1!HD20&gt;=50,IF(Math1!HD20&lt;75,Math1!HD20," ")," "))</f>
        <v xml:space="preserve"> </v>
      </c>
      <c r="BA39" s="159" t="str">
        <f>IF(ISBLANK(Math1!HH20)," ",IF(Math1!HH20&gt;=50,IF(Math1!HH20&lt;75,Math1!HH20," ")," "))</f>
        <v xml:space="preserve"> </v>
      </c>
      <c r="BB39" s="159" t="str">
        <f>IF(ISBLANK(Math1!HL20)," ",IF(Math1!HL20&gt;=50,IF(Math1!HL20&lt;75,Math1!HL20," ")," "))</f>
        <v xml:space="preserve"> </v>
      </c>
      <c r="BC39" s="159" t="str">
        <f>IF(ISBLANK(Math1!HP20)," ",IF(Math1!HP20&gt;=50,IF(Math1!HP20&lt;75,Math1!HP20," ")," "))</f>
        <v xml:space="preserve"> </v>
      </c>
      <c r="BD39" s="159" t="str">
        <f>IF(ISBLANK(Math1!HT20)," ",IF(Math1!HT20&gt;=50,IF(Math1!HT20&lt;75,Math1!HT20," ")," "))</f>
        <v xml:space="preserve"> </v>
      </c>
      <c r="BE39" s="159" t="str">
        <f>IF(ISBLANK(Math1!IA20)," ",IF(Math1!IA20&gt;=50,IF(Math1!IA20&lt;75,Math1!IA20," ")," "))</f>
        <v xml:space="preserve"> </v>
      </c>
      <c r="BF39" s="159" t="str">
        <f>IF(ISBLANK(Math1!IE20)," ",IF(Math1!IE20&gt;=50,IF(Math1!IE20&lt;75,Math1!IE20," ")," "))</f>
        <v xml:space="preserve"> </v>
      </c>
      <c r="BG39" s="159" t="str">
        <f>IF(ISBLANK(Math1!II20)," ",IF(Math1!II20&gt;=50,IF(Math1!II20&lt;75,Math1!II20," ")," "))</f>
        <v xml:space="preserve"> </v>
      </c>
      <c r="BH39" s="159" t="str">
        <f>IF(ISBLANK(Math1!IM20)," ",IF(Math1!IM20&gt;=50,IF(Math1!IM20&lt;75,Math1!IM20," ")," "))</f>
        <v xml:space="preserve"> </v>
      </c>
      <c r="BI39" s="159" t="str">
        <f>IF(ISBLANK(Math1!IQ20)," ",IF(Math1!IQ20&gt;=50,IF(Math1!IQ20&lt;75,Math1!IQ20," ")," "))</f>
        <v xml:space="preserve"> </v>
      </c>
      <c r="BJ39" s="159" t="str">
        <f>IF(ISBLANK(Math1!IX20)," ",IF(Math1!IX20&gt;=50,IF(Math1!IX20&lt;75,Math1!IX20," ")," "))</f>
        <v xml:space="preserve"> </v>
      </c>
      <c r="BK39" s="159" t="str">
        <f>IF(ISBLANK(Math1!JB20)," ",IF(Math1!JB20&gt;=50,IF(Math1!JB20&lt;75,Math1!JB20," ")," "))</f>
        <v xml:space="preserve"> </v>
      </c>
      <c r="BL39" s="159" t="str">
        <f>IF(ISBLANK(Math1!JF20)," ",IF(Math1!JF20&gt;=50,IF(Math1!JF20&lt;75,Math1!JF20," ")," "))</f>
        <v xml:space="preserve"> </v>
      </c>
      <c r="BM39" s="159" t="str">
        <f>IF(ISBLANK(Math1!JJ20)," ",IF(Math1!JJ20&gt;=50,IF(Math1!JJ20&lt;75,Math1!JJ20," ")," "))</f>
        <v xml:space="preserve"> </v>
      </c>
      <c r="BN39" s="159" t="str">
        <f>IF(ISBLANK(Math1!JN20)," ",IF(Math1!JN20&gt;=50,IF(Math1!JN20&lt;75,Math1!JN20," ")," "))</f>
        <v xml:space="preserve"> </v>
      </c>
      <c r="BO39" s="159" t="str">
        <f>IF(ISBLANK(Math1!JU20)," ",IF(Math1!JU20&gt;=50,IF(Math1!JU20&lt;75,Math1!JU20," ")," "))</f>
        <v xml:space="preserve"> </v>
      </c>
      <c r="BP39" s="159" t="str">
        <f>IF(ISBLANK(Math1!JY20)," ",IF(Math1!JY20&gt;=50,IF(Math1!JY20&lt;75,Math1!JY20," ")," "))</f>
        <v xml:space="preserve"> </v>
      </c>
      <c r="BQ39" s="159" t="str">
        <f>IF(ISBLANK(Math1!KC20)," ",IF(Math1!KC20&gt;=50,IF(Math1!KC20&lt;75,Math1!KC20," ")," "))</f>
        <v xml:space="preserve"> </v>
      </c>
      <c r="BR39" s="160" t="str">
        <f>IF(ISBLANK(Math1!KG20)," ",IF(Math1!KG20&gt;=50,IF(Math1!KG20&lt;75,Math1!KG20," ")," "))</f>
        <v xml:space="preserve"> </v>
      </c>
      <c r="BS39" s="458"/>
      <c r="BT39" s="459"/>
      <c r="BU39" s="159" t="str">
        <f>IF(ISBLANK(Math1!KK20)," ",IF(Math1!KK20&gt;=50,IF(Math1!KK20&lt;75,Math1!KK20," ")," "))</f>
        <v xml:space="preserve"> </v>
      </c>
      <c r="BV39" s="159" t="str">
        <f>IF(ISBLANK(Math1!KR20)," ",IF(Math1!KR20&gt;=50,IF(Math1!KR20&lt;75,Math1!KR20," ")," "))</f>
        <v xml:space="preserve"> </v>
      </c>
      <c r="BW39" s="159" t="str">
        <f>IF(ISBLANK(Math1!KV20)," ",IF(Math1!KV20&gt;=50,IF(Math1!KV20&lt;75,Math1!KV20," ")," "))</f>
        <v xml:space="preserve"> </v>
      </c>
    </row>
    <row r="40" spans="1:75" s="1" customFormat="1" ht="20.100000000000001" customHeight="1" thickBot="1">
      <c r="A40" s="459"/>
      <c r="B40" s="459"/>
      <c r="C40" s="161" t="str">
        <f>IF(ISBLANK(Math1!E20)," ",IF(Math1!E20&lt;50,Math1!E20," "))</f>
        <v xml:space="preserve"> </v>
      </c>
      <c r="D40" s="161" t="str">
        <f>IF(ISBLANK(Math1!I20)," ",IF(Math1!I20&lt;50,Math1!I20," "))</f>
        <v xml:space="preserve"> </v>
      </c>
      <c r="E40" s="161" t="str">
        <f>IF(ISBLANK(Math1!M20)," ",IF(Math1!M20&lt;50,Math1!M20," "))</f>
        <v xml:space="preserve"> </v>
      </c>
      <c r="F40" s="161" t="str">
        <f>IF(ISBLANK(Math1!Q20)," ",IF(Math1!Q20&lt;50,Math1!Q20," "))</f>
        <v xml:space="preserve"> </v>
      </c>
      <c r="G40" s="161" t="str">
        <f>IF(ISBLANK(Math1!U20)," ",IF(Math1!U20&lt;50,Math1!U20," "))</f>
        <v xml:space="preserve"> </v>
      </c>
      <c r="H40" s="161" t="str">
        <f>IF(ISBLANK(Math1!AB20)," ",IF(Math1!AB20&lt;50,Math1!AB20," "))</f>
        <v xml:space="preserve"> </v>
      </c>
      <c r="I40" s="161" t="str">
        <f>IF(ISBLANK(Math1!AF20)," ",IF(Math1!AF20&lt;50,Math1!AF20," "))</f>
        <v xml:space="preserve"> </v>
      </c>
      <c r="J40" s="161" t="str">
        <f>IF(ISBLANK(Math1!AJ20)," ",IF(Math1!AJ20&lt;50,Math1!AJ20," "))</f>
        <v xml:space="preserve"> </v>
      </c>
      <c r="K40" s="161" t="str">
        <f>IF(ISBLANK(Math1!AN20)," ",IF(Math1!AN20&lt;50,Math1!AN20," "))</f>
        <v xml:space="preserve"> </v>
      </c>
      <c r="L40" s="161" t="str">
        <f>IF(ISBLANK(Math1!AR20)," ",IF(Math1!AR20&lt;50,Math1!AR20," "))</f>
        <v xml:space="preserve"> </v>
      </c>
      <c r="M40" s="161" t="str">
        <f>IF(ISBLANK(Math1!AY20)," ",IF(Math1!AY20&lt;50,Math1!AY20," "))</f>
        <v xml:space="preserve"> </v>
      </c>
      <c r="N40" s="161" t="str">
        <f>IF(ISBLANK(Math1!BC20)," ",IF(Math1!BC20&lt;50,Math1!BC20," "))</f>
        <v xml:space="preserve"> </v>
      </c>
      <c r="O40" s="161" t="str">
        <f>IF(ISBLANK(Math1!BG20)," ",IF(Math1!BG20&lt;50,Math1!BG20," "))</f>
        <v xml:space="preserve"> </v>
      </c>
      <c r="P40" s="161" t="str">
        <f>IF(ISBLANK(Math1!BK20)," ",IF(Math1!BK20&lt;50,Math1!BK20," "))</f>
        <v xml:space="preserve"> </v>
      </c>
      <c r="Q40" s="161" t="str">
        <f>IF(ISBLANK(Math1!BO20)," ",IF(Math1!BO20&lt;50,Math1!BO20," "))</f>
        <v xml:space="preserve"> </v>
      </c>
      <c r="R40" s="161" t="str">
        <f>IF(ISBLANK(Math1!BV20)," ",IF(Math1!BV20&lt;50,Math1!BV20," "))</f>
        <v xml:space="preserve"> </v>
      </c>
      <c r="S40" s="161" t="str">
        <f>IF(ISBLANK(Math1!BZ20)," ",IF(Math1!BZ20&lt;50,Math1!BZ20," "))</f>
        <v xml:space="preserve"> </v>
      </c>
      <c r="T40" s="161" t="str">
        <f>IF(ISBLANK(Math1!CD20)," ",IF(Math1!CD20&lt;50,Math1!CD20," "))</f>
        <v xml:space="preserve"> </v>
      </c>
      <c r="U40" s="161" t="str">
        <f>IF(ISBLANK(Math1!CH20)," ",IF(Math1!CH20&lt;50,Math1!CH20," "))</f>
        <v xml:space="preserve"> </v>
      </c>
      <c r="V40" s="161" t="str">
        <f>IF(ISBLANK(Math1!CL20)," ",IF(Math1!CL20&lt;50,Math1!CL20," "))</f>
        <v xml:space="preserve"> </v>
      </c>
      <c r="W40" s="162" t="str">
        <f>IF(ISBLANK(Math1!CS20)," ",IF(Math1!CS20&lt;50,Math1!CS20," "))</f>
        <v xml:space="preserve"> </v>
      </c>
      <c r="X40" s="460"/>
      <c r="Y40" s="461"/>
      <c r="Z40" s="161" t="str">
        <f>IF(ISBLANK(Math1!CW20)," ",IF(Math1!CW20&lt;50,Math1!CW20," "))</f>
        <v xml:space="preserve"> </v>
      </c>
      <c r="AA40" s="161" t="str">
        <f>IF(ISBLANK(Math1!DA20)," ",IF(Math1!DA20&lt;50,Math1!DA20," "))</f>
        <v xml:space="preserve"> </v>
      </c>
      <c r="AB40" s="161" t="str">
        <f>IF(ISBLANK(Math1!DE20)," ",IF(Math1!DE20&lt;50,Math1!DE20," "))</f>
        <v xml:space="preserve"> </v>
      </c>
      <c r="AC40" s="161" t="str">
        <f>IF(ISBLANK(Math1!DI20)," ",IF(Math1!DI20&lt;50,Math1!DI20," "))</f>
        <v xml:space="preserve"> </v>
      </c>
      <c r="AD40" s="161" t="str">
        <f>IF(ISBLANK(Math1!DP20)," ",IF(Math1!DP20&lt;50,Math1!DP20," "))</f>
        <v xml:space="preserve"> </v>
      </c>
      <c r="AE40" s="161" t="str">
        <f>IF(ISBLANK(Math1!DT20)," ",IF(Math1!DT20&lt;50,Math1!DT20," "))</f>
        <v xml:space="preserve"> </v>
      </c>
      <c r="AF40" s="161" t="str">
        <f>IF(ISBLANK(Math1!DX20)," ",IF(Math1!DX20&lt;50,Math1!DX20," "))</f>
        <v xml:space="preserve"> </v>
      </c>
      <c r="AG40" s="161" t="str">
        <f>IF(ISBLANK(Math1!EB20)," ",IF(Math1!EB20&lt;50,Math1!EB20," "))</f>
        <v xml:space="preserve"> </v>
      </c>
      <c r="AH40" s="161" t="str">
        <f>IF(ISBLANK(Math1!EF20)," ",IF(Math1!EF20&lt;50,Math1!EF20," "))</f>
        <v xml:space="preserve"> </v>
      </c>
      <c r="AI40" s="161" t="str">
        <f>IF(ISBLANK(Math1!EM20)," ",IF(Math1!EM20&lt;50,Math1!EM20," "))</f>
        <v xml:space="preserve"> </v>
      </c>
      <c r="AJ40" s="161" t="str">
        <f>IF(ISBLANK(Math1!EQ20)," ",IF(Math1!EQ20&lt;50,Math1!EQ20," "))</f>
        <v xml:space="preserve"> </v>
      </c>
      <c r="AK40" s="161" t="str">
        <f>IF(ISBLANK(Math1!EU20)," ",IF(Math1!EU20&lt;50,Math1!EU20," "))</f>
        <v xml:space="preserve"> </v>
      </c>
      <c r="AL40" s="161" t="str">
        <f>IF(ISBLANK(Math1!EY20)," ",IF(Math1!EY20&lt;50,Math1!EY20," "))</f>
        <v xml:space="preserve"> </v>
      </c>
      <c r="AM40" s="161" t="str">
        <f>IF(ISBLANK(Math1!FC20)," ",IF(Math1!FC20&lt;50,Math1!FC20," "))</f>
        <v xml:space="preserve"> </v>
      </c>
      <c r="AN40" s="161" t="str">
        <f>IF(ISBLANK(Math1!FJ20)," ",IF(Math1!FJ20&lt;50,Math1!FJ20," "))</f>
        <v xml:space="preserve"> </v>
      </c>
      <c r="AO40" s="161" t="str">
        <f>IF(ISBLANK(Math1!FN20)," ",IF(Math1!FN20&lt;50,Math1!FN20," "))</f>
        <v xml:space="preserve"> </v>
      </c>
      <c r="AP40" s="161" t="str">
        <f>IF(ISBLANK(Math1!FR20)," ",IF(Math1!FR20&lt;50,Math1!FR20," "))</f>
        <v xml:space="preserve"> </v>
      </c>
      <c r="AQ40" s="161" t="str">
        <f>IF(ISBLANK(Math1!FV20)," ",IF(Math1!FV20&lt;50,Math1!FV20," "))</f>
        <v xml:space="preserve"> </v>
      </c>
      <c r="AR40" s="161" t="str">
        <f>IF(ISBLANK(Math1!FZ20)," ",IF(Math1!FZ20&lt;50,Math1!FZ20," "))</f>
        <v xml:space="preserve"> </v>
      </c>
      <c r="AS40" s="161" t="str">
        <f>IF(ISBLANK(Math1!GG20)," ",IF(Math1!GG20&lt;50,Math1!GG20," "))</f>
        <v xml:space="preserve"> </v>
      </c>
      <c r="AT40" s="162" t="str">
        <f>IF(ISBLANK(Math1!GK20)," ",IF(Math1!GK20&lt;50,Math1!GK20," "))</f>
        <v xml:space="preserve"> </v>
      </c>
      <c r="AU40" s="460"/>
      <c r="AV40" s="461"/>
      <c r="AW40" s="161" t="str">
        <f>IF(ISBLANK(Math1!GO20)," ",IF(Math1!GO20&lt;50,Math1!GO20," "))</f>
        <v xml:space="preserve"> </v>
      </c>
      <c r="AX40" s="161" t="str">
        <f>IF(ISBLANK(Math1!GS20)," ",IF(Math1!GS20&lt;50,Math1!GS20," "))</f>
        <v xml:space="preserve"> </v>
      </c>
      <c r="AY40" s="161" t="str">
        <f>IF(ISBLANK(Math1!GW20)," ",IF(Math1!GW20&lt;50,Math1!GW20," "))</f>
        <v xml:space="preserve"> </v>
      </c>
      <c r="AZ40" s="161" t="str">
        <f>IF(ISBLANK(Math1!HD20)," ",IF(Math1!HD20&lt;50,Math1!HD20," "))</f>
        <v xml:space="preserve"> </v>
      </c>
      <c r="BA40" s="161" t="str">
        <f>IF(ISBLANK(Math1!HH20)," ",IF(Math1!HH20&lt;50,Math1!HH20," "))</f>
        <v xml:space="preserve"> </v>
      </c>
      <c r="BB40" s="161" t="str">
        <f>IF(ISBLANK(Math1!HL20)," ",IF(Math1!HL20&lt;50,Math1!HL20," "))</f>
        <v xml:space="preserve"> </v>
      </c>
      <c r="BC40" s="161" t="str">
        <f>IF(ISBLANK(Math1!HP20)," ",IF(Math1!HP20&lt;50,Math1!HP20," "))</f>
        <v xml:space="preserve"> </v>
      </c>
      <c r="BD40" s="161" t="str">
        <f>IF(ISBLANK(Math1!HT20)," ",IF(Math1!HT20&lt;50,Math1!HT20," "))</f>
        <v xml:space="preserve"> </v>
      </c>
      <c r="BE40" s="161" t="str">
        <f>IF(ISBLANK(Math1!IA20)," ",IF(Math1!IA20&lt;50,Math1!IA20," "))</f>
        <v xml:space="preserve"> </v>
      </c>
      <c r="BF40" s="161" t="str">
        <f>IF(ISBLANK(Math1!IE20)," ",IF(Math1!IE20&lt;50,Math1!IE20," "))</f>
        <v xml:space="preserve"> </v>
      </c>
      <c r="BG40" s="161" t="str">
        <f>IF(ISBLANK(Math1!II20)," ",IF(Math1!II20&lt;50,Math1!II20," "))</f>
        <v xml:space="preserve"> </v>
      </c>
      <c r="BH40" s="161" t="str">
        <f>IF(ISBLANK(Math1!IM20)," ",IF(Math1!IM20&lt;50,Math1!IM20," "))</f>
        <v xml:space="preserve"> </v>
      </c>
      <c r="BI40" s="161" t="str">
        <f>IF(ISBLANK(Math1!IQ20)," ",IF(Math1!IQ20&lt;50,Math1!IQ20," "))</f>
        <v xml:space="preserve"> </v>
      </c>
      <c r="BJ40" s="161" t="str">
        <f>IF(ISBLANK(Math1!IX20)," ",IF(Math1!IX20&lt;50,Math1!IX20," "))</f>
        <v xml:space="preserve"> </v>
      </c>
      <c r="BK40" s="161" t="str">
        <f>IF(ISBLANK(Math1!JB20)," ",IF(Math1!JB20&lt;50,Math1!JB20," "))</f>
        <v xml:space="preserve"> </v>
      </c>
      <c r="BL40" s="161" t="str">
        <f>IF(ISBLANK(Math1!JF20)," ",IF(Math1!JF20&lt;50,Math1!JF20," "))</f>
        <v xml:space="preserve"> </v>
      </c>
      <c r="BM40" s="161" t="str">
        <f>IF(ISBLANK(Math1!JJ20)," ",IF(Math1!JJ20&lt;50,Math1!JJ20," "))</f>
        <v xml:space="preserve"> </v>
      </c>
      <c r="BN40" s="161" t="str">
        <f>IF(ISBLANK(Math1!JN20)," ",IF(Math1!JN20&lt;50,Math1!JN20," "))</f>
        <v xml:space="preserve"> </v>
      </c>
      <c r="BO40" s="161" t="str">
        <f>IF(ISBLANK(Math1!JU20)," ",IF(Math1!JU20&lt;50,Math1!JU20," "))</f>
        <v xml:space="preserve"> </v>
      </c>
      <c r="BP40" s="161" t="str">
        <f>IF(ISBLANK(Math1!JY20)," ",IF(Math1!JY20&lt;50,Math1!JY20," "))</f>
        <v xml:space="preserve"> </v>
      </c>
      <c r="BQ40" s="161" t="str">
        <f>IF(ISBLANK(Math1!KC20)," ",IF(Math1!KC20&lt;50,Math1!KC20," "))</f>
        <v xml:space="preserve"> </v>
      </c>
      <c r="BR40" s="162" t="str">
        <f>IF(ISBLANK(Math1!KG20)," ",IF(Math1!KG20&lt;50,Math1!KG20," "))</f>
        <v xml:space="preserve"> </v>
      </c>
      <c r="BS40" s="460"/>
      <c r="BT40" s="461"/>
      <c r="BU40" s="161" t="str">
        <f>IF(ISBLANK(Math1!KK20)," ",IF(Math1!KK20&lt;50,Math1!KK20," "))</f>
        <v xml:space="preserve"> </v>
      </c>
      <c r="BV40" s="161" t="str">
        <f>IF(ISBLANK(Math1!KR20)," ",IF(Math1!KR20&lt;50,Math1!KR20," "))</f>
        <v xml:space="preserve"> </v>
      </c>
      <c r="BW40" s="161" t="str">
        <f>IF(ISBLANK(Math1!KV20)," ",IF(Math1!KV20&lt;50,Math1!KV20," "))</f>
        <v xml:space="preserve"> </v>
      </c>
    </row>
    <row r="41" spans="1:75" s="1" customFormat="1" ht="20.100000000000001" customHeight="1">
      <c r="A41" s="459" t="str">
        <f>LEFT(Math1!$A19,1)&amp;LEFT(Math1!$B19,1)</f>
        <v xml:space="preserve">  </v>
      </c>
      <c r="B41" s="459"/>
      <c r="C41" s="157" t="str">
        <f>IF(ISBLANK(Math1!E19)," ",IF(Math1!E19&gt;=75,Math1!E19," "))</f>
        <v xml:space="preserve"> </v>
      </c>
      <c r="D41" s="157" t="str">
        <f>IF(ISBLANK(Math1!I19)," ",IF(Math1!I19&gt;=75,Math1!I19," "))</f>
        <v xml:space="preserve"> </v>
      </c>
      <c r="E41" s="157" t="str">
        <f>IF(ISBLANK(Math1!M19)," ",IF(Math1!M19&gt;=75,Math1!M19," "))</f>
        <v xml:space="preserve"> </v>
      </c>
      <c r="F41" s="157" t="str">
        <f>IF(ISBLANK(Math1!Q19)," ",IF(Math1!Q19&gt;=75,Math1!Q19," "))</f>
        <v xml:space="preserve"> </v>
      </c>
      <c r="G41" s="157" t="str">
        <f>IF(ISBLANK(Math1!U19)," ",IF(Math1!U19&gt;=75,Math1!U19," "))</f>
        <v xml:space="preserve"> </v>
      </c>
      <c r="H41" s="157" t="str">
        <f>IF(ISBLANK(Math1!AB19)," ",IF(Math1!AB19&gt;=75,Math1!AB19," "))</f>
        <v xml:space="preserve"> </v>
      </c>
      <c r="I41" s="157" t="str">
        <f>IF(ISBLANK(Math1!AF19)," ",IF(Math1!AF19&gt;=75,Math1!AF19," "))</f>
        <v xml:space="preserve"> </v>
      </c>
      <c r="J41" s="157" t="str">
        <f>IF(ISBLANK(Math1!AJ19)," ",IF(Math1!AJ19&gt;=75,Math1!AJ19," "))</f>
        <v xml:space="preserve"> </v>
      </c>
      <c r="K41" s="157" t="str">
        <f>IF(ISBLANK(Math1!AN19)," ",IF(Math1!AN19&gt;=75,Math1!AN19," "))</f>
        <v xml:space="preserve"> </v>
      </c>
      <c r="L41" s="157" t="str">
        <f>IF(ISBLANK(Math1!AR19)," ",IF(Math1!AR19&gt;=75,Math1!AR19," "))</f>
        <v xml:space="preserve"> </v>
      </c>
      <c r="M41" s="157" t="str">
        <f>IF(ISBLANK(Math1!AY19)," ",IF(Math1!AY19&gt;=75,Math1!AY19," "))</f>
        <v xml:space="preserve"> </v>
      </c>
      <c r="N41" s="157" t="str">
        <f>IF(ISBLANK(Math1!BC19)," ",IF(Math1!BC19&gt;=75,Math1!BC19," "))</f>
        <v xml:space="preserve"> </v>
      </c>
      <c r="O41" s="157" t="str">
        <f>IF(ISBLANK(Math1!BG19)," ",IF(Math1!BG19&gt;=75,Math1!BG19," "))</f>
        <v xml:space="preserve"> </v>
      </c>
      <c r="P41" s="157" t="str">
        <f>IF(ISBLANK(Math1!BK19)," ",IF(Math1!BK19&gt;=75,Math1!BK19," "))</f>
        <v xml:space="preserve"> </v>
      </c>
      <c r="Q41" s="157" t="str">
        <f>IF(ISBLANK(Math1!BO19)," ",IF(Math1!BO19&gt;=75,Math1!BO19," "))</f>
        <v xml:space="preserve"> </v>
      </c>
      <c r="R41" s="157" t="str">
        <f>IF(ISBLANK(Math1!BV19)," ",IF(Math1!BV19&gt;=75,Math1!BV19," "))</f>
        <v xml:space="preserve"> </v>
      </c>
      <c r="S41" s="157" t="str">
        <f>IF(ISBLANK(Math1!BZ19)," ",IF(Math1!BZ19&gt;=75,Math1!BZ19," "))</f>
        <v xml:space="preserve"> </v>
      </c>
      <c r="T41" s="157" t="str">
        <f>IF(ISBLANK(Math1!CD19)," ",IF(Math1!CD19&gt;=75,Math1!CD19," "))</f>
        <v xml:space="preserve"> </v>
      </c>
      <c r="U41" s="157" t="str">
        <f>IF(ISBLANK(Math1!CH19)," ",IF(Math1!CH19&gt;=75,Math1!CH19," "))</f>
        <v xml:space="preserve"> </v>
      </c>
      <c r="V41" s="157" t="str">
        <f>IF(ISBLANK(Math1!CL19)," ",IF(Math1!CL19&gt;=75,Math1!CL19," "))</f>
        <v xml:space="preserve"> </v>
      </c>
      <c r="W41" s="158" t="str">
        <f>IF(ISBLANK(Math1!CS19)," ",IF(Math1!CS19&gt;=75,Math1!CS19," "))</f>
        <v xml:space="preserve"> </v>
      </c>
      <c r="X41" s="456" t="str">
        <f>A41</f>
        <v xml:space="preserve">  </v>
      </c>
      <c r="Y41" s="457"/>
      <c r="Z41" s="157" t="str">
        <f>IF(ISBLANK(Math1!CW19)," ",IF(Math1!CW19&gt;=75,Math1!CW19," "))</f>
        <v xml:space="preserve"> </v>
      </c>
      <c r="AA41" s="157" t="str">
        <f>IF(ISBLANK(Math1!DA19)," ",IF(Math1!DA19&gt;=75,Math1!DA19," "))</f>
        <v xml:space="preserve"> </v>
      </c>
      <c r="AB41" s="157" t="str">
        <f>IF(ISBLANK(Math1!DE19)," ",IF(Math1!DE19&gt;=75,Math1!DE19," "))</f>
        <v xml:space="preserve"> </v>
      </c>
      <c r="AC41" s="157" t="str">
        <f>IF(ISBLANK(Math1!DI19)," ",IF(Math1!DI19&gt;=75,Math1!DI19," "))</f>
        <v xml:space="preserve"> </v>
      </c>
      <c r="AD41" s="157" t="str">
        <f>IF(ISBLANK(Math1!DP19)," ",IF(Math1!DP19&gt;=75,Math1!DP19," "))</f>
        <v xml:space="preserve"> </v>
      </c>
      <c r="AE41" s="157" t="str">
        <f>IF(ISBLANK(Math1!DT19)," ",IF(Math1!DT19&gt;=75,Math1!DT19," "))</f>
        <v xml:space="preserve"> </v>
      </c>
      <c r="AF41" s="157" t="str">
        <f>IF(ISBLANK(Math1!DX19)," ",IF(Math1!DX19&gt;=75,Math1!DX19," "))</f>
        <v xml:space="preserve"> </v>
      </c>
      <c r="AG41" s="157" t="str">
        <f>IF(ISBLANK(Math1!EB19)," ",IF(Math1!EB19&gt;=75,Math1!EB19," "))</f>
        <v xml:space="preserve"> </v>
      </c>
      <c r="AH41" s="157" t="str">
        <f>IF(ISBLANK(Math1!EF19)," ",IF(Math1!EF19&gt;=75,Math1!EF19," "))</f>
        <v xml:space="preserve"> </v>
      </c>
      <c r="AI41" s="157" t="str">
        <f>IF(ISBLANK(Math1!EM19)," ",IF(Math1!EM19&gt;=75,Math1!EM19," "))</f>
        <v xml:space="preserve"> </v>
      </c>
      <c r="AJ41" s="157" t="str">
        <f>IF(ISBLANK(Math1!EQ19)," ",IF(Math1!EQ19&gt;=75,Math1!EQ19," "))</f>
        <v xml:space="preserve"> </v>
      </c>
      <c r="AK41" s="157" t="str">
        <f>IF(ISBLANK(Math1!EU19)," ",IF(Math1!EU19&gt;=75,Math1!EU19," "))</f>
        <v xml:space="preserve"> </v>
      </c>
      <c r="AL41" s="157" t="str">
        <f>IF(ISBLANK(Math1!EY19)," ",IF(Math1!EY19&gt;=75,Math1!EY19," "))</f>
        <v xml:space="preserve"> </v>
      </c>
      <c r="AM41" s="157" t="str">
        <f>IF(ISBLANK(Math1!FC19)," ",IF(Math1!FC19&gt;=75,Math1!FC19," "))</f>
        <v xml:space="preserve"> </v>
      </c>
      <c r="AN41" s="157" t="str">
        <f>IF(ISBLANK(Math1!FJ19)," ",IF(Math1!FJ19&gt;=75,Math1!FJ19," "))</f>
        <v xml:space="preserve"> </v>
      </c>
      <c r="AO41" s="157" t="str">
        <f>IF(ISBLANK(Math1!FN19)," ",IF(Math1!FN19&gt;=75,Math1!FN19," "))</f>
        <v xml:space="preserve"> </v>
      </c>
      <c r="AP41" s="157" t="str">
        <f>IF(ISBLANK(Math1!FR19)," ",IF(Math1!FR19&gt;=75,Math1!FR19," "))</f>
        <v xml:space="preserve"> </v>
      </c>
      <c r="AQ41" s="157" t="str">
        <f>IF(ISBLANK(Math1!FV19)," ",IF(Math1!FV19&gt;=75,Math1!FV19," "))</f>
        <v xml:space="preserve"> </v>
      </c>
      <c r="AR41" s="157" t="str">
        <f>IF(ISBLANK(Math1!FZ19)," ",IF(Math1!FZ19&gt;=75,Math1!FZ19," "))</f>
        <v xml:space="preserve"> </v>
      </c>
      <c r="AS41" s="157" t="str">
        <f>IF(ISBLANK(Math1!GG19)," ",IF(Math1!GG19&gt;=75,Math1!GG19," "))</f>
        <v xml:space="preserve"> </v>
      </c>
      <c r="AT41" s="158" t="str">
        <f>IF(ISBLANK(Math1!GK19)," ",IF(Math1!GK19&gt;=75,Math1!GK19," "))</f>
        <v xml:space="preserve"> </v>
      </c>
      <c r="AU41" s="456" t="str">
        <f>X41</f>
        <v xml:space="preserve">  </v>
      </c>
      <c r="AV41" s="457"/>
      <c r="AW41" s="157" t="str">
        <f>IF(ISBLANK(Math1!GO19)," ",IF(Math1!GO19&gt;=75,Math1!GO19," "))</f>
        <v xml:space="preserve"> </v>
      </c>
      <c r="AX41" s="157" t="str">
        <f>IF(ISBLANK(Math1!GS19)," ",IF(Math1!GS19&gt;=75,Math1!GS19," "))</f>
        <v xml:space="preserve"> </v>
      </c>
      <c r="AY41" s="157" t="str">
        <f>IF(ISBLANK(Math1!GW19)," ",IF(Math1!GW19&gt;=75,Math1!GW19," "))</f>
        <v xml:space="preserve"> </v>
      </c>
      <c r="AZ41" s="157" t="str">
        <f>IF(ISBLANK(Math1!HD19)," ",IF(Math1!HD19&gt;=75,Math1!HD19," "))</f>
        <v xml:space="preserve"> </v>
      </c>
      <c r="BA41" s="157" t="str">
        <f>IF(ISBLANK(Math1!HH19)," ",IF(Math1!HH19&gt;=75,Math1!HH19," "))</f>
        <v xml:space="preserve"> </v>
      </c>
      <c r="BB41" s="157" t="str">
        <f>IF(ISBLANK(Math1!HL19)," ",IF(Math1!HL19&gt;=75,Math1!HL19," "))</f>
        <v xml:space="preserve"> </v>
      </c>
      <c r="BC41" s="157" t="str">
        <f>IF(ISBLANK(Math1!HP19)," ",IF(Math1!HP19&gt;=75,Math1!HP19," "))</f>
        <v xml:space="preserve"> </v>
      </c>
      <c r="BD41" s="157" t="str">
        <f>IF(ISBLANK(Math1!HT19)," ",IF(Math1!HT19&gt;=75,Math1!HT19," "))</f>
        <v xml:space="preserve"> </v>
      </c>
      <c r="BE41" s="157" t="str">
        <f>IF(ISBLANK(Math1!IA19)," ",IF(Math1!IA19&gt;=75,Math1!IA19," "))</f>
        <v xml:space="preserve"> </v>
      </c>
      <c r="BF41" s="157" t="str">
        <f>IF(ISBLANK(Math1!IE19)," ",IF(Math1!IE19&gt;=75,Math1!IE19," "))</f>
        <v xml:space="preserve"> </v>
      </c>
      <c r="BG41" s="157" t="str">
        <f>IF(ISBLANK(Math1!II19)," ",IF(Math1!II19&gt;=75,Math1!II19," "))</f>
        <v xml:space="preserve"> </v>
      </c>
      <c r="BH41" s="157" t="str">
        <f>IF(ISBLANK(Math1!IM19)," ",IF(Math1!IM19&gt;=75,Math1!IM19," "))</f>
        <v xml:space="preserve"> </v>
      </c>
      <c r="BI41" s="157" t="str">
        <f>IF(ISBLANK(Math1!IQ19)," ",IF(Math1!IQ19&gt;=75,Math1!IQ19," "))</f>
        <v xml:space="preserve"> </v>
      </c>
      <c r="BJ41" s="157" t="str">
        <f>IF(ISBLANK(Math1!IX19)," ",IF(Math1!IX19&gt;=75,Math1!IX19," "))</f>
        <v xml:space="preserve"> </v>
      </c>
      <c r="BK41" s="157" t="str">
        <f>IF(ISBLANK(Math1!JB19)," ",IF(Math1!JB19&gt;=75,Math1!JB19," "))</f>
        <v xml:space="preserve"> </v>
      </c>
      <c r="BL41" s="157" t="str">
        <f>IF(ISBLANK(Math1!JF19)," ",IF(Math1!JF19&gt;=75,Math1!JF19," "))</f>
        <v xml:space="preserve"> </v>
      </c>
      <c r="BM41" s="157" t="str">
        <f>IF(ISBLANK(Math1!JJ19)," ",IF(Math1!JJ19&gt;=75,Math1!JJ19," "))</f>
        <v xml:space="preserve"> </v>
      </c>
      <c r="BN41" s="157" t="str">
        <f>IF(ISBLANK(Math1!JN19)," ",IF(Math1!JN19&gt;=75,Math1!JN19," "))</f>
        <v xml:space="preserve"> </v>
      </c>
      <c r="BO41" s="157" t="str">
        <f>IF(ISBLANK(Math1!JU19)," ",IF(Math1!JU19&gt;=75,Math1!JU19," "))</f>
        <v xml:space="preserve"> </v>
      </c>
      <c r="BP41" s="157" t="str">
        <f>IF(ISBLANK(Math1!JY19)," ",IF(Math1!JY19&gt;=75,Math1!JY19," "))</f>
        <v xml:space="preserve"> </v>
      </c>
      <c r="BQ41" s="157" t="str">
        <f>IF(ISBLANK(Math1!KC19)," ",IF(Math1!KC19&gt;=75,Math1!KC19," "))</f>
        <v xml:space="preserve"> </v>
      </c>
      <c r="BR41" s="158" t="str">
        <f>IF(ISBLANK(Math1!KG19)," ",IF(Math1!KG19&gt;=75,Math1!KG19," "))</f>
        <v xml:space="preserve"> </v>
      </c>
      <c r="BS41" s="456" t="str">
        <f>AU41</f>
        <v xml:space="preserve">  </v>
      </c>
      <c r="BT41" s="457"/>
      <c r="BU41" s="157" t="str">
        <f>IF(ISBLANK(Math1!KK19)," ",IF(Math1!KK19&gt;=75,Math1!KK19," "))</f>
        <v xml:space="preserve"> </v>
      </c>
      <c r="BV41" s="157" t="str">
        <f>IF(ISBLANK(Math1!KR19)," ",IF(Math1!KR19&gt;=75,Math1!KR19," "))</f>
        <v xml:space="preserve"> </v>
      </c>
      <c r="BW41" s="157" t="str">
        <f>IF(ISBLANK(Math1!KV19)," ",IF(Math1!KV19&gt;=75,Math1!KV19," "))</f>
        <v xml:space="preserve"> </v>
      </c>
    </row>
    <row r="42" spans="1:75" s="1" customFormat="1" ht="20.100000000000001" customHeight="1">
      <c r="A42" s="459"/>
      <c r="B42" s="459"/>
      <c r="C42" s="159" t="str">
        <f>IF(ISBLANK(Math1!E19)," ",IF(Math1!E19&gt;=50,IF(Math1!E19&lt;75,Math1!E19," ")," "))</f>
        <v xml:space="preserve"> </v>
      </c>
      <c r="D42" s="159" t="str">
        <f>IF(ISBLANK(Math1!I19)," ",IF(Math1!I19&gt;=50,IF(Math1!I19&lt;75,Math1!I19," ")," "))</f>
        <v xml:space="preserve"> </v>
      </c>
      <c r="E42" s="159" t="str">
        <f>IF(ISBLANK(Math1!M19)," ",IF(Math1!M19&gt;=50,IF(Math1!M19&lt;75,Math1!M19," ")," "))</f>
        <v xml:space="preserve"> </v>
      </c>
      <c r="F42" s="159" t="str">
        <f>IF(ISBLANK(Math1!Q19)," ",IF(Math1!Q19&gt;=50,IF(Math1!Q19&lt;75,Math1!Q19," ")," "))</f>
        <v xml:space="preserve"> </v>
      </c>
      <c r="G42" s="159" t="str">
        <f>IF(ISBLANK(Math1!U19)," ",IF(Math1!U19&gt;=50,IF(Math1!U19&lt;75,Math1!U19," ")," "))</f>
        <v xml:space="preserve"> </v>
      </c>
      <c r="H42" s="159" t="str">
        <f>IF(ISBLANK(Math1!AB19)," ",IF(Math1!AB19&gt;=50,IF(Math1!AB19&lt;75,Math1!AB19," ")," "))</f>
        <v xml:space="preserve"> </v>
      </c>
      <c r="I42" s="159" t="str">
        <f>IF(ISBLANK(Math1!AF19)," ",IF(Math1!AF19&gt;=50,IF(Math1!AF19&lt;75,Math1!AF19," ")," "))</f>
        <v xml:space="preserve"> </v>
      </c>
      <c r="J42" s="159" t="str">
        <f>IF(ISBLANK(Math1!AJ19)," ",IF(Math1!AJ19&gt;=50,IF(Math1!AJ19&lt;75,Math1!AJ19," ")," "))</f>
        <v xml:space="preserve"> </v>
      </c>
      <c r="K42" s="159" t="str">
        <f>IF(ISBLANK(Math1!AN19)," ",IF(Math1!AN19&gt;=50,IF(Math1!AN19&lt;75,Math1!AN19," ")," "))</f>
        <v xml:space="preserve"> </v>
      </c>
      <c r="L42" s="159" t="str">
        <f>IF(ISBLANK(Math1!AR19)," ",IF(Math1!AR19&gt;=50,IF(Math1!AR19&lt;75,Math1!AR19," ")," "))</f>
        <v xml:space="preserve"> </v>
      </c>
      <c r="M42" s="159" t="str">
        <f>IF(ISBLANK(Math1!AY19)," ",IF(Math1!AY19&gt;=50,IF(Math1!AY19&lt;75,Math1!AY19," ")," "))</f>
        <v xml:space="preserve"> </v>
      </c>
      <c r="N42" s="159" t="str">
        <f>IF(ISBLANK(Math1!BC19)," ",IF(Math1!BC19&gt;=50,IF(Math1!BC19&lt;75,Math1!BC19," ")," "))</f>
        <v xml:space="preserve"> </v>
      </c>
      <c r="O42" s="159" t="str">
        <f>IF(ISBLANK(Math1!BG19)," ",IF(Math1!BG19&gt;=50,IF(Math1!BG19&lt;75,Math1!BG19," ")," "))</f>
        <v xml:space="preserve"> </v>
      </c>
      <c r="P42" s="159" t="str">
        <f>IF(ISBLANK(Math1!BK19)," ",IF(Math1!BK19&gt;=50,IF(Math1!BK19&lt;75,Math1!BK19," ")," "))</f>
        <v xml:space="preserve"> </v>
      </c>
      <c r="Q42" s="159" t="str">
        <f>IF(ISBLANK(Math1!BO19)," ",IF(Math1!BO19&gt;=50,IF(Math1!BO19&lt;75,Math1!BO19," ")," "))</f>
        <v xml:space="preserve"> </v>
      </c>
      <c r="R42" s="159" t="str">
        <f>IF(ISBLANK(Math1!BV19)," ",IF(Math1!BV19&gt;=50,IF(Math1!BV19&lt;75,Math1!BV19," ")," "))</f>
        <v xml:space="preserve"> </v>
      </c>
      <c r="S42" s="159" t="str">
        <f>IF(ISBLANK(Math1!BZ19)," ",IF(Math1!BZ19&gt;=50,IF(Math1!BZ19&lt;75,Math1!BZ19," ")," "))</f>
        <v xml:space="preserve"> </v>
      </c>
      <c r="T42" s="159" t="str">
        <f>IF(ISBLANK(Math1!CD19)," ",IF(Math1!CD19&gt;=50,IF(Math1!CD19&lt;75,Math1!CD19," ")," "))</f>
        <v xml:space="preserve"> </v>
      </c>
      <c r="U42" s="159" t="str">
        <f>IF(ISBLANK(Math1!CH19)," ",IF(Math1!CH19&gt;=50,IF(Math1!CH19&lt;75,Math1!CH19," ")," "))</f>
        <v xml:space="preserve"> </v>
      </c>
      <c r="V42" s="159" t="str">
        <f>IF(ISBLANK(Math1!CL19)," ",IF(Math1!CL19&gt;=50,IF(Math1!CL19&lt;75,Math1!CL19," ")," "))</f>
        <v xml:space="preserve"> </v>
      </c>
      <c r="W42" s="160" t="str">
        <f>IF(ISBLANK(Math1!CS19)," ",IF(Math1!CS19&gt;=50,IF(Math1!CS19&lt;75,Math1!CS19," ")," "))</f>
        <v xml:space="preserve"> </v>
      </c>
      <c r="X42" s="458"/>
      <c r="Y42" s="459"/>
      <c r="Z42" s="159" t="str">
        <f>IF(ISBLANK(Math1!CW19)," ",IF(Math1!CW19&gt;=50,IF(Math1!CW19&lt;75,Math1!CW19," ")," "))</f>
        <v xml:space="preserve"> </v>
      </c>
      <c r="AA42" s="159" t="str">
        <f>IF(ISBLANK(Math1!DA19)," ",IF(Math1!DA19&gt;=50,IF(Math1!DA19&lt;75,Math1!DA19," ")," "))</f>
        <v xml:space="preserve"> </v>
      </c>
      <c r="AB42" s="159" t="str">
        <f>IF(ISBLANK(Math1!DE19)," ",IF(Math1!DE19&gt;=50,IF(Math1!DE19&lt;75,Math1!DE19," ")," "))</f>
        <v xml:space="preserve"> </v>
      </c>
      <c r="AC42" s="159" t="str">
        <f>IF(ISBLANK(Math1!DI19)," ",IF(Math1!DI19&gt;=50,IF(Math1!DI19&lt;75,Math1!DI19," ")," "))</f>
        <v xml:space="preserve"> </v>
      </c>
      <c r="AD42" s="159" t="str">
        <f>IF(ISBLANK(Math1!DP19)," ",IF(Math1!DP19&gt;=50,IF(Math1!DP19&lt;75,Math1!DP19," ")," "))</f>
        <v xml:space="preserve"> </v>
      </c>
      <c r="AE42" s="159" t="str">
        <f>IF(ISBLANK(Math1!DT19)," ",IF(Math1!DT19&gt;=50,IF(Math1!DT19&lt;75,Math1!DT19," ")," "))</f>
        <v xml:space="preserve"> </v>
      </c>
      <c r="AF42" s="159" t="str">
        <f>IF(ISBLANK(Math1!DX19)," ",IF(Math1!DX19&gt;=50,IF(Math1!DX19&lt;75,Math1!DX19," ")," "))</f>
        <v xml:space="preserve"> </v>
      </c>
      <c r="AG42" s="159" t="str">
        <f>IF(ISBLANK(Math1!EB19)," ",IF(Math1!EB19&gt;=50,IF(Math1!EB19&lt;75,Math1!EB19," ")," "))</f>
        <v xml:space="preserve"> </v>
      </c>
      <c r="AH42" s="159" t="str">
        <f>IF(ISBLANK(Math1!EF19)," ",IF(Math1!EF19&gt;=50,IF(Math1!EF19&lt;75,Math1!EF19," ")," "))</f>
        <v xml:space="preserve"> </v>
      </c>
      <c r="AI42" s="159" t="str">
        <f>IF(ISBLANK(Math1!EM19)," ",IF(Math1!EM19&gt;=50,IF(Math1!EM19&lt;75,Math1!EM19," ")," "))</f>
        <v xml:space="preserve"> </v>
      </c>
      <c r="AJ42" s="159" t="str">
        <f>IF(ISBLANK(Math1!EQ19)," ",IF(Math1!EQ19&gt;=50,IF(Math1!EQ19&lt;75,Math1!EQ19," ")," "))</f>
        <v xml:space="preserve"> </v>
      </c>
      <c r="AK42" s="159" t="str">
        <f>IF(ISBLANK(Math1!EU19)," ",IF(Math1!EU19&gt;=50,IF(Math1!EU19&lt;75,Math1!EU19," ")," "))</f>
        <v xml:space="preserve"> </v>
      </c>
      <c r="AL42" s="159" t="str">
        <f>IF(ISBLANK(Math1!EY19)," ",IF(Math1!EY19&gt;=50,IF(Math1!EY19&lt;75,Math1!EY19," ")," "))</f>
        <v xml:space="preserve"> </v>
      </c>
      <c r="AM42" s="159" t="str">
        <f>IF(ISBLANK(Math1!FC19)," ",IF(Math1!FC19&gt;=50,IF(Math1!FC19&lt;75,Math1!FC19," ")," "))</f>
        <v xml:space="preserve"> </v>
      </c>
      <c r="AN42" s="159" t="str">
        <f>IF(ISBLANK(Math1!FJ19)," ",IF(Math1!FJ19&gt;=50,IF(Math1!FJ19&lt;75,Math1!FJ19," ")," "))</f>
        <v xml:space="preserve"> </v>
      </c>
      <c r="AO42" s="159" t="str">
        <f>IF(ISBLANK(Math1!FN19)," ",IF(Math1!FN19&gt;=50,IF(Math1!FN19&lt;75,Math1!FN19," ")," "))</f>
        <v xml:space="preserve"> </v>
      </c>
      <c r="AP42" s="159" t="str">
        <f>IF(ISBLANK(Math1!FR19)," ",IF(Math1!FR19&gt;=50,IF(Math1!FR19&lt;75,Math1!FR19," ")," "))</f>
        <v xml:space="preserve"> </v>
      </c>
      <c r="AQ42" s="159" t="str">
        <f>IF(ISBLANK(Math1!FV19)," ",IF(Math1!FV19&gt;=50,IF(Math1!FV19&lt;75,Math1!FV19," ")," "))</f>
        <v xml:space="preserve"> </v>
      </c>
      <c r="AR42" s="159" t="str">
        <f>IF(ISBLANK(Math1!FZ19)," ",IF(Math1!FZ19&gt;=50,IF(Math1!FZ19&lt;75,Math1!FZ19," ")," "))</f>
        <v xml:space="preserve"> </v>
      </c>
      <c r="AS42" s="159" t="str">
        <f>IF(ISBLANK(Math1!GG19)," ",IF(Math1!GG19&gt;=50,IF(Math1!GG19&lt;75,Math1!GG19," ")," "))</f>
        <v xml:space="preserve"> </v>
      </c>
      <c r="AT42" s="160" t="str">
        <f>IF(ISBLANK(Math1!GK19)," ",IF(Math1!GK19&gt;=50,IF(Math1!GK19&lt;75,Math1!GK19," ")," "))</f>
        <v xml:space="preserve"> </v>
      </c>
      <c r="AU42" s="458"/>
      <c r="AV42" s="459"/>
      <c r="AW42" s="159" t="str">
        <f>IF(ISBLANK(Math1!GO19)," ",IF(Math1!GO19&gt;=50,IF(Math1!GO19&lt;75,Math1!GO19," ")," "))</f>
        <v xml:space="preserve"> </v>
      </c>
      <c r="AX42" s="159" t="str">
        <f>IF(ISBLANK(Math1!GS19)," ",IF(Math1!GS19&gt;=50,IF(Math1!GS19&lt;75,Math1!GS19," ")," "))</f>
        <v xml:space="preserve"> </v>
      </c>
      <c r="AY42" s="159" t="str">
        <f>IF(ISBLANK(Math1!GW19)," ",IF(Math1!GW19&gt;=50,IF(Math1!GW19&lt;75,Math1!GW19," ")," "))</f>
        <v xml:space="preserve"> </v>
      </c>
      <c r="AZ42" s="159" t="str">
        <f>IF(ISBLANK(Math1!HD19)," ",IF(Math1!HD19&gt;=50,IF(Math1!HD19&lt;75,Math1!HD19," ")," "))</f>
        <v xml:space="preserve"> </v>
      </c>
      <c r="BA42" s="159" t="str">
        <f>IF(ISBLANK(Math1!HH19)," ",IF(Math1!HH19&gt;=50,IF(Math1!HH19&lt;75,Math1!HH19," ")," "))</f>
        <v xml:space="preserve"> </v>
      </c>
      <c r="BB42" s="159" t="str">
        <f>IF(ISBLANK(Math1!HL19)," ",IF(Math1!HL19&gt;=50,IF(Math1!HL19&lt;75,Math1!HL19," ")," "))</f>
        <v xml:space="preserve"> </v>
      </c>
      <c r="BC42" s="159" t="str">
        <f>IF(ISBLANK(Math1!HP19)," ",IF(Math1!HP19&gt;=50,IF(Math1!HP19&lt;75,Math1!HP19," ")," "))</f>
        <v xml:space="preserve"> </v>
      </c>
      <c r="BD42" s="159" t="str">
        <f>IF(ISBLANK(Math1!HT19)," ",IF(Math1!HT19&gt;=50,IF(Math1!HT19&lt;75,Math1!HT19," ")," "))</f>
        <v xml:space="preserve"> </v>
      </c>
      <c r="BE42" s="159" t="str">
        <f>IF(ISBLANK(Math1!IA19)," ",IF(Math1!IA19&gt;=50,IF(Math1!IA19&lt;75,Math1!IA19," ")," "))</f>
        <v xml:space="preserve"> </v>
      </c>
      <c r="BF42" s="159" t="str">
        <f>IF(ISBLANK(Math1!IE19)," ",IF(Math1!IE19&gt;=50,IF(Math1!IE19&lt;75,Math1!IE19," ")," "))</f>
        <v xml:space="preserve"> </v>
      </c>
      <c r="BG42" s="159" t="str">
        <f>IF(ISBLANK(Math1!II19)," ",IF(Math1!II19&gt;=50,IF(Math1!II19&lt;75,Math1!II19," ")," "))</f>
        <v xml:space="preserve"> </v>
      </c>
      <c r="BH42" s="159" t="str">
        <f>IF(ISBLANK(Math1!IM19)," ",IF(Math1!IM19&gt;=50,IF(Math1!IM19&lt;75,Math1!IM19," ")," "))</f>
        <v xml:space="preserve"> </v>
      </c>
      <c r="BI42" s="159" t="str">
        <f>IF(ISBLANK(Math1!IQ19)," ",IF(Math1!IQ19&gt;=50,IF(Math1!IQ19&lt;75,Math1!IQ19," ")," "))</f>
        <v xml:space="preserve"> </v>
      </c>
      <c r="BJ42" s="159" t="str">
        <f>IF(ISBLANK(Math1!IX19)," ",IF(Math1!IX19&gt;=50,IF(Math1!IX19&lt;75,Math1!IX19," ")," "))</f>
        <v xml:space="preserve"> </v>
      </c>
      <c r="BK42" s="159" t="str">
        <f>IF(ISBLANK(Math1!JB19)," ",IF(Math1!JB19&gt;=50,IF(Math1!JB19&lt;75,Math1!JB19," ")," "))</f>
        <v xml:space="preserve"> </v>
      </c>
      <c r="BL42" s="159" t="str">
        <f>IF(ISBLANK(Math1!JF19)," ",IF(Math1!JF19&gt;=50,IF(Math1!JF19&lt;75,Math1!JF19," ")," "))</f>
        <v xml:space="preserve"> </v>
      </c>
      <c r="BM42" s="159" t="str">
        <f>IF(ISBLANK(Math1!JJ19)," ",IF(Math1!JJ19&gt;=50,IF(Math1!JJ19&lt;75,Math1!JJ19," ")," "))</f>
        <v xml:space="preserve"> </v>
      </c>
      <c r="BN42" s="159" t="str">
        <f>IF(ISBLANK(Math1!JN19)," ",IF(Math1!JN19&gt;=50,IF(Math1!JN19&lt;75,Math1!JN19," ")," "))</f>
        <v xml:space="preserve"> </v>
      </c>
      <c r="BO42" s="159" t="str">
        <f>IF(ISBLANK(Math1!JU19)," ",IF(Math1!JU19&gt;=50,IF(Math1!JU19&lt;75,Math1!JU19," ")," "))</f>
        <v xml:space="preserve"> </v>
      </c>
      <c r="BP42" s="159" t="str">
        <f>IF(ISBLANK(Math1!JY19)," ",IF(Math1!JY19&gt;=50,IF(Math1!JY19&lt;75,Math1!JY19," ")," "))</f>
        <v xml:space="preserve"> </v>
      </c>
      <c r="BQ42" s="159" t="str">
        <f>IF(ISBLANK(Math1!KC19)," ",IF(Math1!KC19&gt;=50,IF(Math1!KC19&lt;75,Math1!KC19," ")," "))</f>
        <v xml:space="preserve"> </v>
      </c>
      <c r="BR42" s="160" t="str">
        <f>IF(ISBLANK(Math1!KG19)," ",IF(Math1!KG19&gt;=50,IF(Math1!KG19&lt;75,Math1!KG19," ")," "))</f>
        <v xml:space="preserve"> </v>
      </c>
      <c r="BS42" s="458"/>
      <c r="BT42" s="459"/>
      <c r="BU42" s="159" t="str">
        <f>IF(ISBLANK(Math1!KK19)," ",IF(Math1!KK19&gt;=50,IF(Math1!KK19&lt;75,Math1!KK19," ")," "))</f>
        <v xml:space="preserve"> </v>
      </c>
      <c r="BV42" s="159" t="str">
        <f>IF(ISBLANK(Math1!KR19)," ",IF(Math1!KR19&gt;=50,IF(Math1!KR19&lt;75,Math1!KR19," ")," "))</f>
        <v xml:space="preserve"> </v>
      </c>
      <c r="BW42" s="159" t="str">
        <f>IF(ISBLANK(Math1!KV19)," ",IF(Math1!KV19&gt;=50,IF(Math1!KV19&lt;75,Math1!KV19," ")," "))</f>
        <v xml:space="preserve"> </v>
      </c>
    </row>
    <row r="43" spans="1:75" s="1" customFormat="1" ht="20.100000000000001" customHeight="1" thickBot="1">
      <c r="A43" s="459"/>
      <c r="B43" s="459"/>
      <c r="C43" s="161" t="str">
        <f>IF(ISBLANK(Math1!E19)," ",IF(Math1!E19&lt;50,Math1!E19," "))</f>
        <v xml:space="preserve"> </v>
      </c>
      <c r="D43" s="161" t="str">
        <f>IF(ISBLANK(Math1!I19)," ",IF(Math1!I19&lt;50,Math1!I19," "))</f>
        <v xml:space="preserve"> </v>
      </c>
      <c r="E43" s="161" t="str">
        <f>IF(ISBLANK(Math1!M19)," ",IF(Math1!M19&lt;50,Math1!M19," "))</f>
        <v xml:space="preserve"> </v>
      </c>
      <c r="F43" s="161" t="str">
        <f>IF(ISBLANK(Math1!Q19)," ",IF(Math1!Q19&lt;50,Math1!Q19," "))</f>
        <v xml:space="preserve"> </v>
      </c>
      <c r="G43" s="161" t="str">
        <f>IF(ISBLANK(Math1!U19)," ",IF(Math1!U19&lt;50,Math1!U19," "))</f>
        <v xml:space="preserve"> </v>
      </c>
      <c r="H43" s="161" t="str">
        <f>IF(ISBLANK(Math1!AB19)," ",IF(Math1!AB19&lt;50,Math1!AB19," "))</f>
        <v xml:space="preserve"> </v>
      </c>
      <c r="I43" s="161" t="str">
        <f>IF(ISBLANK(Math1!AF19)," ",IF(Math1!AF19&lt;50,Math1!AF19," "))</f>
        <v xml:space="preserve"> </v>
      </c>
      <c r="J43" s="161" t="str">
        <f>IF(ISBLANK(Math1!AJ19)," ",IF(Math1!AJ19&lt;50,Math1!AJ19," "))</f>
        <v xml:space="preserve"> </v>
      </c>
      <c r="K43" s="161" t="str">
        <f>IF(ISBLANK(Math1!AN19)," ",IF(Math1!AN19&lt;50,Math1!AN19," "))</f>
        <v xml:space="preserve"> </v>
      </c>
      <c r="L43" s="161" t="str">
        <f>IF(ISBLANK(Math1!AR19)," ",IF(Math1!AR19&lt;50,Math1!AR19," "))</f>
        <v xml:space="preserve"> </v>
      </c>
      <c r="M43" s="161" t="str">
        <f>IF(ISBLANK(Math1!AY19)," ",IF(Math1!AY19&lt;50,Math1!AY19," "))</f>
        <v xml:space="preserve"> </v>
      </c>
      <c r="N43" s="161" t="str">
        <f>IF(ISBLANK(Math1!BC19)," ",IF(Math1!BC19&lt;50,Math1!BC19," "))</f>
        <v xml:space="preserve"> </v>
      </c>
      <c r="O43" s="161" t="str">
        <f>IF(ISBLANK(Math1!BG19)," ",IF(Math1!BG19&lt;50,Math1!BG19," "))</f>
        <v xml:space="preserve"> </v>
      </c>
      <c r="P43" s="161" t="str">
        <f>IF(ISBLANK(Math1!BK19)," ",IF(Math1!BK19&lt;50,Math1!BK19," "))</f>
        <v xml:space="preserve"> </v>
      </c>
      <c r="Q43" s="161" t="str">
        <f>IF(ISBLANK(Math1!BO19)," ",IF(Math1!BO19&lt;50,Math1!BO19," "))</f>
        <v xml:space="preserve"> </v>
      </c>
      <c r="R43" s="161" t="str">
        <f>IF(ISBLANK(Math1!BV19)," ",IF(Math1!BV19&lt;50,Math1!BV19," "))</f>
        <v xml:space="preserve"> </v>
      </c>
      <c r="S43" s="161" t="str">
        <f>IF(ISBLANK(Math1!BZ19)," ",IF(Math1!BZ19&lt;50,Math1!BZ19," "))</f>
        <v xml:space="preserve"> </v>
      </c>
      <c r="T43" s="161" t="str">
        <f>IF(ISBLANK(Math1!CD19)," ",IF(Math1!CD19&lt;50,Math1!CD19," "))</f>
        <v xml:space="preserve"> </v>
      </c>
      <c r="U43" s="161" t="str">
        <f>IF(ISBLANK(Math1!CH19)," ",IF(Math1!CH19&lt;50,Math1!CH19," "))</f>
        <v xml:space="preserve"> </v>
      </c>
      <c r="V43" s="161" t="str">
        <f>IF(ISBLANK(Math1!CL19)," ",IF(Math1!CL19&lt;50,Math1!CL19," "))</f>
        <v xml:space="preserve"> </v>
      </c>
      <c r="W43" s="162" t="str">
        <f>IF(ISBLANK(Math1!CS19)," ",IF(Math1!CS19&lt;50,Math1!CS19," "))</f>
        <v xml:space="preserve"> </v>
      </c>
      <c r="X43" s="460"/>
      <c r="Y43" s="461"/>
      <c r="Z43" s="161" t="str">
        <f>IF(ISBLANK(Math1!CW19)," ",IF(Math1!CW19&lt;50,Math1!CW19," "))</f>
        <v xml:space="preserve"> </v>
      </c>
      <c r="AA43" s="161" t="str">
        <f>IF(ISBLANK(Math1!DA19)," ",IF(Math1!DA19&lt;50,Math1!DA19," "))</f>
        <v xml:space="preserve"> </v>
      </c>
      <c r="AB43" s="161" t="str">
        <f>IF(ISBLANK(Math1!DE19)," ",IF(Math1!DE19&lt;50,Math1!DE19," "))</f>
        <v xml:space="preserve"> </v>
      </c>
      <c r="AC43" s="161" t="str">
        <f>IF(ISBLANK(Math1!DI19)," ",IF(Math1!DI19&lt;50,Math1!DI19," "))</f>
        <v xml:space="preserve"> </v>
      </c>
      <c r="AD43" s="161" t="str">
        <f>IF(ISBLANK(Math1!DP19)," ",IF(Math1!DP19&lt;50,Math1!DP19," "))</f>
        <v xml:space="preserve"> </v>
      </c>
      <c r="AE43" s="161" t="str">
        <f>IF(ISBLANK(Math1!DT19)," ",IF(Math1!DT19&lt;50,Math1!DT19," "))</f>
        <v xml:space="preserve"> </v>
      </c>
      <c r="AF43" s="161" t="str">
        <f>IF(ISBLANK(Math1!DX19)," ",IF(Math1!DX19&lt;50,Math1!DX19," "))</f>
        <v xml:space="preserve"> </v>
      </c>
      <c r="AG43" s="161" t="str">
        <f>IF(ISBLANK(Math1!EB19)," ",IF(Math1!EB19&lt;50,Math1!EB19," "))</f>
        <v xml:space="preserve"> </v>
      </c>
      <c r="AH43" s="161" t="str">
        <f>IF(ISBLANK(Math1!EF19)," ",IF(Math1!EF19&lt;50,Math1!EF19," "))</f>
        <v xml:space="preserve"> </v>
      </c>
      <c r="AI43" s="161" t="str">
        <f>IF(ISBLANK(Math1!EM19)," ",IF(Math1!EM19&lt;50,Math1!EM19," "))</f>
        <v xml:space="preserve"> </v>
      </c>
      <c r="AJ43" s="161" t="str">
        <f>IF(ISBLANK(Math1!EQ19)," ",IF(Math1!EQ19&lt;50,Math1!EQ19," "))</f>
        <v xml:space="preserve"> </v>
      </c>
      <c r="AK43" s="161" t="str">
        <f>IF(ISBLANK(Math1!EU19)," ",IF(Math1!EU19&lt;50,Math1!EU19," "))</f>
        <v xml:space="preserve"> </v>
      </c>
      <c r="AL43" s="161" t="str">
        <f>IF(ISBLANK(Math1!EY19)," ",IF(Math1!EY19&lt;50,Math1!EY19," "))</f>
        <v xml:space="preserve"> </v>
      </c>
      <c r="AM43" s="161" t="str">
        <f>IF(ISBLANK(Math1!FC19)," ",IF(Math1!FC19&lt;50,Math1!FC19," "))</f>
        <v xml:space="preserve"> </v>
      </c>
      <c r="AN43" s="161" t="str">
        <f>IF(ISBLANK(Math1!FJ19)," ",IF(Math1!FJ19&lt;50,Math1!FJ19," "))</f>
        <v xml:space="preserve"> </v>
      </c>
      <c r="AO43" s="161" t="str">
        <f>IF(ISBLANK(Math1!FN19)," ",IF(Math1!FN19&lt;50,Math1!FN19," "))</f>
        <v xml:space="preserve"> </v>
      </c>
      <c r="AP43" s="161" t="str">
        <f>IF(ISBLANK(Math1!FR19)," ",IF(Math1!FR19&lt;50,Math1!FR19," "))</f>
        <v xml:space="preserve"> </v>
      </c>
      <c r="AQ43" s="161" t="str">
        <f>IF(ISBLANK(Math1!FV19)," ",IF(Math1!FV19&lt;50,Math1!FV19," "))</f>
        <v xml:space="preserve"> </v>
      </c>
      <c r="AR43" s="161" t="str">
        <f>IF(ISBLANK(Math1!FZ19)," ",IF(Math1!FZ19&lt;50,Math1!FZ19," "))</f>
        <v xml:space="preserve"> </v>
      </c>
      <c r="AS43" s="161" t="str">
        <f>IF(ISBLANK(Math1!GG19)," ",IF(Math1!GG19&lt;50,Math1!GG19," "))</f>
        <v xml:space="preserve"> </v>
      </c>
      <c r="AT43" s="162" t="str">
        <f>IF(ISBLANK(Math1!GK19)," ",IF(Math1!GK19&lt;50,Math1!GK19," "))</f>
        <v xml:space="preserve"> </v>
      </c>
      <c r="AU43" s="460"/>
      <c r="AV43" s="461"/>
      <c r="AW43" s="161" t="str">
        <f>IF(ISBLANK(Math1!GO19)," ",IF(Math1!GO19&lt;50,Math1!GO19," "))</f>
        <v xml:space="preserve"> </v>
      </c>
      <c r="AX43" s="161" t="str">
        <f>IF(ISBLANK(Math1!GS19)," ",IF(Math1!GS19&lt;50,Math1!GS19," "))</f>
        <v xml:space="preserve"> </v>
      </c>
      <c r="AY43" s="161" t="str">
        <f>IF(ISBLANK(Math1!GW19)," ",IF(Math1!GW19&lt;50,Math1!GW19," "))</f>
        <v xml:space="preserve"> </v>
      </c>
      <c r="AZ43" s="161" t="str">
        <f>IF(ISBLANK(Math1!HD19)," ",IF(Math1!HD19&lt;50,Math1!HD19," "))</f>
        <v xml:space="preserve"> </v>
      </c>
      <c r="BA43" s="161" t="str">
        <f>IF(ISBLANK(Math1!HH19)," ",IF(Math1!HH19&lt;50,Math1!HH19," "))</f>
        <v xml:space="preserve"> </v>
      </c>
      <c r="BB43" s="161" t="str">
        <f>IF(ISBLANK(Math1!HL19)," ",IF(Math1!HL19&lt;50,Math1!HL19," "))</f>
        <v xml:space="preserve"> </v>
      </c>
      <c r="BC43" s="161" t="str">
        <f>IF(ISBLANK(Math1!HP19)," ",IF(Math1!HP19&lt;50,Math1!HP19," "))</f>
        <v xml:space="preserve"> </v>
      </c>
      <c r="BD43" s="161" t="str">
        <f>IF(ISBLANK(Math1!HT19)," ",IF(Math1!HT19&lt;50,Math1!HT19," "))</f>
        <v xml:space="preserve"> </v>
      </c>
      <c r="BE43" s="161" t="str">
        <f>IF(ISBLANK(Math1!IA19)," ",IF(Math1!IA19&lt;50,Math1!IA19," "))</f>
        <v xml:space="preserve"> </v>
      </c>
      <c r="BF43" s="161" t="str">
        <f>IF(ISBLANK(Math1!IE19)," ",IF(Math1!IE19&lt;50,Math1!IE19," "))</f>
        <v xml:space="preserve"> </v>
      </c>
      <c r="BG43" s="161" t="str">
        <f>IF(ISBLANK(Math1!II19)," ",IF(Math1!II19&lt;50,Math1!II19," "))</f>
        <v xml:space="preserve"> </v>
      </c>
      <c r="BH43" s="161" t="str">
        <f>IF(ISBLANK(Math1!IM19)," ",IF(Math1!IM19&lt;50,Math1!IM19," "))</f>
        <v xml:space="preserve"> </v>
      </c>
      <c r="BI43" s="161" t="str">
        <f>IF(ISBLANK(Math1!IQ19)," ",IF(Math1!IQ19&lt;50,Math1!IQ19," "))</f>
        <v xml:space="preserve"> </v>
      </c>
      <c r="BJ43" s="161" t="str">
        <f>IF(ISBLANK(Math1!IX19)," ",IF(Math1!IX19&lt;50,Math1!IX19," "))</f>
        <v xml:space="preserve"> </v>
      </c>
      <c r="BK43" s="161" t="str">
        <f>IF(ISBLANK(Math1!JB19)," ",IF(Math1!JB19&lt;50,Math1!JB19," "))</f>
        <v xml:space="preserve"> </v>
      </c>
      <c r="BL43" s="161" t="str">
        <f>IF(ISBLANK(Math1!JF19)," ",IF(Math1!JF19&lt;50,Math1!JF19," "))</f>
        <v xml:space="preserve"> </v>
      </c>
      <c r="BM43" s="161" t="str">
        <f>IF(ISBLANK(Math1!JJ19)," ",IF(Math1!JJ19&lt;50,Math1!JJ19," "))</f>
        <v xml:space="preserve"> </v>
      </c>
      <c r="BN43" s="161" t="str">
        <f>IF(ISBLANK(Math1!JN19)," ",IF(Math1!JN19&lt;50,Math1!JN19," "))</f>
        <v xml:space="preserve"> </v>
      </c>
      <c r="BO43" s="161" t="str">
        <f>IF(ISBLANK(Math1!JU19)," ",IF(Math1!JU19&lt;50,Math1!JU19," "))</f>
        <v xml:space="preserve"> </v>
      </c>
      <c r="BP43" s="161" t="str">
        <f>IF(ISBLANK(Math1!JY19)," ",IF(Math1!JY19&lt;50,Math1!JY19," "))</f>
        <v xml:space="preserve"> </v>
      </c>
      <c r="BQ43" s="161" t="str">
        <f>IF(ISBLANK(Math1!KC19)," ",IF(Math1!KC19&lt;50,Math1!KC19," "))</f>
        <v xml:space="preserve"> </v>
      </c>
      <c r="BR43" s="162" t="str">
        <f>IF(ISBLANK(Math1!KG19)," ",IF(Math1!KG19&lt;50,Math1!KG19," "))</f>
        <v xml:space="preserve"> </v>
      </c>
      <c r="BS43" s="460"/>
      <c r="BT43" s="461"/>
      <c r="BU43" s="161" t="str">
        <f>IF(ISBLANK(Math1!KK19)," ",IF(Math1!KK19&lt;50,Math1!KK19," "))</f>
        <v xml:space="preserve"> </v>
      </c>
      <c r="BV43" s="161" t="str">
        <f>IF(ISBLANK(Math1!KR19)," ",IF(Math1!KR19&lt;50,Math1!KR19," "))</f>
        <v xml:space="preserve"> </v>
      </c>
      <c r="BW43" s="161" t="str">
        <f>IF(ISBLANK(Math1!KV19)," ",IF(Math1!KV19&lt;50,Math1!KV19," "))</f>
        <v xml:space="preserve"> </v>
      </c>
    </row>
    <row r="44" spans="1:75" s="1" customFormat="1" ht="20.100000000000001" customHeight="1">
      <c r="A44" s="459" t="str">
        <f>LEFT(Math1!$A18,1)&amp;LEFT(Math1!$B18,1)</f>
        <v xml:space="preserve">  </v>
      </c>
      <c r="B44" s="459"/>
      <c r="C44" s="157" t="str">
        <f>IF(ISBLANK(Math1!E18)," ",IF(Math1!E18&gt;=75,Math1!E18," "))</f>
        <v xml:space="preserve"> </v>
      </c>
      <c r="D44" s="157" t="str">
        <f>IF(ISBLANK(Math1!I18)," ",IF(Math1!I18&gt;=75,Math1!I18," "))</f>
        <v xml:space="preserve"> </v>
      </c>
      <c r="E44" s="157" t="str">
        <f>IF(ISBLANK(Math1!M18)," ",IF(Math1!M18&gt;=75,Math1!M18," "))</f>
        <v xml:space="preserve"> </v>
      </c>
      <c r="F44" s="157" t="str">
        <f>IF(ISBLANK(Math1!Q18)," ",IF(Math1!Q18&gt;=75,Math1!Q18," "))</f>
        <v xml:space="preserve"> </v>
      </c>
      <c r="G44" s="157" t="str">
        <f>IF(ISBLANK(Math1!U18)," ",IF(Math1!U18&gt;=75,Math1!U18," "))</f>
        <v xml:space="preserve"> </v>
      </c>
      <c r="H44" s="157" t="str">
        <f>IF(ISBLANK(Math1!AB18)," ",IF(Math1!AB18&gt;=75,Math1!AB18," "))</f>
        <v xml:space="preserve"> </v>
      </c>
      <c r="I44" s="157" t="str">
        <f>IF(ISBLANK(Math1!AF18)," ",IF(Math1!AF18&gt;=75,Math1!AF18," "))</f>
        <v xml:space="preserve"> </v>
      </c>
      <c r="J44" s="157" t="str">
        <f>IF(ISBLANK(Math1!AJ18)," ",IF(Math1!AJ18&gt;=75,Math1!AJ18," "))</f>
        <v xml:space="preserve"> </v>
      </c>
      <c r="K44" s="157" t="str">
        <f>IF(ISBLANK(Math1!AN18)," ",IF(Math1!AN18&gt;=75,Math1!AN18," "))</f>
        <v xml:space="preserve"> </v>
      </c>
      <c r="L44" s="157" t="str">
        <f>IF(ISBLANK(Math1!AR18)," ",IF(Math1!AR18&gt;=75,Math1!AR18," "))</f>
        <v xml:space="preserve"> </v>
      </c>
      <c r="M44" s="157" t="str">
        <f>IF(ISBLANK(Math1!AY18)," ",IF(Math1!AY18&gt;=75,Math1!AY18," "))</f>
        <v xml:space="preserve"> </v>
      </c>
      <c r="N44" s="157" t="str">
        <f>IF(ISBLANK(Math1!BC18)," ",IF(Math1!BC18&gt;=75,Math1!BC18," "))</f>
        <v xml:space="preserve"> </v>
      </c>
      <c r="O44" s="157" t="str">
        <f>IF(ISBLANK(Math1!BG18)," ",IF(Math1!BG18&gt;=75,Math1!BG18," "))</f>
        <v xml:space="preserve"> </v>
      </c>
      <c r="P44" s="157" t="str">
        <f>IF(ISBLANK(Math1!BK18)," ",IF(Math1!BK18&gt;=75,Math1!BK18," "))</f>
        <v xml:space="preserve"> </v>
      </c>
      <c r="Q44" s="157" t="str">
        <f>IF(ISBLANK(Math1!BO18)," ",IF(Math1!BO18&gt;=75,Math1!BO18," "))</f>
        <v xml:space="preserve"> </v>
      </c>
      <c r="R44" s="157" t="str">
        <f>IF(ISBLANK(Math1!BV18)," ",IF(Math1!BV18&gt;=75,Math1!BV18," "))</f>
        <v xml:space="preserve"> </v>
      </c>
      <c r="S44" s="157" t="str">
        <f>IF(ISBLANK(Math1!BZ18)," ",IF(Math1!BZ18&gt;=75,Math1!BZ18," "))</f>
        <v xml:space="preserve"> </v>
      </c>
      <c r="T44" s="157" t="str">
        <f>IF(ISBLANK(Math1!CD18)," ",IF(Math1!CD18&gt;=75,Math1!CD18," "))</f>
        <v xml:space="preserve"> </v>
      </c>
      <c r="U44" s="157" t="str">
        <f>IF(ISBLANK(Math1!CH18)," ",IF(Math1!CH18&gt;=75,Math1!CH18," "))</f>
        <v xml:space="preserve"> </v>
      </c>
      <c r="V44" s="157" t="str">
        <f>IF(ISBLANK(Math1!CL18)," ",IF(Math1!CL18&gt;=75,Math1!CL18," "))</f>
        <v xml:space="preserve"> </v>
      </c>
      <c r="W44" s="158" t="str">
        <f>IF(ISBLANK(Math1!CS18)," ",IF(Math1!CS18&gt;=75,Math1!CS18," "))</f>
        <v xml:space="preserve"> </v>
      </c>
      <c r="X44" s="456" t="str">
        <f>A44</f>
        <v xml:space="preserve">  </v>
      </c>
      <c r="Y44" s="457"/>
      <c r="Z44" s="157" t="str">
        <f>IF(ISBLANK(Math1!CW18)," ",IF(Math1!CW18&gt;=75,Math1!CW18," "))</f>
        <v xml:space="preserve"> </v>
      </c>
      <c r="AA44" s="157" t="str">
        <f>IF(ISBLANK(Math1!DA18)," ",IF(Math1!DA18&gt;=75,Math1!DA18," "))</f>
        <v xml:space="preserve"> </v>
      </c>
      <c r="AB44" s="157" t="str">
        <f>IF(ISBLANK(Math1!DE18)," ",IF(Math1!DE18&gt;=75,Math1!DE18," "))</f>
        <v xml:space="preserve"> </v>
      </c>
      <c r="AC44" s="157" t="str">
        <f>IF(ISBLANK(Math1!DI18)," ",IF(Math1!DI18&gt;=75,Math1!DI18," "))</f>
        <v xml:space="preserve"> </v>
      </c>
      <c r="AD44" s="157" t="str">
        <f>IF(ISBLANK(Math1!DP18)," ",IF(Math1!DP18&gt;=75,Math1!DP18," "))</f>
        <v xml:space="preserve"> </v>
      </c>
      <c r="AE44" s="157" t="str">
        <f>IF(ISBLANK(Math1!DT18)," ",IF(Math1!DT18&gt;=75,Math1!DT18," "))</f>
        <v xml:space="preserve"> </v>
      </c>
      <c r="AF44" s="157" t="str">
        <f>IF(ISBLANK(Math1!DX18)," ",IF(Math1!DX18&gt;=75,Math1!DX18," "))</f>
        <v xml:space="preserve"> </v>
      </c>
      <c r="AG44" s="157" t="str">
        <f>IF(ISBLANK(Math1!EB18)," ",IF(Math1!EB18&gt;=75,Math1!EB18," "))</f>
        <v xml:space="preserve"> </v>
      </c>
      <c r="AH44" s="157" t="str">
        <f>IF(ISBLANK(Math1!EF18)," ",IF(Math1!EF18&gt;=75,Math1!EF18," "))</f>
        <v xml:space="preserve"> </v>
      </c>
      <c r="AI44" s="157" t="str">
        <f>IF(ISBLANK(Math1!EM18)," ",IF(Math1!EM18&gt;=75,Math1!EM18," "))</f>
        <v xml:space="preserve"> </v>
      </c>
      <c r="AJ44" s="157" t="str">
        <f>IF(ISBLANK(Math1!EQ18)," ",IF(Math1!EQ18&gt;=75,Math1!EQ18," "))</f>
        <v xml:space="preserve"> </v>
      </c>
      <c r="AK44" s="157" t="str">
        <f>IF(ISBLANK(Math1!EU18)," ",IF(Math1!EU18&gt;=75,Math1!EU18," "))</f>
        <v xml:space="preserve"> </v>
      </c>
      <c r="AL44" s="157" t="str">
        <f>IF(ISBLANK(Math1!EY18)," ",IF(Math1!EY18&gt;=75,Math1!EY18," "))</f>
        <v xml:space="preserve"> </v>
      </c>
      <c r="AM44" s="157" t="str">
        <f>IF(ISBLANK(Math1!FC18)," ",IF(Math1!FC18&gt;=75,Math1!FC18," "))</f>
        <v xml:space="preserve"> </v>
      </c>
      <c r="AN44" s="157" t="str">
        <f>IF(ISBLANK(Math1!FJ18)," ",IF(Math1!FJ18&gt;=75,Math1!FJ18," "))</f>
        <v xml:space="preserve"> </v>
      </c>
      <c r="AO44" s="157" t="str">
        <f>IF(ISBLANK(Math1!FN18)," ",IF(Math1!FN18&gt;=75,Math1!FN18," "))</f>
        <v xml:space="preserve"> </v>
      </c>
      <c r="AP44" s="157" t="str">
        <f>IF(ISBLANK(Math1!FR18)," ",IF(Math1!FR18&gt;=75,Math1!FR18," "))</f>
        <v xml:space="preserve"> </v>
      </c>
      <c r="AQ44" s="157" t="str">
        <f>IF(ISBLANK(Math1!FV18)," ",IF(Math1!FV18&gt;=75,Math1!FV18," "))</f>
        <v xml:space="preserve"> </v>
      </c>
      <c r="AR44" s="157" t="str">
        <f>IF(ISBLANK(Math1!FZ18)," ",IF(Math1!FZ18&gt;=75,Math1!FZ18," "))</f>
        <v xml:space="preserve"> </v>
      </c>
      <c r="AS44" s="157" t="str">
        <f>IF(ISBLANK(Math1!GG18)," ",IF(Math1!GG18&gt;=75,Math1!GG18," "))</f>
        <v xml:space="preserve"> </v>
      </c>
      <c r="AT44" s="158" t="str">
        <f>IF(ISBLANK(Math1!GK18)," ",IF(Math1!GK18&gt;=75,Math1!GK18," "))</f>
        <v xml:space="preserve"> </v>
      </c>
      <c r="AU44" s="456" t="str">
        <f>X44</f>
        <v xml:space="preserve">  </v>
      </c>
      <c r="AV44" s="457"/>
      <c r="AW44" s="157" t="str">
        <f>IF(ISBLANK(Math1!GO18)," ",IF(Math1!GO18&gt;=75,Math1!GO18," "))</f>
        <v xml:space="preserve"> </v>
      </c>
      <c r="AX44" s="157" t="str">
        <f>IF(ISBLANK(Math1!GS18)," ",IF(Math1!GS18&gt;=75,Math1!GS18," "))</f>
        <v xml:space="preserve"> </v>
      </c>
      <c r="AY44" s="157" t="str">
        <f>IF(ISBLANK(Math1!GW18)," ",IF(Math1!GW18&gt;=75,Math1!GW18," "))</f>
        <v xml:space="preserve"> </v>
      </c>
      <c r="AZ44" s="157" t="str">
        <f>IF(ISBLANK(Math1!HD18)," ",IF(Math1!HD18&gt;=75,Math1!HD18," "))</f>
        <v xml:space="preserve"> </v>
      </c>
      <c r="BA44" s="157" t="str">
        <f>IF(ISBLANK(Math1!HH18)," ",IF(Math1!HH18&gt;=75,Math1!HH18," "))</f>
        <v xml:space="preserve"> </v>
      </c>
      <c r="BB44" s="157" t="str">
        <f>IF(ISBLANK(Math1!HL18)," ",IF(Math1!HL18&gt;=75,Math1!HL18," "))</f>
        <v xml:space="preserve"> </v>
      </c>
      <c r="BC44" s="157" t="str">
        <f>IF(ISBLANK(Math1!HP18)," ",IF(Math1!HP18&gt;=75,Math1!HP18," "))</f>
        <v xml:space="preserve"> </v>
      </c>
      <c r="BD44" s="157" t="str">
        <f>IF(ISBLANK(Math1!HT18)," ",IF(Math1!HT18&gt;=75,Math1!HT18," "))</f>
        <v xml:space="preserve"> </v>
      </c>
      <c r="BE44" s="157" t="str">
        <f>IF(ISBLANK(Math1!IA18)," ",IF(Math1!IA18&gt;=75,Math1!IA18," "))</f>
        <v xml:space="preserve"> </v>
      </c>
      <c r="BF44" s="157" t="str">
        <f>IF(ISBLANK(Math1!IE18)," ",IF(Math1!IE18&gt;=75,Math1!IE18," "))</f>
        <v xml:space="preserve"> </v>
      </c>
      <c r="BG44" s="157" t="str">
        <f>IF(ISBLANK(Math1!II18)," ",IF(Math1!II18&gt;=75,Math1!II18," "))</f>
        <v xml:space="preserve"> </v>
      </c>
      <c r="BH44" s="157" t="str">
        <f>IF(ISBLANK(Math1!IM18)," ",IF(Math1!IM18&gt;=75,Math1!IM18," "))</f>
        <v xml:space="preserve"> </v>
      </c>
      <c r="BI44" s="157" t="str">
        <f>IF(ISBLANK(Math1!IQ18)," ",IF(Math1!IQ18&gt;=75,Math1!IQ18," "))</f>
        <v xml:space="preserve"> </v>
      </c>
      <c r="BJ44" s="157" t="str">
        <f>IF(ISBLANK(Math1!IX18)," ",IF(Math1!IX18&gt;=75,Math1!IX18," "))</f>
        <v xml:space="preserve"> </v>
      </c>
      <c r="BK44" s="157" t="str">
        <f>IF(ISBLANK(Math1!JB18)," ",IF(Math1!JB18&gt;=75,Math1!JB18," "))</f>
        <v xml:space="preserve"> </v>
      </c>
      <c r="BL44" s="157" t="str">
        <f>IF(ISBLANK(Math1!JF18)," ",IF(Math1!JF18&gt;=75,Math1!JF18," "))</f>
        <v xml:space="preserve"> </v>
      </c>
      <c r="BM44" s="157" t="str">
        <f>IF(ISBLANK(Math1!JJ18)," ",IF(Math1!JJ18&gt;=75,Math1!JJ18," "))</f>
        <v xml:space="preserve"> </v>
      </c>
      <c r="BN44" s="157" t="str">
        <f>IF(ISBLANK(Math1!JN18)," ",IF(Math1!JN18&gt;=75,Math1!JN18," "))</f>
        <v xml:space="preserve"> </v>
      </c>
      <c r="BO44" s="157" t="str">
        <f>IF(ISBLANK(Math1!JU18)," ",IF(Math1!JU18&gt;=75,Math1!JU18," "))</f>
        <v xml:space="preserve"> </v>
      </c>
      <c r="BP44" s="157" t="str">
        <f>IF(ISBLANK(Math1!JY18)," ",IF(Math1!JY18&gt;=75,Math1!JY18," "))</f>
        <v xml:space="preserve"> </v>
      </c>
      <c r="BQ44" s="157" t="str">
        <f>IF(ISBLANK(Math1!KC18)," ",IF(Math1!KC18&gt;=75,Math1!KC18," "))</f>
        <v xml:space="preserve"> </v>
      </c>
      <c r="BR44" s="158" t="str">
        <f>IF(ISBLANK(Math1!KG18)," ",IF(Math1!KG18&gt;=75,Math1!KG18," "))</f>
        <v xml:space="preserve"> </v>
      </c>
      <c r="BS44" s="456" t="str">
        <f>AU44</f>
        <v xml:space="preserve">  </v>
      </c>
      <c r="BT44" s="457"/>
      <c r="BU44" s="157" t="str">
        <f>IF(ISBLANK(Math1!KK18)," ",IF(Math1!KK18&gt;=75,Math1!KK18," "))</f>
        <v xml:space="preserve"> </v>
      </c>
      <c r="BV44" s="157" t="str">
        <f>IF(ISBLANK(Math1!KR18)," ",IF(Math1!KR18&gt;=75,Math1!KR18," "))</f>
        <v xml:space="preserve"> </v>
      </c>
      <c r="BW44" s="157" t="str">
        <f>IF(ISBLANK(Math1!KV18)," ",IF(Math1!KV18&gt;=75,Math1!KV18," "))</f>
        <v xml:space="preserve"> </v>
      </c>
    </row>
    <row r="45" spans="1:75" s="1" customFormat="1" ht="20.100000000000001" customHeight="1">
      <c r="A45" s="459"/>
      <c r="B45" s="459"/>
      <c r="C45" s="159" t="str">
        <f>IF(ISBLANK(Math1!E18)," ",IF(Math1!E18&gt;=50,IF(Math1!E18&lt;75,Math1!E18," ")," "))</f>
        <v xml:space="preserve"> </v>
      </c>
      <c r="D45" s="159" t="str">
        <f>IF(ISBLANK(Math1!I18)," ",IF(Math1!I18&gt;=50,IF(Math1!I18&lt;75,Math1!I18," ")," "))</f>
        <v xml:space="preserve"> </v>
      </c>
      <c r="E45" s="159" t="str">
        <f>IF(ISBLANK(Math1!M18)," ",IF(Math1!M18&gt;=50,IF(Math1!M18&lt;75,Math1!M18," ")," "))</f>
        <v xml:space="preserve"> </v>
      </c>
      <c r="F45" s="159" t="str">
        <f>IF(ISBLANK(Math1!Q18)," ",IF(Math1!Q18&gt;=50,IF(Math1!Q18&lt;75,Math1!Q18," ")," "))</f>
        <v xml:space="preserve"> </v>
      </c>
      <c r="G45" s="159" t="str">
        <f>IF(ISBLANK(Math1!U18)," ",IF(Math1!U18&gt;=50,IF(Math1!U18&lt;75,Math1!U18," ")," "))</f>
        <v xml:space="preserve"> </v>
      </c>
      <c r="H45" s="159" t="str">
        <f>IF(ISBLANK(Math1!AB18)," ",IF(Math1!AB18&gt;=50,IF(Math1!AB18&lt;75,Math1!AB18," ")," "))</f>
        <v xml:space="preserve"> </v>
      </c>
      <c r="I45" s="159" t="str">
        <f>IF(ISBLANK(Math1!AF18)," ",IF(Math1!AF18&gt;=50,IF(Math1!AF18&lt;75,Math1!AF18," ")," "))</f>
        <v xml:space="preserve"> </v>
      </c>
      <c r="J45" s="159" t="str">
        <f>IF(ISBLANK(Math1!AJ18)," ",IF(Math1!AJ18&gt;=50,IF(Math1!AJ18&lt;75,Math1!AJ18," ")," "))</f>
        <v xml:space="preserve"> </v>
      </c>
      <c r="K45" s="159" t="str">
        <f>IF(ISBLANK(Math1!AN18)," ",IF(Math1!AN18&gt;=50,IF(Math1!AN18&lt;75,Math1!AN18," ")," "))</f>
        <v xml:space="preserve"> </v>
      </c>
      <c r="L45" s="159" t="str">
        <f>IF(ISBLANK(Math1!AR18)," ",IF(Math1!AR18&gt;=50,IF(Math1!AR18&lt;75,Math1!AR18," ")," "))</f>
        <v xml:space="preserve"> </v>
      </c>
      <c r="M45" s="159" t="str">
        <f>IF(ISBLANK(Math1!AY18)," ",IF(Math1!AY18&gt;=50,IF(Math1!AY18&lt;75,Math1!AY18," ")," "))</f>
        <v xml:space="preserve"> </v>
      </c>
      <c r="N45" s="159" t="str">
        <f>IF(ISBLANK(Math1!BC18)," ",IF(Math1!BC18&gt;=50,IF(Math1!BC18&lt;75,Math1!BC18," ")," "))</f>
        <v xml:space="preserve"> </v>
      </c>
      <c r="O45" s="159" t="str">
        <f>IF(ISBLANK(Math1!BG18)," ",IF(Math1!BG18&gt;=50,IF(Math1!BG18&lt;75,Math1!BG18," ")," "))</f>
        <v xml:space="preserve"> </v>
      </c>
      <c r="P45" s="159" t="str">
        <f>IF(ISBLANK(Math1!BK18)," ",IF(Math1!BK18&gt;=50,IF(Math1!BK18&lt;75,Math1!BK18," ")," "))</f>
        <v xml:space="preserve"> </v>
      </c>
      <c r="Q45" s="159" t="str">
        <f>IF(ISBLANK(Math1!BO18)," ",IF(Math1!BO18&gt;=50,IF(Math1!BO18&lt;75,Math1!BO18," ")," "))</f>
        <v xml:space="preserve"> </v>
      </c>
      <c r="R45" s="159" t="str">
        <f>IF(ISBLANK(Math1!BV18)," ",IF(Math1!BV18&gt;=50,IF(Math1!BV18&lt;75,Math1!BV18," ")," "))</f>
        <v xml:space="preserve"> </v>
      </c>
      <c r="S45" s="159" t="str">
        <f>IF(ISBLANK(Math1!BZ18)," ",IF(Math1!BZ18&gt;=50,IF(Math1!BZ18&lt;75,Math1!BZ18," ")," "))</f>
        <v xml:space="preserve"> </v>
      </c>
      <c r="T45" s="159" t="str">
        <f>IF(ISBLANK(Math1!CD18)," ",IF(Math1!CD18&gt;=50,IF(Math1!CD18&lt;75,Math1!CD18," ")," "))</f>
        <v xml:space="preserve"> </v>
      </c>
      <c r="U45" s="159" t="str">
        <f>IF(ISBLANK(Math1!CH18)," ",IF(Math1!CH18&gt;=50,IF(Math1!CH18&lt;75,Math1!CH18," ")," "))</f>
        <v xml:space="preserve"> </v>
      </c>
      <c r="V45" s="159" t="str">
        <f>IF(ISBLANK(Math1!CL18)," ",IF(Math1!CL18&gt;=50,IF(Math1!CL18&lt;75,Math1!CL18," ")," "))</f>
        <v xml:space="preserve"> </v>
      </c>
      <c r="W45" s="160" t="str">
        <f>IF(ISBLANK(Math1!CS18)," ",IF(Math1!CS18&gt;=50,IF(Math1!CS18&lt;75,Math1!CS18," ")," "))</f>
        <v xml:space="preserve"> </v>
      </c>
      <c r="X45" s="458"/>
      <c r="Y45" s="459"/>
      <c r="Z45" s="159" t="str">
        <f>IF(ISBLANK(Math1!CW18)," ",IF(Math1!CW18&gt;=50,IF(Math1!CW18&lt;75,Math1!CW18," ")," "))</f>
        <v xml:space="preserve"> </v>
      </c>
      <c r="AA45" s="159" t="str">
        <f>IF(ISBLANK(Math1!DA18)," ",IF(Math1!DA18&gt;=50,IF(Math1!DA18&lt;75,Math1!DA18," ")," "))</f>
        <v xml:space="preserve"> </v>
      </c>
      <c r="AB45" s="159" t="str">
        <f>IF(ISBLANK(Math1!DE18)," ",IF(Math1!DE18&gt;=50,IF(Math1!DE18&lt;75,Math1!DE18," ")," "))</f>
        <v xml:space="preserve"> </v>
      </c>
      <c r="AC45" s="159" t="str">
        <f>IF(ISBLANK(Math1!DI18)," ",IF(Math1!DI18&gt;=50,IF(Math1!DI18&lt;75,Math1!DI18," ")," "))</f>
        <v xml:space="preserve"> </v>
      </c>
      <c r="AD45" s="159" t="str">
        <f>IF(ISBLANK(Math1!DP18)," ",IF(Math1!DP18&gt;=50,IF(Math1!DP18&lt;75,Math1!DP18," ")," "))</f>
        <v xml:space="preserve"> </v>
      </c>
      <c r="AE45" s="159" t="str">
        <f>IF(ISBLANK(Math1!DT18)," ",IF(Math1!DT18&gt;=50,IF(Math1!DT18&lt;75,Math1!DT18," ")," "))</f>
        <v xml:space="preserve"> </v>
      </c>
      <c r="AF45" s="159" t="str">
        <f>IF(ISBLANK(Math1!DX18)," ",IF(Math1!DX18&gt;=50,IF(Math1!DX18&lt;75,Math1!DX18," ")," "))</f>
        <v xml:space="preserve"> </v>
      </c>
      <c r="AG45" s="159" t="str">
        <f>IF(ISBLANK(Math1!EB18)," ",IF(Math1!EB18&gt;=50,IF(Math1!EB18&lt;75,Math1!EB18," ")," "))</f>
        <v xml:space="preserve"> </v>
      </c>
      <c r="AH45" s="159" t="str">
        <f>IF(ISBLANK(Math1!EF18)," ",IF(Math1!EF18&gt;=50,IF(Math1!EF18&lt;75,Math1!EF18," ")," "))</f>
        <v xml:space="preserve"> </v>
      </c>
      <c r="AI45" s="159" t="str">
        <f>IF(ISBLANK(Math1!EM18)," ",IF(Math1!EM18&gt;=50,IF(Math1!EM18&lt;75,Math1!EM18," ")," "))</f>
        <v xml:space="preserve"> </v>
      </c>
      <c r="AJ45" s="159" t="str">
        <f>IF(ISBLANK(Math1!EQ18)," ",IF(Math1!EQ18&gt;=50,IF(Math1!EQ18&lt;75,Math1!EQ18," ")," "))</f>
        <v xml:space="preserve"> </v>
      </c>
      <c r="AK45" s="159" t="str">
        <f>IF(ISBLANK(Math1!EU18)," ",IF(Math1!EU18&gt;=50,IF(Math1!EU18&lt;75,Math1!EU18," ")," "))</f>
        <v xml:space="preserve"> </v>
      </c>
      <c r="AL45" s="159" t="str">
        <f>IF(ISBLANK(Math1!EY18)," ",IF(Math1!EY18&gt;=50,IF(Math1!EY18&lt;75,Math1!EY18," ")," "))</f>
        <v xml:space="preserve"> </v>
      </c>
      <c r="AM45" s="159" t="str">
        <f>IF(ISBLANK(Math1!FC18)," ",IF(Math1!FC18&gt;=50,IF(Math1!FC18&lt;75,Math1!FC18," ")," "))</f>
        <v xml:space="preserve"> </v>
      </c>
      <c r="AN45" s="159" t="str">
        <f>IF(ISBLANK(Math1!FJ18)," ",IF(Math1!FJ18&gt;=50,IF(Math1!FJ18&lt;75,Math1!FJ18," ")," "))</f>
        <v xml:space="preserve"> </v>
      </c>
      <c r="AO45" s="159" t="str">
        <f>IF(ISBLANK(Math1!FN18)," ",IF(Math1!FN18&gt;=50,IF(Math1!FN18&lt;75,Math1!FN18," ")," "))</f>
        <v xml:space="preserve"> </v>
      </c>
      <c r="AP45" s="159" t="str">
        <f>IF(ISBLANK(Math1!FR18)," ",IF(Math1!FR18&gt;=50,IF(Math1!FR18&lt;75,Math1!FR18," ")," "))</f>
        <v xml:space="preserve"> </v>
      </c>
      <c r="AQ45" s="159" t="str">
        <f>IF(ISBLANK(Math1!FV18)," ",IF(Math1!FV18&gt;=50,IF(Math1!FV18&lt;75,Math1!FV18," ")," "))</f>
        <v xml:space="preserve"> </v>
      </c>
      <c r="AR45" s="159" t="str">
        <f>IF(ISBLANK(Math1!FZ18)," ",IF(Math1!FZ18&gt;=50,IF(Math1!FZ18&lt;75,Math1!FZ18," ")," "))</f>
        <v xml:space="preserve"> </v>
      </c>
      <c r="AS45" s="159" t="str">
        <f>IF(ISBLANK(Math1!GG18)," ",IF(Math1!GG18&gt;=50,IF(Math1!GG18&lt;75,Math1!GG18," ")," "))</f>
        <v xml:space="preserve"> </v>
      </c>
      <c r="AT45" s="160" t="str">
        <f>IF(ISBLANK(Math1!GK18)," ",IF(Math1!GK18&gt;=50,IF(Math1!GK18&lt;75,Math1!GK18," ")," "))</f>
        <v xml:space="preserve"> </v>
      </c>
      <c r="AU45" s="458"/>
      <c r="AV45" s="459"/>
      <c r="AW45" s="159" t="str">
        <f>IF(ISBLANK(Math1!GO18)," ",IF(Math1!GO18&gt;=50,IF(Math1!GO18&lt;75,Math1!GO18," ")," "))</f>
        <v xml:space="preserve"> </v>
      </c>
      <c r="AX45" s="159" t="str">
        <f>IF(ISBLANK(Math1!GS18)," ",IF(Math1!GS18&gt;=50,IF(Math1!GS18&lt;75,Math1!GS18," ")," "))</f>
        <v xml:space="preserve"> </v>
      </c>
      <c r="AY45" s="159" t="str">
        <f>IF(ISBLANK(Math1!GW18)," ",IF(Math1!GW18&gt;=50,IF(Math1!GW18&lt;75,Math1!GW18," ")," "))</f>
        <v xml:space="preserve"> </v>
      </c>
      <c r="AZ45" s="159" t="str">
        <f>IF(ISBLANK(Math1!HD18)," ",IF(Math1!HD18&gt;=50,IF(Math1!HD18&lt;75,Math1!HD18," ")," "))</f>
        <v xml:space="preserve"> </v>
      </c>
      <c r="BA45" s="159" t="str">
        <f>IF(ISBLANK(Math1!HH18)," ",IF(Math1!HH18&gt;=50,IF(Math1!HH18&lt;75,Math1!HH18," ")," "))</f>
        <v xml:space="preserve"> </v>
      </c>
      <c r="BB45" s="159" t="str">
        <f>IF(ISBLANK(Math1!HL18)," ",IF(Math1!HL18&gt;=50,IF(Math1!HL18&lt;75,Math1!HL18," ")," "))</f>
        <v xml:space="preserve"> </v>
      </c>
      <c r="BC45" s="159" t="str">
        <f>IF(ISBLANK(Math1!HP18)," ",IF(Math1!HP18&gt;=50,IF(Math1!HP18&lt;75,Math1!HP18," ")," "))</f>
        <v xml:space="preserve"> </v>
      </c>
      <c r="BD45" s="159" t="str">
        <f>IF(ISBLANK(Math1!HT18)," ",IF(Math1!HT18&gt;=50,IF(Math1!HT18&lt;75,Math1!HT18," ")," "))</f>
        <v xml:space="preserve"> </v>
      </c>
      <c r="BE45" s="159" t="str">
        <f>IF(ISBLANK(Math1!IA18)," ",IF(Math1!IA18&gt;=50,IF(Math1!IA18&lt;75,Math1!IA18," ")," "))</f>
        <v xml:space="preserve"> </v>
      </c>
      <c r="BF45" s="159" t="str">
        <f>IF(ISBLANK(Math1!IE18)," ",IF(Math1!IE18&gt;=50,IF(Math1!IE18&lt;75,Math1!IE18," ")," "))</f>
        <v xml:space="preserve"> </v>
      </c>
      <c r="BG45" s="159" t="str">
        <f>IF(ISBLANK(Math1!II18)," ",IF(Math1!II18&gt;=50,IF(Math1!II18&lt;75,Math1!II18," ")," "))</f>
        <v xml:space="preserve"> </v>
      </c>
      <c r="BH45" s="159" t="str">
        <f>IF(ISBLANK(Math1!IM18)," ",IF(Math1!IM18&gt;=50,IF(Math1!IM18&lt;75,Math1!IM18," ")," "))</f>
        <v xml:space="preserve"> </v>
      </c>
      <c r="BI45" s="159" t="str">
        <f>IF(ISBLANK(Math1!IQ18)," ",IF(Math1!IQ18&gt;=50,IF(Math1!IQ18&lt;75,Math1!IQ18," ")," "))</f>
        <v xml:space="preserve"> </v>
      </c>
      <c r="BJ45" s="159" t="str">
        <f>IF(ISBLANK(Math1!IX18)," ",IF(Math1!IX18&gt;=50,IF(Math1!IX18&lt;75,Math1!IX18," ")," "))</f>
        <v xml:space="preserve"> </v>
      </c>
      <c r="BK45" s="159" t="str">
        <f>IF(ISBLANK(Math1!JB18)," ",IF(Math1!JB18&gt;=50,IF(Math1!JB18&lt;75,Math1!JB18," ")," "))</f>
        <v xml:space="preserve"> </v>
      </c>
      <c r="BL45" s="159" t="str">
        <f>IF(ISBLANK(Math1!JF18)," ",IF(Math1!JF18&gt;=50,IF(Math1!JF18&lt;75,Math1!JF18," ")," "))</f>
        <v xml:space="preserve"> </v>
      </c>
      <c r="BM45" s="159" t="str">
        <f>IF(ISBLANK(Math1!JJ18)," ",IF(Math1!JJ18&gt;=50,IF(Math1!JJ18&lt;75,Math1!JJ18," ")," "))</f>
        <v xml:space="preserve"> </v>
      </c>
      <c r="BN45" s="159" t="str">
        <f>IF(ISBLANK(Math1!JN18)," ",IF(Math1!JN18&gt;=50,IF(Math1!JN18&lt;75,Math1!JN18," ")," "))</f>
        <v xml:space="preserve"> </v>
      </c>
      <c r="BO45" s="159" t="str">
        <f>IF(ISBLANK(Math1!JU18)," ",IF(Math1!JU18&gt;=50,IF(Math1!JU18&lt;75,Math1!JU18," ")," "))</f>
        <v xml:space="preserve"> </v>
      </c>
      <c r="BP45" s="159" t="str">
        <f>IF(ISBLANK(Math1!JY18)," ",IF(Math1!JY18&gt;=50,IF(Math1!JY18&lt;75,Math1!JY18," ")," "))</f>
        <v xml:space="preserve"> </v>
      </c>
      <c r="BQ45" s="159" t="str">
        <f>IF(ISBLANK(Math1!KC18)," ",IF(Math1!KC18&gt;=50,IF(Math1!KC18&lt;75,Math1!KC18," ")," "))</f>
        <v xml:space="preserve"> </v>
      </c>
      <c r="BR45" s="160" t="str">
        <f>IF(ISBLANK(Math1!KG18)," ",IF(Math1!KG18&gt;=50,IF(Math1!KG18&lt;75,Math1!KG18," ")," "))</f>
        <v xml:space="preserve"> </v>
      </c>
      <c r="BS45" s="458"/>
      <c r="BT45" s="459"/>
      <c r="BU45" s="159" t="str">
        <f>IF(ISBLANK(Math1!KK18)," ",IF(Math1!KK18&gt;=50,IF(Math1!KK18&lt;75,Math1!KK18," ")," "))</f>
        <v xml:space="preserve"> </v>
      </c>
      <c r="BV45" s="159" t="str">
        <f>IF(ISBLANK(Math1!KR18)," ",IF(Math1!KR18&gt;=50,IF(Math1!KR18&lt;75,Math1!KR18," ")," "))</f>
        <v xml:space="preserve"> </v>
      </c>
      <c r="BW45" s="159" t="str">
        <f>IF(ISBLANK(Math1!KV18)," ",IF(Math1!KV18&gt;=50,IF(Math1!KV18&lt;75,Math1!KV18," ")," "))</f>
        <v xml:space="preserve"> </v>
      </c>
    </row>
    <row r="46" spans="1:75" s="1" customFormat="1" ht="20.100000000000001" customHeight="1" thickBot="1">
      <c r="A46" s="459"/>
      <c r="B46" s="459"/>
      <c r="C46" s="161" t="str">
        <f>IF(ISBLANK(Math1!E18)," ",IF(Math1!E18&lt;50,Math1!E18," "))</f>
        <v xml:space="preserve"> </v>
      </c>
      <c r="D46" s="161" t="str">
        <f>IF(ISBLANK(Math1!I18)," ",IF(Math1!I18&lt;50,Math1!I18," "))</f>
        <v xml:space="preserve"> </v>
      </c>
      <c r="E46" s="161" t="str">
        <f>IF(ISBLANK(Math1!M18)," ",IF(Math1!M18&lt;50,Math1!M18," "))</f>
        <v xml:space="preserve"> </v>
      </c>
      <c r="F46" s="161" t="str">
        <f>IF(ISBLANK(Math1!Q18)," ",IF(Math1!Q18&lt;50,Math1!Q18," "))</f>
        <v xml:space="preserve"> </v>
      </c>
      <c r="G46" s="161" t="str">
        <f>IF(ISBLANK(Math1!U18)," ",IF(Math1!U18&lt;50,Math1!U18," "))</f>
        <v xml:space="preserve"> </v>
      </c>
      <c r="H46" s="161" t="str">
        <f>IF(ISBLANK(Math1!AB18)," ",IF(Math1!AB18&lt;50,Math1!AB18," "))</f>
        <v xml:space="preserve"> </v>
      </c>
      <c r="I46" s="161" t="str">
        <f>IF(ISBLANK(Math1!AF18)," ",IF(Math1!AF18&lt;50,Math1!AF18," "))</f>
        <v xml:space="preserve"> </v>
      </c>
      <c r="J46" s="161" t="str">
        <f>IF(ISBLANK(Math1!AJ18)," ",IF(Math1!AJ18&lt;50,Math1!AJ18," "))</f>
        <v xml:space="preserve"> </v>
      </c>
      <c r="K46" s="161" t="str">
        <f>IF(ISBLANK(Math1!AN18)," ",IF(Math1!AN18&lt;50,Math1!AN18," "))</f>
        <v xml:space="preserve"> </v>
      </c>
      <c r="L46" s="161" t="str">
        <f>IF(ISBLANK(Math1!AR18)," ",IF(Math1!AR18&lt;50,Math1!AR18," "))</f>
        <v xml:space="preserve"> </v>
      </c>
      <c r="M46" s="161" t="str">
        <f>IF(ISBLANK(Math1!AY18)," ",IF(Math1!AY18&lt;50,Math1!AY18," "))</f>
        <v xml:space="preserve"> </v>
      </c>
      <c r="N46" s="161" t="str">
        <f>IF(ISBLANK(Math1!BC18)," ",IF(Math1!BC18&lt;50,Math1!BC18," "))</f>
        <v xml:space="preserve"> </v>
      </c>
      <c r="O46" s="161" t="str">
        <f>IF(ISBLANK(Math1!BG18)," ",IF(Math1!BG18&lt;50,Math1!BG18," "))</f>
        <v xml:space="preserve"> </v>
      </c>
      <c r="P46" s="161" t="str">
        <f>IF(ISBLANK(Math1!BK18)," ",IF(Math1!BK18&lt;50,Math1!BK18," "))</f>
        <v xml:space="preserve"> </v>
      </c>
      <c r="Q46" s="161" t="str">
        <f>IF(ISBLANK(Math1!BO18)," ",IF(Math1!BO18&lt;50,Math1!BO18," "))</f>
        <v xml:space="preserve"> </v>
      </c>
      <c r="R46" s="161" t="str">
        <f>IF(ISBLANK(Math1!BV18)," ",IF(Math1!BV18&lt;50,Math1!BV18," "))</f>
        <v xml:space="preserve"> </v>
      </c>
      <c r="S46" s="161" t="str">
        <f>IF(ISBLANK(Math1!BZ18)," ",IF(Math1!BZ18&lt;50,Math1!BZ18," "))</f>
        <v xml:space="preserve"> </v>
      </c>
      <c r="T46" s="161" t="str">
        <f>IF(ISBLANK(Math1!CD18)," ",IF(Math1!CD18&lt;50,Math1!CD18," "))</f>
        <v xml:space="preserve"> </v>
      </c>
      <c r="U46" s="161" t="str">
        <f>IF(ISBLANK(Math1!CH18)," ",IF(Math1!CH18&lt;50,Math1!CH18," "))</f>
        <v xml:space="preserve"> </v>
      </c>
      <c r="V46" s="161" t="str">
        <f>IF(ISBLANK(Math1!CL18)," ",IF(Math1!CL18&lt;50,Math1!CL18," "))</f>
        <v xml:space="preserve"> </v>
      </c>
      <c r="W46" s="162" t="str">
        <f>IF(ISBLANK(Math1!CS18)," ",IF(Math1!CS18&lt;50,Math1!CS18," "))</f>
        <v xml:space="preserve"> </v>
      </c>
      <c r="X46" s="460"/>
      <c r="Y46" s="461"/>
      <c r="Z46" s="161" t="str">
        <f>IF(ISBLANK(Math1!CW18)," ",IF(Math1!CW18&lt;50,Math1!CW18," "))</f>
        <v xml:space="preserve"> </v>
      </c>
      <c r="AA46" s="161" t="str">
        <f>IF(ISBLANK(Math1!DA18)," ",IF(Math1!DA18&lt;50,Math1!DA18," "))</f>
        <v xml:space="preserve"> </v>
      </c>
      <c r="AB46" s="161" t="str">
        <f>IF(ISBLANK(Math1!DE18)," ",IF(Math1!DE18&lt;50,Math1!DE18," "))</f>
        <v xml:space="preserve"> </v>
      </c>
      <c r="AC46" s="161" t="str">
        <f>IF(ISBLANK(Math1!DI18)," ",IF(Math1!DI18&lt;50,Math1!DI18," "))</f>
        <v xml:space="preserve"> </v>
      </c>
      <c r="AD46" s="161" t="str">
        <f>IF(ISBLANK(Math1!DP18)," ",IF(Math1!DP18&lt;50,Math1!DP18," "))</f>
        <v xml:space="preserve"> </v>
      </c>
      <c r="AE46" s="161" t="str">
        <f>IF(ISBLANK(Math1!DT18)," ",IF(Math1!DT18&lt;50,Math1!DT18," "))</f>
        <v xml:space="preserve"> </v>
      </c>
      <c r="AF46" s="161" t="str">
        <f>IF(ISBLANK(Math1!DX18)," ",IF(Math1!DX18&lt;50,Math1!DX18," "))</f>
        <v xml:space="preserve"> </v>
      </c>
      <c r="AG46" s="161" t="str">
        <f>IF(ISBLANK(Math1!EB18)," ",IF(Math1!EB18&lt;50,Math1!EB18," "))</f>
        <v xml:space="preserve"> </v>
      </c>
      <c r="AH46" s="161" t="str">
        <f>IF(ISBLANK(Math1!EF18)," ",IF(Math1!EF18&lt;50,Math1!EF18," "))</f>
        <v xml:space="preserve"> </v>
      </c>
      <c r="AI46" s="161" t="str">
        <f>IF(ISBLANK(Math1!EM18)," ",IF(Math1!EM18&lt;50,Math1!EM18," "))</f>
        <v xml:space="preserve"> </v>
      </c>
      <c r="AJ46" s="161" t="str">
        <f>IF(ISBLANK(Math1!EQ18)," ",IF(Math1!EQ18&lt;50,Math1!EQ18," "))</f>
        <v xml:space="preserve"> </v>
      </c>
      <c r="AK46" s="161" t="str">
        <f>IF(ISBLANK(Math1!EU18)," ",IF(Math1!EU18&lt;50,Math1!EU18," "))</f>
        <v xml:space="preserve"> </v>
      </c>
      <c r="AL46" s="161" t="str">
        <f>IF(ISBLANK(Math1!EY18)," ",IF(Math1!EY18&lt;50,Math1!EY18," "))</f>
        <v xml:space="preserve"> </v>
      </c>
      <c r="AM46" s="161" t="str">
        <f>IF(ISBLANK(Math1!FC18)," ",IF(Math1!FC18&lt;50,Math1!FC18," "))</f>
        <v xml:space="preserve"> </v>
      </c>
      <c r="AN46" s="161" t="str">
        <f>IF(ISBLANK(Math1!FJ18)," ",IF(Math1!FJ18&lt;50,Math1!FJ18," "))</f>
        <v xml:space="preserve"> </v>
      </c>
      <c r="AO46" s="161" t="str">
        <f>IF(ISBLANK(Math1!FN18)," ",IF(Math1!FN18&lt;50,Math1!FN18," "))</f>
        <v xml:space="preserve"> </v>
      </c>
      <c r="AP46" s="161" t="str">
        <f>IF(ISBLANK(Math1!FR18)," ",IF(Math1!FR18&lt;50,Math1!FR18," "))</f>
        <v xml:space="preserve"> </v>
      </c>
      <c r="AQ46" s="161" t="str">
        <f>IF(ISBLANK(Math1!FV18)," ",IF(Math1!FV18&lt;50,Math1!FV18," "))</f>
        <v xml:space="preserve"> </v>
      </c>
      <c r="AR46" s="161" t="str">
        <f>IF(ISBLANK(Math1!FZ18)," ",IF(Math1!FZ18&lt;50,Math1!FZ18," "))</f>
        <v xml:space="preserve"> </v>
      </c>
      <c r="AS46" s="161" t="str">
        <f>IF(ISBLANK(Math1!GG18)," ",IF(Math1!GG18&lt;50,Math1!GG18," "))</f>
        <v xml:space="preserve"> </v>
      </c>
      <c r="AT46" s="162" t="str">
        <f>IF(ISBLANK(Math1!GK18)," ",IF(Math1!GK18&lt;50,Math1!GK18," "))</f>
        <v xml:space="preserve"> </v>
      </c>
      <c r="AU46" s="460"/>
      <c r="AV46" s="461"/>
      <c r="AW46" s="161" t="str">
        <f>IF(ISBLANK(Math1!GO18)," ",IF(Math1!GO18&lt;50,Math1!GO18," "))</f>
        <v xml:space="preserve"> </v>
      </c>
      <c r="AX46" s="161" t="str">
        <f>IF(ISBLANK(Math1!GS18)," ",IF(Math1!GS18&lt;50,Math1!GS18," "))</f>
        <v xml:space="preserve"> </v>
      </c>
      <c r="AY46" s="161" t="str">
        <f>IF(ISBLANK(Math1!GW18)," ",IF(Math1!GW18&lt;50,Math1!GW18," "))</f>
        <v xml:space="preserve"> </v>
      </c>
      <c r="AZ46" s="161" t="str">
        <f>IF(ISBLANK(Math1!HD18)," ",IF(Math1!HD18&lt;50,Math1!HD18," "))</f>
        <v xml:space="preserve"> </v>
      </c>
      <c r="BA46" s="161" t="str">
        <f>IF(ISBLANK(Math1!HH18)," ",IF(Math1!HH18&lt;50,Math1!HH18," "))</f>
        <v xml:space="preserve"> </v>
      </c>
      <c r="BB46" s="161" t="str">
        <f>IF(ISBLANK(Math1!HL18)," ",IF(Math1!HL18&lt;50,Math1!HL18," "))</f>
        <v xml:space="preserve"> </v>
      </c>
      <c r="BC46" s="161" t="str">
        <f>IF(ISBLANK(Math1!HP18)," ",IF(Math1!HP18&lt;50,Math1!HP18," "))</f>
        <v xml:space="preserve"> </v>
      </c>
      <c r="BD46" s="161" t="str">
        <f>IF(ISBLANK(Math1!HT18)," ",IF(Math1!HT18&lt;50,Math1!HT18," "))</f>
        <v xml:space="preserve"> </v>
      </c>
      <c r="BE46" s="161" t="str">
        <f>IF(ISBLANK(Math1!IA18)," ",IF(Math1!IA18&lt;50,Math1!IA18," "))</f>
        <v xml:space="preserve"> </v>
      </c>
      <c r="BF46" s="161" t="str">
        <f>IF(ISBLANK(Math1!IE18)," ",IF(Math1!IE18&lt;50,Math1!IE18," "))</f>
        <v xml:space="preserve"> </v>
      </c>
      <c r="BG46" s="161" t="str">
        <f>IF(ISBLANK(Math1!II18)," ",IF(Math1!II18&lt;50,Math1!II18," "))</f>
        <v xml:space="preserve"> </v>
      </c>
      <c r="BH46" s="161" t="str">
        <f>IF(ISBLANK(Math1!IM18)," ",IF(Math1!IM18&lt;50,Math1!IM18," "))</f>
        <v xml:space="preserve"> </v>
      </c>
      <c r="BI46" s="161" t="str">
        <f>IF(ISBLANK(Math1!IQ18)," ",IF(Math1!IQ18&lt;50,Math1!IQ18," "))</f>
        <v xml:space="preserve"> </v>
      </c>
      <c r="BJ46" s="161" t="str">
        <f>IF(ISBLANK(Math1!IX18)," ",IF(Math1!IX18&lt;50,Math1!IX18," "))</f>
        <v xml:space="preserve"> </v>
      </c>
      <c r="BK46" s="161" t="str">
        <f>IF(ISBLANK(Math1!JB18)," ",IF(Math1!JB18&lt;50,Math1!JB18," "))</f>
        <v xml:space="preserve"> </v>
      </c>
      <c r="BL46" s="161" t="str">
        <f>IF(ISBLANK(Math1!JF18)," ",IF(Math1!JF18&lt;50,Math1!JF18," "))</f>
        <v xml:space="preserve"> </v>
      </c>
      <c r="BM46" s="161" t="str">
        <f>IF(ISBLANK(Math1!JJ18)," ",IF(Math1!JJ18&lt;50,Math1!JJ18," "))</f>
        <v xml:space="preserve"> </v>
      </c>
      <c r="BN46" s="161" t="str">
        <f>IF(ISBLANK(Math1!JN18)," ",IF(Math1!JN18&lt;50,Math1!JN18," "))</f>
        <v xml:space="preserve"> </v>
      </c>
      <c r="BO46" s="161" t="str">
        <f>IF(ISBLANK(Math1!JU18)," ",IF(Math1!JU18&lt;50,Math1!JU18," "))</f>
        <v xml:space="preserve"> </v>
      </c>
      <c r="BP46" s="161" t="str">
        <f>IF(ISBLANK(Math1!JY18)," ",IF(Math1!JY18&lt;50,Math1!JY18," "))</f>
        <v xml:space="preserve"> </v>
      </c>
      <c r="BQ46" s="161" t="str">
        <f>IF(ISBLANK(Math1!KC18)," ",IF(Math1!KC18&lt;50,Math1!KC18," "))</f>
        <v xml:space="preserve"> </v>
      </c>
      <c r="BR46" s="162" t="str">
        <f>IF(ISBLANK(Math1!KG18)," ",IF(Math1!KG18&lt;50,Math1!KG18," "))</f>
        <v xml:space="preserve"> </v>
      </c>
      <c r="BS46" s="460"/>
      <c r="BT46" s="461"/>
      <c r="BU46" s="161" t="str">
        <f>IF(ISBLANK(Math1!KK18)," ",IF(Math1!KK18&lt;50,Math1!KK18," "))</f>
        <v xml:space="preserve"> </v>
      </c>
      <c r="BV46" s="161" t="str">
        <f>IF(ISBLANK(Math1!KR18)," ",IF(Math1!KR18&lt;50,Math1!KR18," "))</f>
        <v xml:space="preserve"> </v>
      </c>
      <c r="BW46" s="161" t="str">
        <f>IF(ISBLANK(Math1!KV18)," ",IF(Math1!KV18&lt;50,Math1!KV18," "))</f>
        <v xml:space="preserve"> </v>
      </c>
    </row>
    <row r="47" spans="1:75" s="1" customFormat="1" ht="20.100000000000001" customHeight="1">
      <c r="A47" s="459" t="str">
        <f>LEFT(Math1!$A17,1)&amp;LEFT(Math1!$B17,1)</f>
        <v xml:space="preserve">  </v>
      </c>
      <c r="B47" s="459"/>
      <c r="C47" s="157" t="str">
        <f>IF(ISBLANK(Math1!E17)," ",IF(Math1!E17&gt;=75,Math1!E17," "))</f>
        <v xml:space="preserve"> </v>
      </c>
      <c r="D47" s="157" t="str">
        <f>IF(ISBLANK(Math1!I17)," ",IF(Math1!I17&gt;=75,Math1!I17," "))</f>
        <v xml:space="preserve"> </v>
      </c>
      <c r="E47" s="157" t="str">
        <f>IF(ISBLANK(Math1!M17)," ",IF(Math1!M17&gt;=75,Math1!M17," "))</f>
        <v xml:space="preserve"> </v>
      </c>
      <c r="F47" s="157" t="str">
        <f>IF(ISBLANK(Math1!Q17)," ",IF(Math1!Q17&gt;=75,Math1!Q17," "))</f>
        <v xml:space="preserve"> </v>
      </c>
      <c r="G47" s="157" t="str">
        <f>IF(ISBLANK(Math1!U17)," ",IF(Math1!U17&gt;=75,Math1!U17," "))</f>
        <v xml:space="preserve"> </v>
      </c>
      <c r="H47" s="157" t="str">
        <f>IF(ISBLANK(Math1!AB17)," ",IF(Math1!AB17&gt;=75,Math1!AB17," "))</f>
        <v xml:space="preserve"> </v>
      </c>
      <c r="I47" s="157" t="str">
        <f>IF(ISBLANK(Math1!AF17)," ",IF(Math1!AF17&gt;=75,Math1!AF17," "))</f>
        <v xml:space="preserve"> </v>
      </c>
      <c r="J47" s="157" t="str">
        <f>IF(ISBLANK(Math1!AJ17)," ",IF(Math1!AJ17&gt;=75,Math1!AJ17," "))</f>
        <v xml:space="preserve"> </v>
      </c>
      <c r="K47" s="157" t="str">
        <f>IF(ISBLANK(Math1!AN17)," ",IF(Math1!AN17&gt;=75,Math1!AN17," "))</f>
        <v xml:space="preserve"> </v>
      </c>
      <c r="L47" s="157" t="str">
        <f>IF(ISBLANK(Math1!AR17)," ",IF(Math1!AR17&gt;=75,Math1!AR17," "))</f>
        <v xml:space="preserve"> </v>
      </c>
      <c r="M47" s="157" t="str">
        <f>IF(ISBLANK(Math1!AY17)," ",IF(Math1!AY17&gt;=75,Math1!AY17," "))</f>
        <v xml:space="preserve"> </v>
      </c>
      <c r="N47" s="157" t="str">
        <f>IF(ISBLANK(Math1!BC17)," ",IF(Math1!BC17&gt;=75,Math1!BC17," "))</f>
        <v xml:space="preserve"> </v>
      </c>
      <c r="O47" s="157" t="str">
        <f>IF(ISBLANK(Math1!BG17)," ",IF(Math1!BG17&gt;=75,Math1!BG17," "))</f>
        <v xml:space="preserve"> </v>
      </c>
      <c r="P47" s="157" t="str">
        <f>IF(ISBLANK(Math1!BK17)," ",IF(Math1!BK17&gt;=75,Math1!BK17," "))</f>
        <v xml:space="preserve"> </v>
      </c>
      <c r="Q47" s="157" t="str">
        <f>IF(ISBLANK(Math1!BO17)," ",IF(Math1!BO17&gt;=75,Math1!BO17," "))</f>
        <v xml:space="preserve"> </v>
      </c>
      <c r="R47" s="157" t="str">
        <f>IF(ISBLANK(Math1!BV17)," ",IF(Math1!BV17&gt;=75,Math1!BV17," "))</f>
        <v xml:space="preserve"> </v>
      </c>
      <c r="S47" s="157" t="str">
        <f>IF(ISBLANK(Math1!BZ17)," ",IF(Math1!BZ17&gt;=75,Math1!BZ17," "))</f>
        <v xml:space="preserve"> </v>
      </c>
      <c r="T47" s="157" t="str">
        <f>IF(ISBLANK(Math1!CD17)," ",IF(Math1!CD17&gt;=75,Math1!CD17," "))</f>
        <v xml:space="preserve"> </v>
      </c>
      <c r="U47" s="157" t="str">
        <f>IF(ISBLANK(Math1!CH17)," ",IF(Math1!CH17&gt;=75,Math1!CH17," "))</f>
        <v xml:space="preserve"> </v>
      </c>
      <c r="V47" s="157" t="str">
        <f>IF(ISBLANK(Math1!CL17)," ",IF(Math1!CL17&gt;=75,Math1!CL17," "))</f>
        <v xml:space="preserve"> </v>
      </c>
      <c r="W47" s="158" t="str">
        <f>IF(ISBLANK(Math1!CS17)," ",IF(Math1!CS17&gt;=75,Math1!CS17," "))</f>
        <v xml:space="preserve"> </v>
      </c>
      <c r="X47" s="456" t="str">
        <f>A47</f>
        <v xml:space="preserve">  </v>
      </c>
      <c r="Y47" s="457"/>
      <c r="Z47" s="157" t="str">
        <f>IF(ISBLANK(Math1!CW17)," ",IF(Math1!CW17&gt;=75,Math1!CW17," "))</f>
        <v xml:space="preserve"> </v>
      </c>
      <c r="AA47" s="157" t="str">
        <f>IF(ISBLANK(Math1!DA17)," ",IF(Math1!DA17&gt;=75,Math1!DA17," "))</f>
        <v xml:space="preserve"> </v>
      </c>
      <c r="AB47" s="157" t="str">
        <f>IF(ISBLANK(Math1!DE17)," ",IF(Math1!DE17&gt;=75,Math1!DE17," "))</f>
        <v xml:space="preserve"> </v>
      </c>
      <c r="AC47" s="157" t="str">
        <f>IF(ISBLANK(Math1!DI17)," ",IF(Math1!DI17&gt;=75,Math1!DI17," "))</f>
        <v xml:space="preserve"> </v>
      </c>
      <c r="AD47" s="157" t="str">
        <f>IF(ISBLANK(Math1!DP17)," ",IF(Math1!DP17&gt;=75,Math1!DP17," "))</f>
        <v xml:space="preserve"> </v>
      </c>
      <c r="AE47" s="157" t="str">
        <f>IF(ISBLANK(Math1!DT17)," ",IF(Math1!DT17&gt;=75,Math1!DT17," "))</f>
        <v xml:space="preserve"> </v>
      </c>
      <c r="AF47" s="157" t="str">
        <f>IF(ISBLANK(Math1!DX17)," ",IF(Math1!DX17&gt;=75,Math1!DX17," "))</f>
        <v xml:space="preserve"> </v>
      </c>
      <c r="AG47" s="157" t="str">
        <f>IF(ISBLANK(Math1!EB17)," ",IF(Math1!EB17&gt;=75,Math1!EB17," "))</f>
        <v xml:space="preserve"> </v>
      </c>
      <c r="AH47" s="157" t="str">
        <f>IF(ISBLANK(Math1!EF17)," ",IF(Math1!EF17&gt;=75,Math1!EF17," "))</f>
        <v xml:space="preserve"> </v>
      </c>
      <c r="AI47" s="157" t="str">
        <f>IF(ISBLANK(Math1!EM17)," ",IF(Math1!EM17&gt;=75,Math1!EM17," "))</f>
        <v xml:space="preserve"> </v>
      </c>
      <c r="AJ47" s="157" t="str">
        <f>IF(ISBLANK(Math1!EQ17)," ",IF(Math1!EQ17&gt;=75,Math1!EQ17," "))</f>
        <v xml:space="preserve"> </v>
      </c>
      <c r="AK47" s="157" t="str">
        <f>IF(ISBLANK(Math1!EU17)," ",IF(Math1!EU17&gt;=75,Math1!EU17," "))</f>
        <v xml:space="preserve"> </v>
      </c>
      <c r="AL47" s="157" t="str">
        <f>IF(ISBLANK(Math1!EY17)," ",IF(Math1!EY17&gt;=75,Math1!EY17," "))</f>
        <v xml:space="preserve"> </v>
      </c>
      <c r="AM47" s="157" t="str">
        <f>IF(ISBLANK(Math1!FC17)," ",IF(Math1!FC17&gt;=75,Math1!FC17," "))</f>
        <v xml:space="preserve"> </v>
      </c>
      <c r="AN47" s="157" t="str">
        <f>IF(ISBLANK(Math1!FJ17)," ",IF(Math1!FJ17&gt;=75,Math1!FJ17," "))</f>
        <v xml:space="preserve"> </v>
      </c>
      <c r="AO47" s="157" t="str">
        <f>IF(ISBLANK(Math1!FN17)," ",IF(Math1!FN17&gt;=75,Math1!FN17," "))</f>
        <v xml:space="preserve"> </v>
      </c>
      <c r="AP47" s="157" t="str">
        <f>IF(ISBLANK(Math1!FR17)," ",IF(Math1!FR17&gt;=75,Math1!FR17," "))</f>
        <v xml:space="preserve"> </v>
      </c>
      <c r="AQ47" s="157" t="str">
        <f>IF(ISBLANK(Math1!FV17)," ",IF(Math1!FV17&gt;=75,Math1!FV17," "))</f>
        <v xml:space="preserve"> </v>
      </c>
      <c r="AR47" s="157" t="str">
        <f>IF(ISBLANK(Math1!FZ17)," ",IF(Math1!FZ17&gt;=75,Math1!FZ17," "))</f>
        <v xml:space="preserve"> </v>
      </c>
      <c r="AS47" s="157" t="str">
        <f>IF(ISBLANK(Math1!GG17)," ",IF(Math1!GG17&gt;=75,Math1!GG17," "))</f>
        <v xml:space="preserve"> </v>
      </c>
      <c r="AT47" s="158" t="str">
        <f>IF(ISBLANK(Math1!GK17)," ",IF(Math1!GK17&gt;=75,Math1!GK17," "))</f>
        <v xml:space="preserve"> </v>
      </c>
      <c r="AU47" s="456" t="str">
        <f>X47</f>
        <v xml:space="preserve">  </v>
      </c>
      <c r="AV47" s="457"/>
      <c r="AW47" s="157" t="str">
        <f>IF(ISBLANK(Math1!GO17)," ",IF(Math1!GO17&gt;=75,Math1!GO17," "))</f>
        <v xml:space="preserve"> </v>
      </c>
      <c r="AX47" s="157" t="str">
        <f>IF(ISBLANK(Math1!GS17)," ",IF(Math1!GS17&gt;=75,Math1!GS17," "))</f>
        <v xml:space="preserve"> </v>
      </c>
      <c r="AY47" s="157" t="str">
        <f>IF(ISBLANK(Math1!GW17)," ",IF(Math1!GW17&gt;=75,Math1!GW17," "))</f>
        <v xml:space="preserve"> </v>
      </c>
      <c r="AZ47" s="157" t="str">
        <f>IF(ISBLANK(Math1!HD17)," ",IF(Math1!HD17&gt;=75,Math1!HD17," "))</f>
        <v xml:space="preserve"> </v>
      </c>
      <c r="BA47" s="157" t="str">
        <f>IF(ISBLANK(Math1!HH17)," ",IF(Math1!HH17&gt;=75,Math1!HH17," "))</f>
        <v xml:space="preserve"> </v>
      </c>
      <c r="BB47" s="157" t="str">
        <f>IF(ISBLANK(Math1!HL17)," ",IF(Math1!HL17&gt;=75,Math1!HL17," "))</f>
        <v xml:space="preserve"> </v>
      </c>
      <c r="BC47" s="157" t="str">
        <f>IF(ISBLANK(Math1!HP17)," ",IF(Math1!HP17&gt;=75,Math1!HP17," "))</f>
        <v xml:space="preserve"> </v>
      </c>
      <c r="BD47" s="157" t="str">
        <f>IF(ISBLANK(Math1!HT17)," ",IF(Math1!HT17&gt;=75,Math1!HT17," "))</f>
        <v xml:space="preserve"> </v>
      </c>
      <c r="BE47" s="157" t="str">
        <f>IF(ISBLANK(Math1!IA17)," ",IF(Math1!IA17&gt;=75,Math1!IA17," "))</f>
        <v xml:space="preserve"> </v>
      </c>
      <c r="BF47" s="157" t="str">
        <f>IF(ISBLANK(Math1!IE17)," ",IF(Math1!IE17&gt;=75,Math1!IE17," "))</f>
        <v xml:space="preserve"> </v>
      </c>
      <c r="BG47" s="157" t="str">
        <f>IF(ISBLANK(Math1!II17)," ",IF(Math1!II17&gt;=75,Math1!II17," "))</f>
        <v xml:space="preserve"> </v>
      </c>
      <c r="BH47" s="157" t="str">
        <f>IF(ISBLANK(Math1!IM17)," ",IF(Math1!IM17&gt;=75,Math1!IM17," "))</f>
        <v xml:space="preserve"> </v>
      </c>
      <c r="BI47" s="157" t="str">
        <f>IF(ISBLANK(Math1!IQ17)," ",IF(Math1!IQ17&gt;=75,Math1!IQ17," "))</f>
        <v xml:space="preserve"> </v>
      </c>
      <c r="BJ47" s="157" t="str">
        <f>IF(ISBLANK(Math1!IX17)," ",IF(Math1!IX17&gt;=75,Math1!IX17," "))</f>
        <v xml:space="preserve"> </v>
      </c>
      <c r="BK47" s="157" t="str">
        <f>IF(ISBLANK(Math1!JB17)," ",IF(Math1!JB17&gt;=75,Math1!JB17," "))</f>
        <v xml:space="preserve"> </v>
      </c>
      <c r="BL47" s="157" t="str">
        <f>IF(ISBLANK(Math1!JF17)," ",IF(Math1!JF17&gt;=75,Math1!JF17," "))</f>
        <v xml:space="preserve"> </v>
      </c>
      <c r="BM47" s="157" t="str">
        <f>IF(ISBLANK(Math1!JJ17)," ",IF(Math1!JJ17&gt;=75,Math1!JJ17," "))</f>
        <v xml:space="preserve"> </v>
      </c>
      <c r="BN47" s="157" t="str">
        <f>IF(ISBLANK(Math1!JN17)," ",IF(Math1!JN17&gt;=75,Math1!JN17," "))</f>
        <v xml:space="preserve"> </v>
      </c>
      <c r="BO47" s="157" t="str">
        <f>IF(ISBLANK(Math1!JU17)," ",IF(Math1!JU17&gt;=75,Math1!JU17," "))</f>
        <v xml:space="preserve"> </v>
      </c>
      <c r="BP47" s="157" t="str">
        <f>IF(ISBLANK(Math1!JY17)," ",IF(Math1!JY17&gt;=75,Math1!JY17," "))</f>
        <v xml:space="preserve"> </v>
      </c>
      <c r="BQ47" s="157" t="str">
        <f>IF(ISBLANK(Math1!KC17)," ",IF(Math1!KC17&gt;=75,Math1!KC17," "))</f>
        <v xml:space="preserve"> </v>
      </c>
      <c r="BR47" s="158" t="str">
        <f>IF(ISBLANK(Math1!KG17)," ",IF(Math1!KG17&gt;=75,Math1!KG17," "))</f>
        <v xml:space="preserve"> </v>
      </c>
      <c r="BS47" s="456" t="str">
        <f>AU47</f>
        <v xml:space="preserve">  </v>
      </c>
      <c r="BT47" s="457"/>
      <c r="BU47" s="157" t="str">
        <f>IF(ISBLANK(Math1!KK17)," ",IF(Math1!KK17&gt;=75,Math1!KK17," "))</f>
        <v xml:space="preserve"> </v>
      </c>
      <c r="BV47" s="157" t="str">
        <f>IF(ISBLANK(Math1!KR17)," ",IF(Math1!KR17&gt;=75,Math1!KR17," "))</f>
        <v xml:space="preserve"> </v>
      </c>
      <c r="BW47" s="157" t="str">
        <f>IF(ISBLANK(Math1!KV17)," ",IF(Math1!KV17&gt;=75,Math1!KV17," "))</f>
        <v xml:space="preserve"> </v>
      </c>
    </row>
    <row r="48" spans="1:75" s="1" customFormat="1" ht="20.100000000000001" customHeight="1">
      <c r="A48" s="459"/>
      <c r="B48" s="459"/>
      <c r="C48" s="159" t="str">
        <f>IF(ISBLANK(Math1!E17)," ",IF(Math1!E17&gt;=50,IF(Math1!E17&lt;75,Math1!E17," ")," "))</f>
        <v xml:space="preserve"> </v>
      </c>
      <c r="D48" s="159" t="str">
        <f>IF(ISBLANK(Math1!I17)," ",IF(Math1!I17&gt;=50,IF(Math1!I17&lt;75,Math1!I17," ")," "))</f>
        <v xml:space="preserve"> </v>
      </c>
      <c r="E48" s="159" t="str">
        <f>IF(ISBLANK(Math1!M17)," ",IF(Math1!M17&gt;=50,IF(Math1!M17&lt;75,Math1!M17," ")," "))</f>
        <v xml:space="preserve"> </v>
      </c>
      <c r="F48" s="159" t="str">
        <f>IF(ISBLANK(Math1!Q17)," ",IF(Math1!Q17&gt;=50,IF(Math1!Q17&lt;75,Math1!Q17," ")," "))</f>
        <v xml:space="preserve"> </v>
      </c>
      <c r="G48" s="159" t="str">
        <f>IF(ISBLANK(Math1!U17)," ",IF(Math1!U17&gt;=50,IF(Math1!U17&lt;75,Math1!U17," ")," "))</f>
        <v xml:space="preserve"> </v>
      </c>
      <c r="H48" s="159" t="str">
        <f>IF(ISBLANK(Math1!AB17)," ",IF(Math1!AB17&gt;=50,IF(Math1!AB17&lt;75,Math1!AB17," ")," "))</f>
        <v xml:space="preserve"> </v>
      </c>
      <c r="I48" s="159" t="str">
        <f>IF(ISBLANK(Math1!AF17)," ",IF(Math1!AF17&gt;=50,IF(Math1!AF17&lt;75,Math1!AF17," ")," "))</f>
        <v xml:space="preserve"> </v>
      </c>
      <c r="J48" s="159" t="str">
        <f>IF(ISBLANK(Math1!AJ17)," ",IF(Math1!AJ17&gt;=50,IF(Math1!AJ17&lt;75,Math1!AJ17," ")," "))</f>
        <v xml:space="preserve"> </v>
      </c>
      <c r="K48" s="159" t="str">
        <f>IF(ISBLANK(Math1!AN17)," ",IF(Math1!AN17&gt;=50,IF(Math1!AN17&lt;75,Math1!AN17," ")," "))</f>
        <v xml:space="preserve"> </v>
      </c>
      <c r="L48" s="159" t="str">
        <f>IF(ISBLANK(Math1!AR17)," ",IF(Math1!AR17&gt;=50,IF(Math1!AR17&lt;75,Math1!AR17," ")," "))</f>
        <v xml:space="preserve"> </v>
      </c>
      <c r="M48" s="159" t="str">
        <f>IF(ISBLANK(Math1!AY17)," ",IF(Math1!AY17&gt;=50,IF(Math1!AY17&lt;75,Math1!AY17," ")," "))</f>
        <v xml:space="preserve"> </v>
      </c>
      <c r="N48" s="159" t="str">
        <f>IF(ISBLANK(Math1!BC17)," ",IF(Math1!BC17&gt;=50,IF(Math1!BC17&lt;75,Math1!BC17," ")," "))</f>
        <v xml:space="preserve"> </v>
      </c>
      <c r="O48" s="159" t="str">
        <f>IF(ISBLANK(Math1!BG17)," ",IF(Math1!BG17&gt;=50,IF(Math1!BG17&lt;75,Math1!BG17," ")," "))</f>
        <v xml:space="preserve"> </v>
      </c>
      <c r="P48" s="159" t="str">
        <f>IF(ISBLANK(Math1!BK17)," ",IF(Math1!BK17&gt;=50,IF(Math1!BK17&lt;75,Math1!BK17," ")," "))</f>
        <v xml:space="preserve"> </v>
      </c>
      <c r="Q48" s="159" t="str">
        <f>IF(ISBLANK(Math1!BO17)," ",IF(Math1!BO17&gt;=50,IF(Math1!BO17&lt;75,Math1!BO17," ")," "))</f>
        <v xml:space="preserve"> </v>
      </c>
      <c r="R48" s="159" t="str">
        <f>IF(ISBLANK(Math1!BV17)," ",IF(Math1!BV17&gt;=50,IF(Math1!BV17&lt;75,Math1!BV17," ")," "))</f>
        <v xml:space="preserve"> </v>
      </c>
      <c r="S48" s="159" t="str">
        <f>IF(ISBLANK(Math1!BZ17)," ",IF(Math1!BZ17&gt;=50,IF(Math1!BZ17&lt;75,Math1!BZ17," ")," "))</f>
        <v xml:space="preserve"> </v>
      </c>
      <c r="T48" s="159" t="str">
        <f>IF(ISBLANK(Math1!CD17)," ",IF(Math1!CD17&gt;=50,IF(Math1!CD17&lt;75,Math1!CD17," ")," "))</f>
        <v xml:space="preserve"> </v>
      </c>
      <c r="U48" s="159" t="str">
        <f>IF(ISBLANK(Math1!CH17)," ",IF(Math1!CH17&gt;=50,IF(Math1!CH17&lt;75,Math1!CH17," ")," "))</f>
        <v xml:space="preserve"> </v>
      </c>
      <c r="V48" s="159" t="str">
        <f>IF(ISBLANK(Math1!CL17)," ",IF(Math1!CL17&gt;=50,IF(Math1!CL17&lt;75,Math1!CL17," ")," "))</f>
        <v xml:space="preserve"> </v>
      </c>
      <c r="W48" s="160" t="str">
        <f>IF(ISBLANK(Math1!CS17)," ",IF(Math1!CS17&gt;=50,IF(Math1!CS17&lt;75,Math1!CS17," ")," "))</f>
        <v xml:space="preserve"> </v>
      </c>
      <c r="X48" s="458"/>
      <c r="Y48" s="459"/>
      <c r="Z48" s="159" t="str">
        <f>IF(ISBLANK(Math1!CW17)," ",IF(Math1!CW17&gt;=50,IF(Math1!CW17&lt;75,Math1!CW17," ")," "))</f>
        <v xml:space="preserve"> </v>
      </c>
      <c r="AA48" s="159" t="str">
        <f>IF(ISBLANK(Math1!DA17)," ",IF(Math1!DA17&gt;=50,IF(Math1!DA17&lt;75,Math1!DA17," ")," "))</f>
        <v xml:space="preserve"> </v>
      </c>
      <c r="AB48" s="159" t="str">
        <f>IF(ISBLANK(Math1!DE17)," ",IF(Math1!DE17&gt;=50,IF(Math1!DE17&lt;75,Math1!DE17," ")," "))</f>
        <v xml:space="preserve"> </v>
      </c>
      <c r="AC48" s="159" t="str">
        <f>IF(ISBLANK(Math1!DI17)," ",IF(Math1!DI17&gt;=50,IF(Math1!DI17&lt;75,Math1!DI17," ")," "))</f>
        <v xml:space="preserve"> </v>
      </c>
      <c r="AD48" s="159" t="str">
        <f>IF(ISBLANK(Math1!DP17)," ",IF(Math1!DP17&gt;=50,IF(Math1!DP17&lt;75,Math1!DP17," ")," "))</f>
        <v xml:space="preserve"> </v>
      </c>
      <c r="AE48" s="159" t="str">
        <f>IF(ISBLANK(Math1!DT17)," ",IF(Math1!DT17&gt;=50,IF(Math1!DT17&lt;75,Math1!DT17," ")," "))</f>
        <v xml:space="preserve"> </v>
      </c>
      <c r="AF48" s="159" t="str">
        <f>IF(ISBLANK(Math1!DX17)," ",IF(Math1!DX17&gt;=50,IF(Math1!DX17&lt;75,Math1!DX17," ")," "))</f>
        <v xml:space="preserve"> </v>
      </c>
      <c r="AG48" s="159" t="str">
        <f>IF(ISBLANK(Math1!EB17)," ",IF(Math1!EB17&gt;=50,IF(Math1!EB17&lt;75,Math1!EB17," ")," "))</f>
        <v xml:space="preserve"> </v>
      </c>
      <c r="AH48" s="159" t="str">
        <f>IF(ISBLANK(Math1!EF17)," ",IF(Math1!EF17&gt;=50,IF(Math1!EF17&lt;75,Math1!EF17," ")," "))</f>
        <v xml:space="preserve"> </v>
      </c>
      <c r="AI48" s="159" t="str">
        <f>IF(ISBLANK(Math1!EM17)," ",IF(Math1!EM17&gt;=50,IF(Math1!EM17&lt;75,Math1!EM17," ")," "))</f>
        <v xml:space="preserve"> </v>
      </c>
      <c r="AJ48" s="159" t="str">
        <f>IF(ISBLANK(Math1!EQ17)," ",IF(Math1!EQ17&gt;=50,IF(Math1!EQ17&lt;75,Math1!EQ17," ")," "))</f>
        <v xml:space="preserve"> </v>
      </c>
      <c r="AK48" s="159" t="str">
        <f>IF(ISBLANK(Math1!EU17)," ",IF(Math1!EU17&gt;=50,IF(Math1!EU17&lt;75,Math1!EU17," ")," "))</f>
        <v xml:space="preserve"> </v>
      </c>
      <c r="AL48" s="159" t="str">
        <f>IF(ISBLANK(Math1!EY17)," ",IF(Math1!EY17&gt;=50,IF(Math1!EY17&lt;75,Math1!EY17," ")," "))</f>
        <v xml:space="preserve"> </v>
      </c>
      <c r="AM48" s="159" t="str">
        <f>IF(ISBLANK(Math1!FC17)," ",IF(Math1!FC17&gt;=50,IF(Math1!FC17&lt;75,Math1!FC17," ")," "))</f>
        <v xml:space="preserve"> </v>
      </c>
      <c r="AN48" s="159" t="str">
        <f>IF(ISBLANK(Math1!FJ17)," ",IF(Math1!FJ17&gt;=50,IF(Math1!FJ17&lt;75,Math1!FJ17," ")," "))</f>
        <v xml:space="preserve"> </v>
      </c>
      <c r="AO48" s="159" t="str">
        <f>IF(ISBLANK(Math1!FN17)," ",IF(Math1!FN17&gt;=50,IF(Math1!FN17&lt;75,Math1!FN17," ")," "))</f>
        <v xml:space="preserve"> </v>
      </c>
      <c r="AP48" s="159" t="str">
        <f>IF(ISBLANK(Math1!FR17)," ",IF(Math1!FR17&gt;=50,IF(Math1!FR17&lt;75,Math1!FR17," ")," "))</f>
        <v xml:space="preserve"> </v>
      </c>
      <c r="AQ48" s="159" t="str">
        <f>IF(ISBLANK(Math1!FV17)," ",IF(Math1!FV17&gt;=50,IF(Math1!FV17&lt;75,Math1!FV17," ")," "))</f>
        <v xml:space="preserve"> </v>
      </c>
      <c r="AR48" s="159" t="str">
        <f>IF(ISBLANK(Math1!FZ17)," ",IF(Math1!FZ17&gt;=50,IF(Math1!FZ17&lt;75,Math1!FZ17," ")," "))</f>
        <v xml:space="preserve"> </v>
      </c>
      <c r="AS48" s="159" t="str">
        <f>IF(ISBLANK(Math1!GG17)," ",IF(Math1!GG17&gt;=50,IF(Math1!GG17&lt;75,Math1!GG17," ")," "))</f>
        <v xml:space="preserve"> </v>
      </c>
      <c r="AT48" s="160" t="str">
        <f>IF(ISBLANK(Math1!GK17)," ",IF(Math1!GK17&gt;=50,IF(Math1!GK17&lt;75,Math1!GK17," ")," "))</f>
        <v xml:space="preserve"> </v>
      </c>
      <c r="AU48" s="458"/>
      <c r="AV48" s="459"/>
      <c r="AW48" s="159" t="str">
        <f>IF(ISBLANK(Math1!GO17)," ",IF(Math1!GO17&gt;=50,IF(Math1!GO17&lt;75,Math1!GO17," ")," "))</f>
        <v xml:space="preserve"> </v>
      </c>
      <c r="AX48" s="159" t="str">
        <f>IF(ISBLANK(Math1!GS17)," ",IF(Math1!GS17&gt;=50,IF(Math1!GS17&lt;75,Math1!GS17," ")," "))</f>
        <v xml:space="preserve"> </v>
      </c>
      <c r="AY48" s="159" t="str">
        <f>IF(ISBLANK(Math1!GW17)," ",IF(Math1!GW17&gt;=50,IF(Math1!GW17&lt;75,Math1!GW17," ")," "))</f>
        <v xml:space="preserve"> </v>
      </c>
      <c r="AZ48" s="159" t="str">
        <f>IF(ISBLANK(Math1!HD17)," ",IF(Math1!HD17&gt;=50,IF(Math1!HD17&lt;75,Math1!HD17," ")," "))</f>
        <v xml:space="preserve"> </v>
      </c>
      <c r="BA48" s="159" t="str">
        <f>IF(ISBLANK(Math1!HH17)," ",IF(Math1!HH17&gt;=50,IF(Math1!HH17&lt;75,Math1!HH17," ")," "))</f>
        <v xml:space="preserve"> </v>
      </c>
      <c r="BB48" s="159" t="str">
        <f>IF(ISBLANK(Math1!HL17)," ",IF(Math1!HL17&gt;=50,IF(Math1!HL17&lt;75,Math1!HL17," ")," "))</f>
        <v xml:space="preserve"> </v>
      </c>
      <c r="BC48" s="159" t="str">
        <f>IF(ISBLANK(Math1!HP17)," ",IF(Math1!HP17&gt;=50,IF(Math1!HP17&lt;75,Math1!HP17," ")," "))</f>
        <v xml:space="preserve"> </v>
      </c>
      <c r="BD48" s="159" t="str">
        <f>IF(ISBLANK(Math1!HT17)," ",IF(Math1!HT17&gt;=50,IF(Math1!HT17&lt;75,Math1!HT17," ")," "))</f>
        <v xml:space="preserve"> </v>
      </c>
      <c r="BE48" s="159" t="str">
        <f>IF(ISBLANK(Math1!IA17)," ",IF(Math1!IA17&gt;=50,IF(Math1!IA17&lt;75,Math1!IA17," ")," "))</f>
        <v xml:space="preserve"> </v>
      </c>
      <c r="BF48" s="159" t="str">
        <f>IF(ISBLANK(Math1!IE17)," ",IF(Math1!IE17&gt;=50,IF(Math1!IE17&lt;75,Math1!IE17," ")," "))</f>
        <v xml:space="preserve"> </v>
      </c>
      <c r="BG48" s="159" t="str">
        <f>IF(ISBLANK(Math1!II17)," ",IF(Math1!II17&gt;=50,IF(Math1!II17&lt;75,Math1!II17," ")," "))</f>
        <v xml:space="preserve"> </v>
      </c>
      <c r="BH48" s="159" t="str">
        <f>IF(ISBLANK(Math1!IM17)," ",IF(Math1!IM17&gt;=50,IF(Math1!IM17&lt;75,Math1!IM17," ")," "))</f>
        <v xml:space="preserve"> </v>
      </c>
      <c r="BI48" s="159" t="str">
        <f>IF(ISBLANK(Math1!IQ17)," ",IF(Math1!IQ17&gt;=50,IF(Math1!IQ17&lt;75,Math1!IQ17," ")," "))</f>
        <v xml:space="preserve"> </v>
      </c>
      <c r="BJ48" s="159" t="str">
        <f>IF(ISBLANK(Math1!IX17)," ",IF(Math1!IX17&gt;=50,IF(Math1!IX17&lt;75,Math1!IX17," ")," "))</f>
        <v xml:space="preserve"> </v>
      </c>
      <c r="BK48" s="159" t="str">
        <f>IF(ISBLANK(Math1!JB17)," ",IF(Math1!JB17&gt;=50,IF(Math1!JB17&lt;75,Math1!JB17," ")," "))</f>
        <v xml:space="preserve"> </v>
      </c>
      <c r="BL48" s="159" t="str">
        <f>IF(ISBLANK(Math1!JF17)," ",IF(Math1!JF17&gt;=50,IF(Math1!JF17&lt;75,Math1!JF17," ")," "))</f>
        <v xml:space="preserve"> </v>
      </c>
      <c r="BM48" s="159" t="str">
        <f>IF(ISBLANK(Math1!JJ17)," ",IF(Math1!JJ17&gt;=50,IF(Math1!JJ17&lt;75,Math1!JJ17," ")," "))</f>
        <v xml:space="preserve"> </v>
      </c>
      <c r="BN48" s="159" t="str">
        <f>IF(ISBLANK(Math1!JN17)," ",IF(Math1!JN17&gt;=50,IF(Math1!JN17&lt;75,Math1!JN17," ")," "))</f>
        <v xml:space="preserve"> </v>
      </c>
      <c r="BO48" s="159" t="str">
        <f>IF(ISBLANK(Math1!JU17)," ",IF(Math1!JU17&gt;=50,IF(Math1!JU17&lt;75,Math1!JU17," ")," "))</f>
        <v xml:space="preserve"> </v>
      </c>
      <c r="BP48" s="159" t="str">
        <f>IF(ISBLANK(Math1!JY17)," ",IF(Math1!JY17&gt;=50,IF(Math1!JY17&lt;75,Math1!JY17," ")," "))</f>
        <v xml:space="preserve"> </v>
      </c>
      <c r="BQ48" s="159" t="str">
        <f>IF(ISBLANK(Math1!KC17)," ",IF(Math1!KC17&gt;=50,IF(Math1!KC17&lt;75,Math1!KC17," ")," "))</f>
        <v xml:space="preserve"> </v>
      </c>
      <c r="BR48" s="160" t="str">
        <f>IF(ISBLANK(Math1!KG17)," ",IF(Math1!KG17&gt;=50,IF(Math1!KG17&lt;75,Math1!KG17," ")," "))</f>
        <v xml:space="preserve"> </v>
      </c>
      <c r="BS48" s="458"/>
      <c r="BT48" s="459"/>
      <c r="BU48" s="159" t="str">
        <f>IF(ISBLANK(Math1!KK17)," ",IF(Math1!KK17&gt;=50,IF(Math1!KK17&lt;75,Math1!KK17," ")," "))</f>
        <v xml:space="preserve"> </v>
      </c>
      <c r="BV48" s="159" t="str">
        <f>IF(ISBLANK(Math1!KR17)," ",IF(Math1!KR17&gt;=50,IF(Math1!KR17&lt;75,Math1!KR17," ")," "))</f>
        <v xml:space="preserve"> </v>
      </c>
      <c r="BW48" s="159" t="str">
        <f>IF(ISBLANK(Math1!KV17)," ",IF(Math1!KV17&gt;=50,IF(Math1!KV17&lt;75,Math1!KV17," ")," "))</f>
        <v xml:space="preserve"> </v>
      </c>
    </row>
    <row r="49" spans="1:75" s="1" customFormat="1" ht="20.100000000000001" customHeight="1" thickBot="1">
      <c r="A49" s="459"/>
      <c r="B49" s="459"/>
      <c r="C49" s="161" t="str">
        <f>IF(ISBLANK(Math1!E17)," ",IF(Math1!E17&lt;50,Math1!E17," "))</f>
        <v xml:space="preserve"> </v>
      </c>
      <c r="D49" s="161" t="str">
        <f>IF(ISBLANK(Math1!I17)," ",IF(Math1!I17&lt;50,Math1!I17," "))</f>
        <v xml:space="preserve"> </v>
      </c>
      <c r="E49" s="161" t="str">
        <f>IF(ISBLANK(Math1!M17)," ",IF(Math1!M17&lt;50,Math1!M17," "))</f>
        <v xml:space="preserve"> </v>
      </c>
      <c r="F49" s="161" t="str">
        <f>IF(ISBLANK(Math1!Q17)," ",IF(Math1!Q17&lt;50,Math1!Q17," "))</f>
        <v xml:space="preserve"> </v>
      </c>
      <c r="G49" s="161" t="str">
        <f>IF(ISBLANK(Math1!U17)," ",IF(Math1!U17&lt;50,Math1!U17," "))</f>
        <v xml:space="preserve"> </v>
      </c>
      <c r="H49" s="161" t="str">
        <f>IF(ISBLANK(Math1!AB17)," ",IF(Math1!AB17&lt;50,Math1!AB17," "))</f>
        <v xml:space="preserve"> </v>
      </c>
      <c r="I49" s="161" t="str">
        <f>IF(ISBLANK(Math1!AF17)," ",IF(Math1!AF17&lt;50,Math1!AF17," "))</f>
        <v xml:space="preserve"> </v>
      </c>
      <c r="J49" s="161" t="str">
        <f>IF(ISBLANK(Math1!AJ17)," ",IF(Math1!AJ17&lt;50,Math1!AJ17," "))</f>
        <v xml:space="preserve"> </v>
      </c>
      <c r="K49" s="161" t="str">
        <f>IF(ISBLANK(Math1!AN17)," ",IF(Math1!AN17&lt;50,Math1!AN17," "))</f>
        <v xml:space="preserve"> </v>
      </c>
      <c r="L49" s="161" t="str">
        <f>IF(ISBLANK(Math1!AR17)," ",IF(Math1!AR17&lt;50,Math1!AR17," "))</f>
        <v xml:space="preserve"> </v>
      </c>
      <c r="M49" s="161" t="str">
        <f>IF(ISBLANK(Math1!AY17)," ",IF(Math1!AY17&lt;50,Math1!AY17," "))</f>
        <v xml:space="preserve"> </v>
      </c>
      <c r="N49" s="161" t="str">
        <f>IF(ISBLANK(Math1!BC17)," ",IF(Math1!BC17&lt;50,Math1!BC17," "))</f>
        <v xml:space="preserve"> </v>
      </c>
      <c r="O49" s="161" t="str">
        <f>IF(ISBLANK(Math1!BG17)," ",IF(Math1!BG17&lt;50,Math1!BG17," "))</f>
        <v xml:space="preserve"> </v>
      </c>
      <c r="P49" s="161" t="str">
        <f>IF(ISBLANK(Math1!BK17)," ",IF(Math1!BK17&lt;50,Math1!BK17," "))</f>
        <v xml:space="preserve"> </v>
      </c>
      <c r="Q49" s="161" t="str">
        <f>IF(ISBLANK(Math1!BO17)," ",IF(Math1!BO17&lt;50,Math1!BO17," "))</f>
        <v xml:space="preserve"> </v>
      </c>
      <c r="R49" s="161" t="str">
        <f>IF(ISBLANK(Math1!BV17)," ",IF(Math1!BV17&lt;50,Math1!BV17," "))</f>
        <v xml:space="preserve"> </v>
      </c>
      <c r="S49" s="161" t="str">
        <f>IF(ISBLANK(Math1!BZ17)," ",IF(Math1!BZ17&lt;50,Math1!BZ17," "))</f>
        <v xml:space="preserve"> </v>
      </c>
      <c r="T49" s="161" t="str">
        <f>IF(ISBLANK(Math1!CD17)," ",IF(Math1!CD17&lt;50,Math1!CD17," "))</f>
        <v xml:space="preserve"> </v>
      </c>
      <c r="U49" s="161" t="str">
        <f>IF(ISBLANK(Math1!CH17)," ",IF(Math1!CH17&lt;50,Math1!CH17," "))</f>
        <v xml:space="preserve"> </v>
      </c>
      <c r="V49" s="161" t="str">
        <f>IF(ISBLANK(Math1!CL17)," ",IF(Math1!CL17&lt;50,Math1!CL17," "))</f>
        <v xml:space="preserve"> </v>
      </c>
      <c r="W49" s="162" t="str">
        <f>IF(ISBLANK(Math1!CS17)," ",IF(Math1!CS17&lt;50,Math1!CS17," "))</f>
        <v xml:space="preserve"> </v>
      </c>
      <c r="X49" s="460"/>
      <c r="Y49" s="461"/>
      <c r="Z49" s="161" t="str">
        <f>IF(ISBLANK(Math1!CW17)," ",IF(Math1!CW17&lt;50,Math1!CW17," "))</f>
        <v xml:space="preserve"> </v>
      </c>
      <c r="AA49" s="161" t="str">
        <f>IF(ISBLANK(Math1!DA17)," ",IF(Math1!DA17&lt;50,Math1!DA17," "))</f>
        <v xml:space="preserve"> </v>
      </c>
      <c r="AB49" s="161" t="str">
        <f>IF(ISBLANK(Math1!DE17)," ",IF(Math1!DE17&lt;50,Math1!DE17," "))</f>
        <v xml:space="preserve"> </v>
      </c>
      <c r="AC49" s="161" t="str">
        <f>IF(ISBLANK(Math1!DI17)," ",IF(Math1!DI17&lt;50,Math1!DI17," "))</f>
        <v xml:space="preserve"> </v>
      </c>
      <c r="AD49" s="161" t="str">
        <f>IF(ISBLANK(Math1!DP17)," ",IF(Math1!DP17&lt;50,Math1!DP17," "))</f>
        <v xml:space="preserve"> </v>
      </c>
      <c r="AE49" s="161" t="str">
        <f>IF(ISBLANK(Math1!DT17)," ",IF(Math1!DT17&lt;50,Math1!DT17," "))</f>
        <v xml:space="preserve"> </v>
      </c>
      <c r="AF49" s="161" t="str">
        <f>IF(ISBLANK(Math1!DX17)," ",IF(Math1!DX17&lt;50,Math1!DX17," "))</f>
        <v xml:space="preserve"> </v>
      </c>
      <c r="AG49" s="161" t="str">
        <f>IF(ISBLANK(Math1!EB17)," ",IF(Math1!EB17&lt;50,Math1!EB17," "))</f>
        <v xml:space="preserve"> </v>
      </c>
      <c r="AH49" s="161" t="str">
        <f>IF(ISBLANK(Math1!EF17)," ",IF(Math1!EF17&lt;50,Math1!EF17," "))</f>
        <v xml:space="preserve"> </v>
      </c>
      <c r="AI49" s="161" t="str">
        <f>IF(ISBLANK(Math1!EM17)," ",IF(Math1!EM17&lt;50,Math1!EM17," "))</f>
        <v xml:space="preserve"> </v>
      </c>
      <c r="AJ49" s="161" t="str">
        <f>IF(ISBLANK(Math1!EQ17)," ",IF(Math1!EQ17&lt;50,Math1!EQ17," "))</f>
        <v xml:space="preserve"> </v>
      </c>
      <c r="AK49" s="161" t="str">
        <f>IF(ISBLANK(Math1!EU17)," ",IF(Math1!EU17&lt;50,Math1!EU17," "))</f>
        <v xml:space="preserve"> </v>
      </c>
      <c r="AL49" s="161" t="str">
        <f>IF(ISBLANK(Math1!EY17)," ",IF(Math1!EY17&lt;50,Math1!EY17," "))</f>
        <v xml:space="preserve"> </v>
      </c>
      <c r="AM49" s="161" t="str">
        <f>IF(ISBLANK(Math1!FC17)," ",IF(Math1!FC17&lt;50,Math1!FC17," "))</f>
        <v xml:space="preserve"> </v>
      </c>
      <c r="AN49" s="161" t="str">
        <f>IF(ISBLANK(Math1!FJ17)," ",IF(Math1!FJ17&lt;50,Math1!FJ17," "))</f>
        <v xml:space="preserve"> </v>
      </c>
      <c r="AO49" s="161" t="str">
        <f>IF(ISBLANK(Math1!FN17)," ",IF(Math1!FN17&lt;50,Math1!FN17," "))</f>
        <v xml:space="preserve"> </v>
      </c>
      <c r="AP49" s="161" t="str">
        <f>IF(ISBLANK(Math1!FR17)," ",IF(Math1!FR17&lt;50,Math1!FR17," "))</f>
        <v xml:space="preserve"> </v>
      </c>
      <c r="AQ49" s="161" t="str">
        <f>IF(ISBLANK(Math1!FV17)," ",IF(Math1!FV17&lt;50,Math1!FV17," "))</f>
        <v xml:space="preserve"> </v>
      </c>
      <c r="AR49" s="161" t="str">
        <f>IF(ISBLANK(Math1!FZ17)," ",IF(Math1!FZ17&lt;50,Math1!FZ17," "))</f>
        <v xml:space="preserve"> </v>
      </c>
      <c r="AS49" s="161" t="str">
        <f>IF(ISBLANK(Math1!GG17)," ",IF(Math1!GG17&lt;50,Math1!GG17," "))</f>
        <v xml:space="preserve"> </v>
      </c>
      <c r="AT49" s="162" t="str">
        <f>IF(ISBLANK(Math1!GK17)," ",IF(Math1!GK17&lt;50,Math1!GK17," "))</f>
        <v xml:space="preserve"> </v>
      </c>
      <c r="AU49" s="460"/>
      <c r="AV49" s="461"/>
      <c r="AW49" s="161" t="str">
        <f>IF(ISBLANK(Math1!GO17)," ",IF(Math1!GO17&lt;50,Math1!GO17," "))</f>
        <v xml:space="preserve"> </v>
      </c>
      <c r="AX49" s="161" t="str">
        <f>IF(ISBLANK(Math1!GS17)," ",IF(Math1!GS17&lt;50,Math1!GS17," "))</f>
        <v xml:space="preserve"> </v>
      </c>
      <c r="AY49" s="161" t="str">
        <f>IF(ISBLANK(Math1!GW17)," ",IF(Math1!GW17&lt;50,Math1!GW17," "))</f>
        <v xml:space="preserve"> </v>
      </c>
      <c r="AZ49" s="161" t="str">
        <f>IF(ISBLANK(Math1!HD17)," ",IF(Math1!HD17&lt;50,Math1!HD17," "))</f>
        <v xml:space="preserve"> </v>
      </c>
      <c r="BA49" s="161" t="str">
        <f>IF(ISBLANK(Math1!HH17)," ",IF(Math1!HH17&lt;50,Math1!HH17," "))</f>
        <v xml:space="preserve"> </v>
      </c>
      <c r="BB49" s="161" t="str">
        <f>IF(ISBLANK(Math1!HL17)," ",IF(Math1!HL17&lt;50,Math1!HL17," "))</f>
        <v xml:space="preserve"> </v>
      </c>
      <c r="BC49" s="161" t="str">
        <f>IF(ISBLANK(Math1!HP17)," ",IF(Math1!HP17&lt;50,Math1!HP17," "))</f>
        <v xml:space="preserve"> </v>
      </c>
      <c r="BD49" s="161" t="str">
        <f>IF(ISBLANK(Math1!HT17)," ",IF(Math1!HT17&lt;50,Math1!HT17," "))</f>
        <v xml:space="preserve"> </v>
      </c>
      <c r="BE49" s="161" t="str">
        <f>IF(ISBLANK(Math1!IA17)," ",IF(Math1!IA17&lt;50,Math1!IA17," "))</f>
        <v xml:space="preserve"> </v>
      </c>
      <c r="BF49" s="161" t="str">
        <f>IF(ISBLANK(Math1!IE17)," ",IF(Math1!IE17&lt;50,Math1!IE17," "))</f>
        <v xml:space="preserve"> </v>
      </c>
      <c r="BG49" s="161" t="str">
        <f>IF(ISBLANK(Math1!II17)," ",IF(Math1!II17&lt;50,Math1!II17," "))</f>
        <v xml:space="preserve"> </v>
      </c>
      <c r="BH49" s="161" t="str">
        <f>IF(ISBLANK(Math1!IM17)," ",IF(Math1!IM17&lt;50,Math1!IM17," "))</f>
        <v xml:space="preserve"> </v>
      </c>
      <c r="BI49" s="161" t="str">
        <f>IF(ISBLANK(Math1!IQ17)," ",IF(Math1!IQ17&lt;50,Math1!IQ17," "))</f>
        <v xml:space="preserve"> </v>
      </c>
      <c r="BJ49" s="161" t="str">
        <f>IF(ISBLANK(Math1!IX17)," ",IF(Math1!IX17&lt;50,Math1!IX17," "))</f>
        <v xml:space="preserve"> </v>
      </c>
      <c r="BK49" s="161" t="str">
        <f>IF(ISBLANK(Math1!JB17)," ",IF(Math1!JB17&lt;50,Math1!JB17," "))</f>
        <v xml:space="preserve"> </v>
      </c>
      <c r="BL49" s="161" t="str">
        <f>IF(ISBLANK(Math1!JF17)," ",IF(Math1!JF17&lt;50,Math1!JF17," "))</f>
        <v xml:space="preserve"> </v>
      </c>
      <c r="BM49" s="161" t="str">
        <f>IF(ISBLANK(Math1!JJ17)," ",IF(Math1!JJ17&lt;50,Math1!JJ17," "))</f>
        <v xml:space="preserve"> </v>
      </c>
      <c r="BN49" s="161" t="str">
        <f>IF(ISBLANK(Math1!JN17)," ",IF(Math1!JN17&lt;50,Math1!JN17," "))</f>
        <v xml:space="preserve"> </v>
      </c>
      <c r="BO49" s="161" t="str">
        <f>IF(ISBLANK(Math1!JU17)," ",IF(Math1!JU17&lt;50,Math1!JU17," "))</f>
        <v xml:space="preserve"> </v>
      </c>
      <c r="BP49" s="161" t="str">
        <f>IF(ISBLANK(Math1!JY17)," ",IF(Math1!JY17&lt;50,Math1!JY17," "))</f>
        <v xml:space="preserve"> </v>
      </c>
      <c r="BQ49" s="161" t="str">
        <f>IF(ISBLANK(Math1!KC17)," ",IF(Math1!KC17&lt;50,Math1!KC17," "))</f>
        <v xml:space="preserve"> </v>
      </c>
      <c r="BR49" s="162" t="str">
        <f>IF(ISBLANK(Math1!KG17)," ",IF(Math1!KG17&lt;50,Math1!KG17," "))</f>
        <v xml:space="preserve"> </v>
      </c>
      <c r="BS49" s="460"/>
      <c r="BT49" s="461"/>
      <c r="BU49" s="161" t="str">
        <f>IF(ISBLANK(Math1!KK17)," ",IF(Math1!KK17&lt;50,Math1!KK17," "))</f>
        <v xml:space="preserve"> </v>
      </c>
      <c r="BV49" s="161" t="str">
        <f>IF(ISBLANK(Math1!KR17)," ",IF(Math1!KR17&lt;50,Math1!KR17," "))</f>
        <v xml:space="preserve"> </v>
      </c>
      <c r="BW49" s="161" t="str">
        <f>IF(ISBLANK(Math1!KV17)," ",IF(Math1!KV17&lt;50,Math1!KV17," "))</f>
        <v xml:space="preserve"> </v>
      </c>
    </row>
    <row r="50" spans="1:75" s="1" customFormat="1" ht="20.100000000000001" customHeight="1">
      <c r="A50" s="459" t="str">
        <f>LEFT(Math1!$A16,1)&amp;LEFT(Math1!$B16,1)</f>
        <v xml:space="preserve">  </v>
      </c>
      <c r="B50" s="459"/>
      <c r="C50" s="157" t="str">
        <f>IF(ISBLANK(Math1!E16)," ",IF(Math1!E16&gt;=75,Math1!E16," "))</f>
        <v xml:space="preserve"> </v>
      </c>
      <c r="D50" s="157" t="str">
        <f>IF(ISBLANK(Math1!I16)," ",IF(Math1!I16&gt;=75,Math1!I16," "))</f>
        <v xml:space="preserve"> </v>
      </c>
      <c r="E50" s="157" t="str">
        <f>IF(ISBLANK(Math1!M16)," ",IF(Math1!M16&gt;=75,Math1!M16," "))</f>
        <v xml:space="preserve"> </v>
      </c>
      <c r="F50" s="157" t="str">
        <f>IF(ISBLANK(Math1!Q16)," ",IF(Math1!Q16&gt;=75,Math1!Q16," "))</f>
        <v xml:space="preserve"> </v>
      </c>
      <c r="G50" s="157" t="str">
        <f>IF(ISBLANK(Math1!U16)," ",IF(Math1!U16&gt;=75,Math1!U16," "))</f>
        <v xml:space="preserve"> </v>
      </c>
      <c r="H50" s="157" t="str">
        <f>IF(ISBLANK(Math1!AB16)," ",IF(Math1!AB16&gt;=75,Math1!AB16," "))</f>
        <v xml:space="preserve"> </v>
      </c>
      <c r="I50" s="157" t="str">
        <f>IF(ISBLANK(Math1!AF16)," ",IF(Math1!AF16&gt;=75,Math1!AF16," "))</f>
        <v xml:space="preserve"> </v>
      </c>
      <c r="J50" s="157" t="str">
        <f>IF(ISBLANK(Math1!AJ16)," ",IF(Math1!AJ16&gt;=75,Math1!AJ16," "))</f>
        <v xml:space="preserve"> </v>
      </c>
      <c r="K50" s="157" t="str">
        <f>IF(ISBLANK(Math1!AN16)," ",IF(Math1!AN16&gt;=75,Math1!AN16," "))</f>
        <v xml:space="preserve"> </v>
      </c>
      <c r="L50" s="157" t="str">
        <f>IF(ISBLANK(Math1!AR16)," ",IF(Math1!AR16&gt;=75,Math1!AR16," "))</f>
        <v xml:space="preserve"> </v>
      </c>
      <c r="M50" s="157" t="str">
        <f>IF(ISBLANK(Math1!AY16)," ",IF(Math1!AY16&gt;=75,Math1!AY16," "))</f>
        <v xml:space="preserve"> </v>
      </c>
      <c r="N50" s="157" t="str">
        <f>IF(ISBLANK(Math1!BC16)," ",IF(Math1!BC16&gt;=75,Math1!BC16," "))</f>
        <v xml:space="preserve"> </v>
      </c>
      <c r="O50" s="157" t="str">
        <f>IF(ISBLANK(Math1!BG16)," ",IF(Math1!BG16&gt;=75,Math1!BG16," "))</f>
        <v xml:space="preserve"> </v>
      </c>
      <c r="P50" s="157" t="str">
        <f>IF(ISBLANK(Math1!BK16)," ",IF(Math1!BK16&gt;=75,Math1!BK16," "))</f>
        <v xml:space="preserve"> </v>
      </c>
      <c r="Q50" s="157" t="str">
        <f>IF(ISBLANK(Math1!BO16)," ",IF(Math1!BO16&gt;=75,Math1!BO16," "))</f>
        <v xml:space="preserve"> </v>
      </c>
      <c r="R50" s="157" t="str">
        <f>IF(ISBLANK(Math1!BV16)," ",IF(Math1!BV16&gt;=75,Math1!BV16," "))</f>
        <v xml:space="preserve"> </v>
      </c>
      <c r="S50" s="157" t="str">
        <f>IF(ISBLANK(Math1!BZ16)," ",IF(Math1!BZ16&gt;=75,Math1!BZ16," "))</f>
        <v xml:space="preserve"> </v>
      </c>
      <c r="T50" s="157" t="str">
        <f>IF(ISBLANK(Math1!CD16)," ",IF(Math1!CD16&gt;=75,Math1!CD16," "))</f>
        <v xml:space="preserve"> </v>
      </c>
      <c r="U50" s="157" t="str">
        <f>IF(ISBLANK(Math1!CH16)," ",IF(Math1!CH16&gt;=75,Math1!CH16," "))</f>
        <v xml:space="preserve"> </v>
      </c>
      <c r="V50" s="157" t="str">
        <f>IF(ISBLANK(Math1!CL16)," ",IF(Math1!CL16&gt;=75,Math1!CL16," "))</f>
        <v xml:space="preserve"> </v>
      </c>
      <c r="W50" s="158" t="str">
        <f>IF(ISBLANK(Math1!CS16)," ",IF(Math1!CS16&gt;=75,Math1!CS16," "))</f>
        <v xml:space="preserve"> </v>
      </c>
      <c r="X50" s="456" t="str">
        <f>A50</f>
        <v xml:space="preserve">  </v>
      </c>
      <c r="Y50" s="457"/>
      <c r="Z50" s="157" t="str">
        <f>IF(ISBLANK(Math1!CW16)," ",IF(Math1!CW16&gt;=75,Math1!CW16," "))</f>
        <v xml:space="preserve"> </v>
      </c>
      <c r="AA50" s="157" t="str">
        <f>IF(ISBLANK(Math1!DA16)," ",IF(Math1!DA16&gt;=75,Math1!DA16," "))</f>
        <v xml:space="preserve"> </v>
      </c>
      <c r="AB50" s="157" t="str">
        <f>IF(ISBLANK(Math1!DE16)," ",IF(Math1!DE16&gt;=75,Math1!DE16," "))</f>
        <v xml:space="preserve"> </v>
      </c>
      <c r="AC50" s="157" t="str">
        <f>IF(ISBLANK(Math1!DI16)," ",IF(Math1!DI16&gt;=75,Math1!DI16," "))</f>
        <v xml:space="preserve"> </v>
      </c>
      <c r="AD50" s="157" t="str">
        <f>IF(ISBLANK(Math1!DP16)," ",IF(Math1!DP16&gt;=75,Math1!DP16," "))</f>
        <v xml:space="preserve"> </v>
      </c>
      <c r="AE50" s="157" t="str">
        <f>IF(ISBLANK(Math1!DT16)," ",IF(Math1!DT16&gt;=75,Math1!DT16," "))</f>
        <v xml:space="preserve"> </v>
      </c>
      <c r="AF50" s="157" t="str">
        <f>IF(ISBLANK(Math1!DX16)," ",IF(Math1!DX16&gt;=75,Math1!DX16," "))</f>
        <v xml:space="preserve"> </v>
      </c>
      <c r="AG50" s="157" t="str">
        <f>IF(ISBLANK(Math1!EB16)," ",IF(Math1!EB16&gt;=75,Math1!EB16," "))</f>
        <v xml:space="preserve"> </v>
      </c>
      <c r="AH50" s="157" t="str">
        <f>IF(ISBLANK(Math1!EF16)," ",IF(Math1!EF16&gt;=75,Math1!EF16," "))</f>
        <v xml:space="preserve"> </v>
      </c>
      <c r="AI50" s="157" t="str">
        <f>IF(ISBLANK(Math1!EM16)," ",IF(Math1!EM16&gt;=75,Math1!EM16," "))</f>
        <v xml:space="preserve"> </v>
      </c>
      <c r="AJ50" s="157" t="str">
        <f>IF(ISBLANK(Math1!EQ16)," ",IF(Math1!EQ16&gt;=75,Math1!EQ16," "))</f>
        <v xml:space="preserve"> </v>
      </c>
      <c r="AK50" s="157" t="str">
        <f>IF(ISBLANK(Math1!EU16)," ",IF(Math1!EU16&gt;=75,Math1!EU16," "))</f>
        <v xml:space="preserve"> </v>
      </c>
      <c r="AL50" s="157" t="str">
        <f>IF(ISBLANK(Math1!EY16)," ",IF(Math1!EY16&gt;=75,Math1!EY16," "))</f>
        <v xml:space="preserve"> </v>
      </c>
      <c r="AM50" s="157" t="str">
        <f>IF(ISBLANK(Math1!FC16)," ",IF(Math1!FC16&gt;=75,Math1!FC16," "))</f>
        <v xml:space="preserve"> </v>
      </c>
      <c r="AN50" s="157" t="str">
        <f>IF(ISBLANK(Math1!FJ16)," ",IF(Math1!FJ16&gt;=75,Math1!FJ16," "))</f>
        <v xml:space="preserve"> </v>
      </c>
      <c r="AO50" s="157" t="str">
        <f>IF(ISBLANK(Math1!FN16)," ",IF(Math1!FN16&gt;=75,Math1!FN16," "))</f>
        <v xml:space="preserve"> </v>
      </c>
      <c r="AP50" s="157" t="str">
        <f>IF(ISBLANK(Math1!FR16)," ",IF(Math1!FR16&gt;=75,Math1!FR16," "))</f>
        <v xml:space="preserve"> </v>
      </c>
      <c r="AQ50" s="157" t="str">
        <f>IF(ISBLANK(Math1!FV16)," ",IF(Math1!FV16&gt;=75,Math1!FV16," "))</f>
        <v xml:space="preserve"> </v>
      </c>
      <c r="AR50" s="157" t="str">
        <f>IF(ISBLANK(Math1!FZ16)," ",IF(Math1!FZ16&gt;=75,Math1!FZ16," "))</f>
        <v xml:space="preserve"> </v>
      </c>
      <c r="AS50" s="157" t="str">
        <f>IF(ISBLANK(Math1!GG16)," ",IF(Math1!GG16&gt;=75,Math1!GG16," "))</f>
        <v xml:space="preserve"> </v>
      </c>
      <c r="AT50" s="158" t="str">
        <f>IF(ISBLANK(Math1!GK16)," ",IF(Math1!GK16&gt;=75,Math1!GK16," "))</f>
        <v xml:space="preserve"> </v>
      </c>
      <c r="AU50" s="456" t="str">
        <f>X50</f>
        <v xml:space="preserve">  </v>
      </c>
      <c r="AV50" s="457"/>
      <c r="AW50" s="157" t="str">
        <f>IF(ISBLANK(Math1!GO16)," ",IF(Math1!GO16&gt;=75,Math1!GO16," "))</f>
        <v xml:space="preserve"> </v>
      </c>
      <c r="AX50" s="157" t="str">
        <f>IF(ISBLANK(Math1!GS16)," ",IF(Math1!GS16&gt;=75,Math1!GS16," "))</f>
        <v xml:space="preserve"> </v>
      </c>
      <c r="AY50" s="157" t="str">
        <f>IF(ISBLANK(Math1!GW16)," ",IF(Math1!GW16&gt;=75,Math1!GW16," "))</f>
        <v xml:space="preserve"> </v>
      </c>
      <c r="AZ50" s="157" t="str">
        <f>IF(ISBLANK(Math1!HD16)," ",IF(Math1!HD16&gt;=75,Math1!HD16," "))</f>
        <v xml:space="preserve"> </v>
      </c>
      <c r="BA50" s="157" t="str">
        <f>IF(ISBLANK(Math1!HH16)," ",IF(Math1!HH16&gt;=75,Math1!HH16," "))</f>
        <v xml:space="preserve"> </v>
      </c>
      <c r="BB50" s="157" t="str">
        <f>IF(ISBLANK(Math1!HL16)," ",IF(Math1!HL16&gt;=75,Math1!HL16," "))</f>
        <v xml:space="preserve"> </v>
      </c>
      <c r="BC50" s="157" t="str">
        <f>IF(ISBLANK(Math1!HP16)," ",IF(Math1!HP16&gt;=75,Math1!HP16," "))</f>
        <v xml:space="preserve"> </v>
      </c>
      <c r="BD50" s="157" t="str">
        <f>IF(ISBLANK(Math1!HT16)," ",IF(Math1!HT16&gt;=75,Math1!HT16," "))</f>
        <v xml:space="preserve"> </v>
      </c>
      <c r="BE50" s="157" t="str">
        <f>IF(ISBLANK(Math1!IA16)," ",IF(Math1!IA16&gt;=75,Math1!IA16," "))</f>
        <v xml:space="preserve"> </v>
      </c>
      <c r="BF50" s="157" t="str">
        <f>IF(ISBLANK(Math1!IE16)," ",IF(Math1!IE16&gt;=75,Math1!IE16," "))</f>
        <v xml:space="preserve"> </v>
      </c>
      <c r="BG50" s="157" t="str">
        <f>IF(ISBLANK(Math1!II16)," ",IF(Math1!II16&gt;=75,Math1!II16," "))</f>
        <v xml:space="preserve"> </v>
      </c>
      <c r="BH50" s="157" t="str">
        <f>IF(ISBLANK(Math1!IM16)," ",IF(Math1!IM16&gt;=75,Math1!IM16," "))</f>
        <v xml:space="preserve"> </v>
      </c>
      <c r="BI50" s="157" t="str">
        <f>IF(ISBLANK(Math1!IQ16)," ",IF(Math1!IQ16&gt;=75,Math1!IQ16," "))</f>
        <v xml:space="preserve"> </v>
      </c>
      <c r="BJ50" s="157" t="str">
        <f>IF(ISBLANK(Math1!IX16)," ",IF(Math1!IX16&gt;=75,Math1!IX16," "))</f>
        <v xml:space="preserve"> </v>
      </c>
      <c r="BK50" s="157" t="str">
        <f>IF(ISBLANK(Math1!JB16)," ",IF(Math1!JB16&gt;=75,Math1!JB16," "))</f>
        <v xml:space="preserve"> </v>
      </c>
      <c r="BL50" s="157" t="str">
        <f>IF(ISBLANK(Math1!JF16)," ",IF(Math1!JF16&gt;=75,Math1!JF16," "))</f>
        <v xml:space="preserve"> </v>
      </c>
      <c r="BM50" s="157" t="str">
        <f>IF(ISBLANK(Math1!JJ16)," ",IF(Math1!JJ16&gt;=75,Math1!JJ16," "))</f>
        <v xml:space="preserve"> </v>
      </c>
      <c r="BN50" s="157" t="str">
        <f>IF(ISBLANK(Math1!JN16)," ",IF(Math1!JN16&gt;=75,Math1!JN16," "))</f>
        <v xml:space="preserve"> </v>
      </c>
      <c r="BO50" s="157" t="str">
        <f>IF(ISBLANK(Math1!JU16)," ",IF(Math1!JU16&gt;=75,Math1!JU16," "))</f>
        <v xml:space="preserve"> </v>
      </c>
      <c r="BP50" s="157" t="str">
        <f>IF(ISBLANK(Math1!JY16)," ",IF(Math1!JY16&gt;=75,Math1!JY16," "))</f>
        <v xml:space="preserve"> </v>
      </c>
      <c r="BQ50" s="157" t="str">
        <f>IF(ISBLANK(Math1!KC16)," ",IF(Math1!KC16&gt;=75,Math1!KC16," "))</f>
        <v xml:space="preserve"> </v>
      </c>
      <c r="BR50" s="158" t="str">
        <f>IF(ISBLANK(Math1!KG16)," ",IF(Math1!KG16&gt;=75,Math1!KG16," "))</f>
        <v xml:space="preserve"> </v>
      </c>
      <c r="BS50" s="456" t="str">
        <f>AU50</f>
        <v xml:space="preserve">  </v>
      </c>
      <c r="BT50" s="457"/>
      <c r="BU50" s="157" t="str">
        <f>IF(ISBLANK(Math1!KK16)," ",IF(Math1!KK16&gt;=75,Math1!KK16," "))</f>
        <v xml:space="preserve"> </v>
      </c>
      <c r="BV50" s="157" t="str">
        <f>IF(ISBLANK(Math1!KR16)," ",IF(Math1!KR16&gt;=75,Math1!KR16," "))</f>
        <v xml:space="preserve"> </v>
      </c>
      <c r="BW50" s="157" t="str">
        <f>IF(ISBLANK(Math1!KV16)," ",IF(Math1!KV16&gt;=75,Math1!KV16," "))</f>
        <v xml:space="preserve"> </v>
      </c>
    </row>
    <row r="51" spans="1:75" s="1" customFormat="1" ht="20.100000000000001" customHeight="1">
      <c r="A51" s="459"/>
      <c r="B51" s="459"/>
      <c r="C51" s="159" t="str">
        <f>IF(ISBLANK(Math1!E16)," ",IF(Math1!E16&gt;=50,IF(Math1!E16&lt;75,Math1!E16," ")," "))</f>
        <v xml:space="preserve"> </v>
      </c>
      <c r="D51" s="159" t="str">
        <f>IF(ISBLANK(Math1!I16)," ",IF(Math1!I16&gt;=50,IF(Math1!I16&lt;75,Math1!I16," ")," "))</f>
        <v xml:space="preserve"> </v>
      </c>
      <c r="E51" s="159" t="str">
        <f>IF(ISBLANK(Math1!M16)," ",IF(Math1!M16&gt;=50,IF(Math1!M16&lt;75,Math1!M16," ")," "))</f>
        <v xml:space="preserve"> </v>
      </c>
      <c r="F51" s="159" t="str">
        <f>IF(ISBLANK(Math1!Q16)," ",IF(Math1!Q16&gt;=50,IF(Math1!Q16&lt;75,Math1!Q16," ")," "))</f>
        <v xml:space="preserve"> </v>
      </c>
      <c r="G51" s="159" t="str">
        <f>IF(ISBLANK(Math1!U16)," ",IF(Math1!U16&gt;=50,IF(Math1!U16&lt;75,Math1!U16," ")," "))</f>
        <v xml:space="preserve"> </v>
      </c>
      <c r="H51" s="159" t="str">
        <f>IF(ISBLANK(Math1!AB16)," ",IF(Math1!AB16&gt;=50,IF(Math1!AB16&lt;75,Math1!AB16," ")," "))</f>
        <v xml:space="preserve"> </v>
      </c>
      <c r="I51" s="159" t="str">
        <f>IF(ISBLANK(Math1!AF16)," ",IF(Math1!AF16&gt;=50,IF(Math1!AF16&lt;75,Math1!AF16," ")," "))</f>
        <v xml:space="preserve"> </v>
      </c>
      <c r="J51" s="159" t="str">
        <f>IF(ISBLANK(Math1!AJ16)," ",IF(Math1!AJ16&gt;=50,IF(Math1!AJ16&lt;75,Math1!AJ16," ")," "))</f>
        <v xml:space="preserve"> </v>
      </c>
      <c r="K51" s="159" t="str">
        <f>IF(ISBLANK(Math1!AN16)," ",IF(Math1!AN16&gt;=50,IF(Math1!AN16&lt;75,Math1!AN16," ")," "))</f>
        <v xml:space="preserve"> </v>
      </c>
      <c r="L51" s="159" t="str">
        <f>IF(ISBLANK(Math1!AR16)," ",IF(Math1!AR16&gt;=50,IF(Math1!AR16&lt;75,Math1!AR16," ")," "))</f>
        <v xml:space="preserve"> </v>
      </c>
      <c r="M51" s="159" t="str">
        <f>IF(ISBLANK(Math1!AY16)," ",IF(Math1!AY16&gt;=50,IF(Math1!AY16&lt;75,Math1!AY16," ")," "))</f>
        <v xml:space="preserve"> </v>
      </c>
      <c r="N51" s="159" t="str">
        <f>IF(ISBLANK(Math1!BC16)," ",IF(Math1!BC16&gt;=50,IF(Math1!BC16&lt;75,Math1!BC16," ")," "))</f>
        <v xml:space="preserve"> </v>
      </c>
      <c r="O51" s="159" t="str">
        <f>IF(ISBLANK(Math1!BG16)," ",IF(Math1!BG16&gt;=50,IF(Math1!BG16&lt;75,Math1!BG16," ")," "))</f>
        <v xml:space="preserve"> </v>
      </c>
      <c r="P51" s="159" t="str">
        <f>IF(ISBLANK(Math1!BK16)," ",IF(Math1!BK16&gt;=50,IF(Math1!BK16&lt;75,Math1!BK16," ")," "))</f>
        <v xml:space="preserve"> </v>
      </c>
      <c r="Q51" s="159" t="str">
        <f>IF(ISBLANK(Math1!BO16)," ",IF(Math1!BO16&gt;=50,IF(Math1!BO16&lt;75,Math1!BO16," ")," "))</f>
        <v xml:space="preserve"> </v>
      </c>
      <c r="R51" s="159" t="str">
        <f>IF(ISBLANK(Math1!BV16)," ",IF(Math1!BV16&gt;=50,IF(Math1!BV16&lt;75,Math1!BV16," ")," "))</f>
        <v xml:space="preserve"> </v>
      </c>
      <c r="S51" s="159" t="str">
        <f>IF(ISBLANK(Math1!BZ16)," ",IF(Math1!BZ16&gt;=50,IF(Math1!BZ16&lt;75,Math1!BZ16," ")," "))</f>
        <v xml:space="preserve"> </v>
      </c>
      <c r="T51" s="159" t="str">
        <f>IF(ISBLANK(Math1!CD16)," ",IF(Math1!CD16&gt;=50,IF(Math1!CD16&lt;75,Math1!CD16," ")," "))</f>
        <v xml:space="preserve"> </v>
      </c>
      <c r="U51" s="159" t="str">
        <f>IF(ISBLANK(Math1!CH16)," ",IF(Math1!CH16&gt;=50,IF(Math1!CH16&lt;75,Math1!CH16," ")," "))</f>
        <v xml:space="preserve"> </v>
      </c>
      <c r="V51" s="159" t="str">
        <f>IF(ISBLANK(Math1!CL16)," ",IF(Math1!CL16&gt;=50,IF(Math1!CL16&lt;75,Math1!CL16," ")," "))</f>
        <v xml:space="preserve"> </v>
      </c>
      <c r="W51" s="160" t="str">
        <f>IF(ISBLANK(Math1!CS16)," ",IF(Math1!CS16&gt;=50,IF(Math1!CS16&lt;75,Math1!CS16," ")," "))</f>
        <v xml:space="preserve"> </v>
      </c>
      <c r="X51" s="458"/>
      <c r="Y51" s="459"/>
      <c r="Z51" s="159" t="str">
        <f>IF(ISBLANK(Math1!CW16)," ",IF(Math1!CW16&gt;=50,IF(Math1!CW16&lt;75,Math1!CW16," ")," "))</f>
        <v xml:space="preserve"> </v>
      </c>
      <c r="AA51" s="159" t="str">
        <f>IF(ISBLANK(Math1!DA16)," ",IF(Math1!DA16&gt;=50,IF(Math1!DA16&lt;75,Math1!DA16," ")," "))</f>
        <v xml:space="preserve"> </v>
      </c>
      <c r="AB51" s="159" t="str">
        <f>IF(ISBLANK(Math1!DE16)," ",IF(Math1!DE16&gt;=50,IF(Math1!DE16&lt;75,Math1!DE16," ")," "))</f>
        <v xml:space="preserve"> </v>
      </c>
      <c r="AC51" s="159" t="str">
        <f>IF(ISBLANK(Math1!DI16)," ",IF(Math1!DI16&gt;=50,IF(Math1!DI16&lt;75,Math1!DI16," ")," "))</f>
        <v xml:space="preserve"> </v>
      </c>
      <c r="AD51" s="159" t="str">
        <f>IF(ISBLANK(Math1!DP16)," ",IF(Math1!DP16&gt;=50,IF(Math1!DP16&lt;75,Math1!DP16," ")," "))</f>
        <v xml:space="preserve"> </v>
      </c>
      <c r="AE51" s="159" t="str">
        <f>IF(ISBLANK(Math1!DT16)," ",IF(Math1!DT16&gt;=50,IF(Math1!DT16&lt;75,Math1!DT16," ")," "))</f>
        <v xml:space="preserve"> </v>
      </c>
      <c r="AF51" s="159" t="str">
        <f>IF(ISBLANK(Math1!DX16)," ",IF(Math1!DX16&gt;=50,IF(Math1!DX16&lt;75,Math1!DX16," ")," "))</f>
        <v xml:space="preserve"> </v>
      </c>
      <c r="AG51" s="159" t="str">
        <f>IF(ISBLANK(Math1!EB16)," ",IF(Math1!EB16&gt;=50,IF(Math1!EB16&lt;75,Math1!EB16," ")," "))</f>
        <v xml:space="preserve"> </v>
      </c>
      <c r="AH51" s="159" t="str">
        <f>IF(ISBLANK(Math1!EF16)," ",IF(Math1!EF16&gt;=50,IF(Math1!EF16&lt;75,Math1!EF16," ")," "))</f>
        <v xml:space="preserve"> </v>
      </c>
      <c r="AI51" s="159" t="str">
        <f>IF(ISBLANK(Math1!EM16)," ",IF(Math1!EM16&gt;=50,IF(Math1!EM16&lt;75,Math1!EM16," ")," "))</f>
        <v xml:space="preserve"> </v>
      </c>
      <c r="AJ51" s="159" t="str">
        <f>IF(ISBLANK(Math1!EQ16)," ",IF(Math1!EQ16&gt;=50,IF(Math1!EQ16&lt;75,Math1!EQ16," ")," "))</f>
        <v xml:space="preserve"> </v>
      </c>
      <c r="AK51" s="159" t="str">
        <f>IF(ISBLANK(Math1!EU16)," ",IF(Math1!EU16&gt;=50,IF(Math1!EU16&lt;75,Math1!EU16," ")," "))</f>
        <v xml:space="preserve"> </v>
      </c>
      <c r="AL51" s="159" t="str">
        <f>IF(ISBLANK(Math1!EY16)," ",IF(Math1!EY16&gt;=50,IF(Math1!EY16&lt;75,Math1!EY16," ")," "))</f>
        <v xml:space="preserve"> </v>
      </c>
      <c r="AM51" s="159" t="str">
        <f>IF(ISBLANK(Math1!FC16)," ",IF(Math1!FC16&gt;=50,IF(Math1!FC16&lt;75,Math1!FC16," ")," "))</f>
        <v xml:space="preserve"> </v>
      </c>
      <c r="AN51" s="159" t="str">
        <f>IF(ISBLANK(Math1!FJ16)," ",IF(Math1!FJ16&gt;=50,IF(Math1!FJ16&lt;75,Math1!FJ16," ")," "))</f>
        <v xml:space="preserve"> </v>
      </c>
      <c r="AO51" s="159" t="str">
        <f>IF(ISBLANK(Math1!FN16)," ",IF(Math1!FN16&gt;=50,IF(Math1!FN16&lt;75,Math1!FN16," ")," "))</f>
        <v xml:space="preserve"> </v>
      </c>
      <c r="AP51" s="159" t="str">
        <f>IF(ISBLANK(Math1!FR16)," ",IF(Math1!FR16&gt;=50,IF(Math1!FR16&lt;75,Math1!FR16," ")," "))</f>
        <v xml:space="preserve"> </v>
      </c>
      <c r="AQ51" s="159" t="str">
        <f>IF(ISBLANK(Math1!FV16)," ",IF(Math1!FV16&gt;=50,IF(Math1!FV16&lt;75,Math1!FV16," ")," "))</f>
        <v xml:space="preserve"> </v>
      </c>
      <c r="AR51" s="159" t="str">
        <f>IF(ISBLANK(Math1!FZ16)," ",IF(Math1!FZ16&gt;=50,IF(Math1!FZ16&lt;75,Math1!FZ16," ")," "))</f>
        <v xml:space="preserve"> </v>
      </c>
      <c r="AS51" s="159" t="str">
        <f>IF(ISBLANK(Math1!GG16)," ",IF(Math1!GG16&gt;=50,IF(Math1!GG16&lt;75,Math1!GG16," ")," "))</f>
        <v xml:space="preserve"> </v>
      </c>
      <c r="AT51" s="160" t="str">
        <f>IF(ISBLANK(Math1!GK16)," ",IF(Math1!GK16&gt;=50,IF(Math1!GK16&lt;75,Math1!GK16," ")," "))</f>
        <v xml:space="preserve"> </v>
      </c>
      <c r="AU51" s="458"/>
      <c r="AV51" s="459"/>
      <c r="AW51" s="159" t="str">
        <f>IF(ISBLANK(Math1!GO16)," ",IF(Math1!GO16&gt;=50,IF(Math1!GO16&lt;75,Math1!GO16," ")," "))</f>
        <v xml:space="preserve"> </v>
      </c>
      <c r="AX51" s="159" t="str">
        <f>IF(ISBLANK(Math1!GS16)," ",IF(Math1!GS16&gt;=50,IF(Math1!GS16&lt;75,Math1!GS16," ")," "))</f>
        <v xml:space="preserve"> </v>
      </c>
      <c r="AY51" s="159" t="str">
        <f>IF(ISBLANK(Math1!GW16)," ",IF(Math1!GW16&gt;=50,IF(Math1!GW16&lt;75,Math1!GW16," ")," "))</f>
        <v xml:space="preserve"> </v>
      </c>
      <c r="AZ51" s="159" t="str">
        <f>IF(ISBLANK(Math1!HD16)," ",IF(Math1!HD16&gt;=50,IF(Math1!HD16&lt;75,Math1!HD16," ")," "))</f>
        <v xml:space="preserve"> </v>
      </c>
      <c r="BA51" s="159" t="str">
        <f>IF(ISBLANK(Math1!HH16)," ",IF(Math1!HH16&gt;=50,IF(Math1!HH16&lt;75,Math1!HH16," ")," "))</f>
        <v xml:space="preserve"> </v>
      </c>
      <c r="BB51" s="159" t="str">
        <f>IF(ISBLANK(Math1!HL16)," ",IF(Math1!HL16&gt;=50,IF(Math1!HL16&lt;75,Math1!HL16," ")," "))</f>
        <v xml:space="preserve"> </v>
      </c>
      <c r="BC51" s="159" t="str">
        <f>IF(ISBLANK(Math1!HP16)," ",IF(Math1!HP16&gt;=50,IF(Math1!HP16&lt;75,Math1!HP16," ")," "))</f>
        <v xml:space="preserve"> </v>
      </c>
      <c r="BD51" s="159" t="str">
        <f>IF(ISBLANK(Math1!HT16)," ",IF(Math1!HT16&gt;=50,IF(Math1!HT16&lt;75,Math1!HT16," ")," "))</f>
        <v xml:space="preserve"> </v>
      </c>
      <c r="BE51" s="159" t="str">
        <f>IF(ISBLANK(Math1!IA16)," ",IF(Math1!IA16&gt;=50,IF(Math1!IA16&lt;75,Math1!IA16," ")," "))</f>
        <v xml:space="preserve"> </v>
      </c>
      <c r="BF51" s="159" t="str">
        <f>IF(ISBLANK(Math1!IE16)," ",IF(Math1!IE16&gt;=50,IF(Math1!IE16&lt;75,Math1!IE16," ")," "))</f>
        <v xml:space="preserve"> </v>
      </c>
      <c r="BG51" s="159" t="str">
        <f>IF(ISBLANK(Math1!II16)," ",IF(Math1!II16&gt;=50,IF(Math1!II16&lt;75,Math1!II16," ")," "))</f>
        <v xml:space="preserve"> </v>
      </c>
      <c r="BH51" s="159" t="str">
        <f>IF(ISBLANK(Math1!IM16)," ",IF(Math1!IM16&gt;=50,IF(Math1!IM16&lt;75,Math1!IM16," ")," "))</f>
        <v xml:space="preserve"> </v>
      </c>
      <c r="BI51" s="159" t="str">
        <f>IF(ISBLANK(Math1!IQ16)," ",IF(Math1!IQ16&gt;=50,IF(Math1!IQ16&lt;75,Math1!IQ16," ")," "))</f>
        <v xml:space="preserve"> </v>
      </c>
      <c r="BJ51" s="159" t="str">
        <f>IF(ISBLANK(Math1!IX16)," ",IF(Math1!IX16&gt;=50,IF(Math1!IX16&lt;75,Math1!IX16," ")," "))</f>
        <v xml:space="preserve"> </v>
      </c>
      <c r="BK51" s="159" t="str">
        <f>IF(ISBLANK(Math1!JB16)," ",IF(Math1!JB16&gt;=50,IF(Math1!JB16&lt;75,Math1!JB16," ")," "))</f>
        <v xml:space="preserve"> </v>
      </c>
      <c r="BL51" s="159" t="str">
        <f>IF(ISBLANK(Math1!JF16)," ",IF(Math1!JF16&gt;=50,IF(Math1!JF16&lt;75,Math1!JF16," ")," "))</f>
        <v xml:space="preserve"> </v>
      </c>
      <c r="BM51" s="159" t="str">
        <f>IF(ISBLANK(Math1!JJ16)," ",IF(Math1!JJ16&gt;=50,IF(Math1!JJ16&lt;75,Math1!JJ16," ")," "))</f>
        <v xml:space="preserve"> </v>
      </c>
      <c r="BN51" s="159" t="str">
        <f>IF(ISBLANK(Math1!JN16)," ",IF(Math1!JN16&gt;=50,IF(Math1!JN16&lt;75,Math1!JN16," ")," "))</f>
        <v xml:space="preserve"> </v>
      </c>
      <c r="BO51" s="159" t="str">
        <f>IF(ISBLANK(Math1!JU16)," ",IF(Math1!JU16&gt;=50,IF(Math1!JU16&lt;75,Math1!JU16," ")," "))</f>
        <v xml:space="preserve"> </v>
      </c>
      <c r="BP51" s="159" t="str">
        <f>IF(ISBLANK(Math1!JY16)," ",IF(Math1!JY16&gt;=50,IF(Math1!JY16&lt;75,Math1!JY16," ")," "))</f>
        <v xml:space="preserve"> </v>
      </c>
      <c r="BQ51" s="159" t="str">
        <f>IF(ISBLANK(Math1!KC16)," ",IF(Math1!KC16&gt;=50,IF(Math1!KC16&lt;75,Math1!KC16," ")," "))</f>
        <v xml:space="preserve"> </v>
      </c>
      <c r="BR51" s="160" t="str">
        <f>IF(ISBLANK(Math1!KG16)," ",IF(Math1!KG16&gt;=50,IF(Math1!KG16&lt;75,Math1!KG16," ")," "))</f>
        <v xml:space="preserve"> </v>
      </c>
      <c r="BS51" s="458"/>
      <c r="BT51" s="459"/>
      <c r="BU51" s="159" t="str">
        <f>IF(ISBLANK(Math1!KK16)," ",IF(Math1!KK16&gt;=50,IF(Math1!KK16&lt;75,Math1!KK16," ")," "))</f>
        <v xml:space="preserve"> </v>
      </c>
      <c r="BV51" s="159" t="str">
        <f>IF(ISBLANK(Math1!KR16)," ",IF(Math1!KR16&gt;=50,IF(Math1!KR16&lt;75,Math1!KR16," ")," "))</f>
        <v xml:space="preserve"> </v>
      </c>
      <c r="BW51" s="159" t="str">
        <f>IF(ISBLANK(Math1!KV16)," ",IF(Math1!KV16&gt;=50,IF(Math1!KV16&lt;75,Math1!KV16," ")," "))</f>
        <v xml:space="preserve"> </v>
      </c>
    </row>
    <row r="52" spans="1:75" s="1" customFormat="1" ht="20.100000000000001" customHeight="1" thickBot="1">
      <c r="A52" s="459"/>
      <c r="B52" s="459"/>
      <c r="C52" s="161" t="str">
        <f>IF(ISBLANK(Math1!E16)," ",IF(Math1!E16&lt;50,Math1!E16," "))</f>
        <v xml:space="preserve"> </v>
      </c>
      <c r="D52" s="161" t="str">
        <f>IF(ISBLANK(Math1!I16)," ",IF(Math1!I16&lt;50,Math1!I16," "))</f>
        <v xml:space="preserve"> </v>
      </c>
      <c r="E52" s="161" t="str">
        <f>IF(ISBLANK(Math1!M16)," ",IF(Math1!M16&lt;50,Math1!M16," "))</f>
        <v xml:space="preserve"> </v>
      </c>
      <c r="F52" s="161" t="str">
        <f>IF(ISBLANK(Math1!Q16)," ",IF(Math1!Q16&lt;50,Math1!Q16," "))</f>
        <v xml:space="preserve"> </v>
      </c>
      <c r="G52" s="161" t="str">
        <f>IF(ISBLANK(Math1!U16)," ",IF(Math1!U16&lt;50,Math1!U16," "))</f>
        <v xml:space="preserve"> </v>
      </c>
      <c r="H52" s="161" t="str">
        <f>IF(ISBLANK(Math1!AB16)," ",IF(Math1!AB16&lt;50,Math1!AB16," "))</f>
        <v xml:space="preserve"> </v>
      </c>
      <c r="I52" s="161" t="str">
        <f>IF(ISBLANK(Math1!AF16)," ",IF(Math1!AF16&lt;50,Math1!AF16," "))</f>
        <v xml:space="preserve"> </v>
      </c>
      <c r="J52" s="161" t="str">
        <f>IF(ISBLANK(Math1!AJ16)," ",IF(Math1!AJ16&lt;50,Math1!AJ16," "))</f>
        <v xml:space="preserve"> </v>
      </c>
      <c r="K52" s="161" t="str">
        <f>IF(ISBLANK(Math1!AN16)," ",IF(Math1!AN16&lt;50,Math1!AN16," "))</f>
        <v xml:space="preserve"> </v>
      </c>
      <c r="L52" s="161" t="str">
        <f>IF(ISBLANK(Math1!AR16)," ",IF(Math1!AR16&lt;50,Math1!AR16," "))</f>
        <v xml:space="preserve"> </v>
      </c>
      <c r="M52" s="161" t="str">
        <f>IF(ISBLANK(Math1!AY16)," ",IF(Math1!AY16&lt;50,Math1!AY16," "))</f>
        <v xml:space="preserve"> </v>
      </c>
      <c r="N52" s="161" t="str">
        <f>IF(ISBLANK(Math1!BC16)," ",IF(Math1!BC16&lt;50,Math1!BC16," "))</f>
        <v xml:space="preserve"> </v>
      </c>
      <c r="O52" s="161" t="str">
        <f>IF(ISBLANK(Math1!BG16)," ",IF(Math1!BG16&lt;50,Math1!BG16," "))</f>
        <v xml:space="preserve"> </v>
      </c>
      <c r="P52" s="161" t="str">
        <f>IF(ISBLANK(Math1!BK16)," ",IF(Math1!BK16&lt;50,Math1!BK16," "))</f>
        <v xml:space="preserve"> </v>
      </c>
      <c r="Q52" s="161" t="str">
        <f>IF(ISBLANK(Math1!BO16)," ",IF(Math1!BO16&lt;50,Math1!BO16," "))</f>
        <v xml:space="preserve"> </v>
      </c>
      <c r="R52" s="161" t="str">
        <f>IF(ISBLANK(Math1!BV16)," ",IF(Math1!BV16&lt;50,Math1!BV16," "))</f>
        <v xml:space="preserve"> </v>
      </c>
      <c r="S52" s="161" t="str">
        <f>IF(ISBLANK(Math1!BZ16)," ",IF(Math1!BZ16&lt;50,Math1!BZ16," "))</f>
        <v xml:space="preserve"> </v>
      </c>
      <c r="T52" s="161" t="str">
        <f>IF(ISBLANK(Math1!CD16)," ",IF(Math1!CD16&lt;50,Math1!CD16," "))</f>
        <v xml:space="preserve"> </v>
      </c>
      <c r="U52" s="161" t="str">
        <f>IF(ISBLANK(Math1!CH16)," ",IF(Math1!CH16&lt;50,Math1!CH16," "))</f>
        <v xml:space="preserve"> </v>
      </c>
      <c r="V52" s="161" t="str">
        <f>IF(ISBLANK(Math1!CL16)," ",IF(Math1!CL16&lt;50,Math1!CL16," "))</f>
        <v xml:space="preserve"> </v>
      </c>
      <c r="W52" s="162" t="str">
        <f>IF(ISBLANK(Math1!CS16)," ",IF(Math1!CS16&lt;50,Math1!CS16," "))</f>
        <v xml:space="preserve"> </v>
      </c>
      <c r="X52" s="460"/>
      <c r="Y52" s="461"/>
      <c r="Z52" s="161" t="str">
        <f>IF(ISBLANK(Math1!CW16)," ",IF(Math1!CW16&lt;50,Math1!CW16," "))</f>
        <v xml:space="preserve"> </v>
      </c>
      <c r="AA52" s="161" t="str">
        <f>IF(ISBLANK(Math1!DA16)," ",IF(Math1!DA16&lt;50,Math1!DA16," "))</f>
        <v xml:space="preserve"> </v>
      </c>
      <c r="AB52" s="161" t="str">
        <f>IF(ISBLANK(Math1!DE16)," ",IF(Math1!DE16&lt;50,Math1!DE16," "))</f>
        <v xml:space="preserve"> </v>
      </c>
      <c r="AC52" s="161" t="str">
        <f>IF(ISBLANK(Math1!DI16)," ",IF(Math1!DI16&lt;50,Math1!DI16," "))</f>
        <v xml:space="preserve"> </v>
      </c>
      <c r="AD52" s="161" t="str">
        <f>IF(ISBLANK(Math1!DP16)," ",IF(Math1!DP16&lt;50,Math1!DP16," "))</f>
        <v xml:space="preserve"> </v>
      </c>
      <c r="AE52" s="161" t="str">
        <f>IF(ISBLANK(Math1!DT16)," ",IF(Math1!DT16&lt;50,Math1!DT16," "))</f>
        <v xml:space="preserve"> </v>
      </c>
      <c r="AF52" s="161" t="str">
        <f>IF(ISBLANK(Math1!DX16)," ",IF(Math1!DX16&lt;50,Math1!DX16," "))</f>
        <v xml:space="preserve"> </v>
      </c>
      <c r="AG52" s="161" t="str">
        <f>IF(ISBLANK(Math1!EB16)," ",IF(Math1!EB16&lt;50,Math1!EB16," "))</f>
        <v xml:space="preserve"> </v>
      </c>
      <c r="AH52" s="161" t="str">
        <f>IF(ISBLANK(Math1!EF16)," ",IF(Math1!EF16&lt;50,Math1!EF16," "))</f>
        <v xml:space="preserve"> </v>
      </c>
      <c r="AI52" s="161" t="str">
        <f>IF(ISBLANK(Math1!EM16)," ",IF(Math1!EM16&lt;50,Math1!EM16," "))</f>
        <v xml:space="preserve"> </v>
      </c>
      <c r="AJ52" s="161" t="str">
        <f>IF(ISBLANK(Math1!EQ16)," ",IF(Math1!EQ16&lt;50,Math1!EQ16," "))</f>
        <v xml:space="preserve"> </v>
      </c>
      <c r="AK52" s="161" t="str">
        <f>IF(ISBLANK(Math1!EU16)," ",IF(Math1!EU16&lt;50,Math1!EU16," "))</f>
        <v xml:space="preserve"> </v>
      </c>
      <c r="AL52" s="161" t="str">
        <f>IF(ISBLANK(Math1!EY16)," ",IF(Math1!EY16&lt;50,Math1!EY16," "))</f>
        <v xml:space="preserve"> </v>
      </c>
      <c r="AM52" s="161" t="str">
        <f>IF(ISBLANK(Math1!FC16)," ",IF(Math1!FC16&lt;50,Math1!FC16," "))</f>
        <v xml:space="preserve"> </v>
      </c>
      <c r="AN52" s="161" t="str">
        <f>IF(ISBLANK(Math1!FJ16)," ",IF(Math1!FJ16&lt;50,Math1!FJ16," "))</f>
        <v xml:space="preserve"> </v>
      </c>
      <c r="AO52" s="161" t="str">
        <f>IF(ISBLANK(Math1!FN16)," ",IF(Math1!FN16&lt;50,Math1!FN16," "))</f>
        <v xml:space="preserve"> </v>
      </c>
      <c r="AP52" s="161" t="str">
        <f>IF(ISBLANK(Math1!FR16)," ",IF(Math1!FR16&lt;50,Math1!FR16," "))</f>
        <v xml:space="preserve"> </v>
      </c>
      <c r="AQ52" s="161" t="str">
        <f>IF(ISBLANK(Math1!FV16)," ",IF(Math1!FV16&lt;50,Math1!FV16," "))</f>
        <v xml:space="preserve"> </v>
      </c>
      <c r="AR52" s="161" t="str">
        <f>IF(ISBLANK(Math1!FZ16)," ",IF(Math1!FZ16&lt;50,Math1!FZ16," "))</f>
        <v xml:space="preserve"> </v>
      </c>
      <c r="AS52" s="161" t="str">
        <f>IF(ISBLANK(Math1!GG16)," ",IF(Math1!GG16&lt;50,Math1!GG16," "))</f>
        <v xml:space="preserve"> </v>
      </c>
      <c r="AT52" s="162" t="str">
        <f>IF(ISBLANK(Math1!GK16)," ",IF(Math1!GK16&lt;50,Math1!GK16," "))</f>
        <v xml:space="preserve"> </v>
      </c>
      <c r="AU52" s="460"/>
      <c r="AV52" s="461"/>
      <c r="AW52" s="161" t="str">
        <f>IF(ISBLANK(Math1!GO16)," ",IF(Math1!GO16&lt;50,Math1!GO16," "))</f>
        <v xml:space="preserve"> </v>
      </c>
      <c r="AX52" s="161" t="str">
        <f>IF(ISBLANK(Math1!GS16)," ",IF(Math1!GS16&lt;50,Math1!GS16," "))</f>
        <v xml:space="preserve"> </v>
      </c>
      <c r="AY52" s="161" t="str">
        <f>IF(ISBLANK(Math1!GW16)," ",IF(Math1!GW16&lt;50,Math1!GW16," "))</f>
        <v xml:space="preserve"> </v>
      </c>
      <c r="AZ52" s="161" t="str">
        <f>IF(ISBLANK(Math1!HD16)," ",IF(Math1!HD16&lt;50,Math1!HD16," "))</f>
        <v xml:space="preserve"> </v>
      </c>
      <c r="BA52" s="161" t="str">
        <f>IF(ISBLANK(Math1!HH16)," ",IF(Math1!HH16&lt;50,Math1!HH16," "))</f>
        <v xml:space="preserve"> </v>
      </c>
      <c r="BB52" s="161" t="str">
        <f>IF(ISBLANK(Math1!HL16)," ",IF(Math1!HL16&lt;50,Math1!HL16," "))</f>
        <v xml:space="preserve"> </v>
      </c>
      <c r="BC52" s="161" t="str">
        <f>IF(ISBLANK(Math1!HP16)," ",IF(Math1!HP16&lt;50,Math1!HP16," "))</f>
        <v xml:space="preserve"> </v>
      </c>
      <c r="BD52" s="161" t="str">
        <f>IF(ISBLANK(Math1!HT16)," ",IF(Math1!HT16&lt;50,Math1!HT16," "))</f>
        <v xml:space="preserve"> </v>
      </c>
      <c r="BE52" s="161" t="str">
        <f>IF(ISBLANK(Math1!IA16)," ",IF(Math1!IA16&lt;50,Math1!IA16," "))</f>
        <v xml:space="preserve"> </v>
      </c>
      <c r="BF52" s="161" t="str">
        <f>IF(ISBLANK(Math1!IE16)," ",IF(Math1!IE16&lt;50,Math1!IE16," "))</f>
        <v xml:space="preserve"> </v>
      </c>
      <c r="BG52" s="161" t="str">
        <f>IF(ISBLANK(Math1!II16)," ",IF(Math1!II16&lt;50,Math1!II16," "))</f>
        <v xml:space="preserve"> </v>
      </c>
      <c r="BH52" s="161" t="str">
        <f>IF(ISBLANK(Math1!IM16)," ",IF(Math1!IM16&lt;50,Math1!IM16," "))</f>
        <v xml:space="preserve"> </v>
      </c>
      <c r="BI52" s="161" t="str">
        <f>IF(ISBLANK(Math1!IQ16)," ",IF(Math1!IQ16&lt;50,Math1!IQ16," "))</f>
        <v xml:space="preserve"> </v>
      </c>
      <c r="BJ52" s="161" t="str">
        <f>IF(ISBLANK(Math1!IX16)," ",IF(Math1!IX16&lt;50,Math1!IX16," "))</f>
        <v xml:space="preserve"> </v>
      </c>
      <c r="BK52" s="161" t="str">
        <f>IF(ISBLANK(Math1!JB16)," ",IF(Math1!JB16&lt;50,Math1!JB16," "))</f>
        <v xml:space="preserve"> </v>
      </c>
      <c r="BL52" s="161" t="str">
        <f>IF(ISBLANK(Math1!JF16)," ",IF(Math1!JF16&lt;50,Math1!JF16," "))</f>
        <v xml:space="preserve"> </v>
      </c>
      <c r="BM52" s="161" t="str">
        <f>IF(ISBLANK(Math1!JJ16)," ",IF(Math1!JJ16&lt;50,Math1!JJ16," "))</f>
        <v xml:space="preserve"> </v>
      </c>
      <c r="BN52" s="161" t="str">
        <f>IF(ISBLANK(Math1!JN16)," ",IF(Math1!JN16&lt;50,Math1!JN16," "))</f>
        <v xml:space="preserve"> </v>
      </c>
      <c r="BO52" s="161" t="str">
        <f>IF(ISBLANK(Math1!JU16)," ",IF(Math1!JU16&lt;50,Math1!JU16," "))</f>
        <v xml:space="preserve"> </v>
      </c>
      <c r="BP52" s="161" t="str">
        <f>IF(ISBLANK(Math1!JY16)," ",IF(Math1!JY16&lt;50,Math1!JY16," "))</f>
        <v xml:space="preserve"> </v>
      </c>
      <c r="BQ52" s="161" t="str">
        <f>IF(ISBLANK(Math1!KC16)," ",IF(Math1!KC16&lt;50,Math1!KC16," "))</f>
        <v xml:space="preserve"> </v>
      </c>
      <c r="BR52" s="162" t="str">
        <f>IF(ISBLANK(Math1!KG16)," ",IF(Math1!KG16&lt;50,Math1!KG16," "))</f>
        <v xml:space="preserve"> </v>
      </c>
      <c r="BS52" s="460"/>
      <c r="BT52" s="461"/>
      <c r="BU52" s="161" t="str">
        <f>IF(ISBLANK(Math1!KK16)," ",IF(Math1!KK16&lt;50,Math1!KK16," "))</f>
        <v xml:space="preserve"> </v>
      </c>
      <c r="BV52" s="161" t="str">
        <f>IF(ISBLANK(Math1!KR16)," ",IF(Math1!KR16&lt;50,Math1!KR16," "))</f>
        <v xml:space="preserve"> </v>
      </c>
      <c r="BW52" s="161" t="str">
        <f>IF(ISBLANK(Math1!KV16)," ",IF(Math1!KV16&lt;50,Math1!KV16," "))</f>
        <v xml:space="preserve"> </v>
      </c>
    </row>
    <row r="53" spans="1:75" s="1" customFormat="1" ht="20.100000000000001" customHeight="1">
      <c r="A53" s="459" t="str">
        <f>LEFT(Math1!$A15,1)&amp;LEFT(Math1!$B15,1)</f>
        <v xml:space="preserve">  </v>
      </c>
      <c r="B53" s="459"/>
      <c r="C53" s="157" t="str">
        <f>IF(ISBLANK(Math1!E15)," ",IF(Math1!E15&gt;=75,Math1!E15," "))</f>
        <v xml:space="preserve"> </v>
      </c>
      <c r="D53" s="157" t="str">
        <f>IF(ISBLANK(Math1!I15)," ",IF(Math1!I15&gt;=75,Math1!I15," "))</f>
        <v xml:space="preserve"> </v>
      </c>
      <c r="E53" s="157" t="str">
        <f>IF(ISBLANK(Math1!M15)," ",IF(Math1!M15&gt;=75,Math1!M15," "))</f>
        <v xml:space="preserve"> </v>
      </c>
      <c r="F53" s="157" t="str">
        <f>IF(ISBLANK(Math1!Q15)," ",IF(Math1!Q15&gt;=75,Math1!Q15," "))</f>
        <v xml:space="preserve"> </v>
      </c>
      <c r="G53" s="157" t="str">
        <f>IF(ISBLANK(Math1!U15)," ",IF(Math1!U15&gt;=75,Math1!U15," "))</f>
        <v xml:space="preserve"> </v>
      </c>
      <c r="H53" s="157" t="str">
        <f>IF(ISBLANK(Math1!AB15)," ",IF(Math1!AB15&gt;=75,Math1!AB15," "))</f>
        <v xml:space="preserve"> </v>
      </c>
      <c r="I53" s="157" t="str">
        <f>IF(ISBLANK(Math1!AF15)," ",IF(Math1!AF15&gt;=75,Math1!AF15," "))</f>
        <v xml:space="preserve"> </v>
      </c>
      <c r="J53" s="157" t="str">
        <f>IF(ISBLANK(Math1!AJ15)," ",IF(Math1!AJ15&gt;=75,Math1!AJ15," "))</f>
        <v xml:space="preserve"> </v>
      </c>
      <c r="K53" s="157" t="str">
        <f>IF(ISBLANK(Math1!AN15)," ",IF(Math1!AN15&gt;=75,Math1!AN15," "))</f>
        <v xml:space="preserve"> </v>
      </c>
      <c r="L53" s="157" t="str">
        <f>IF(ISBLANK(Math1!AR15)," ",IF(Math1!AR15&gt;=75,Math1!AR15," "))</f>
        <v xml:space="preserve"> </v>
      </c>
      <c r="M53" s="157" t="str">
        <f>IF(ISBLANK(Math1!AY15)," ",IF(Math1!AY15&gt;=75,Math1!AY15," "))</f>
        <v xml:space="preserve"> </v>
      </c>
      <c r="N53" s="157" t="str">
        <f>IF(ISBLANK(Math1!BC15)," ",IF(Math1!BC15&gt;=75,Math1!BC15," "))</f>
        <v xml:space="preserve"> </v>
      </c>
      <c r="O53" s="157" t="str">
        <f>IF(ISBLANK(Math1!BG15)," ",IF(Math1!BG15&gt;=75,Math1!BG15," "))</f>
        <v xml:space="preserve"> </v>
      </c>
      <c r="P53" s="157" t="str">
        <f>IF(ISBLANK(Math1!BK15)," ",IF(Math1!BK15&gt;=75,Math1!BK15," "))</f>
        <v xml:space="preserve"> </v>
      </c>
      <c r="Q53" s="157" t="str">
        <f>IF(ISBLANK(Math1!BO15)," ",IF(Math1!BO15&gt;=75,Math1!BO15," "))</f>
        <v xml:space="preserve"> </v>
      </c>
      <c r="R53" s="157" t="str">
        <f>IF(ISBLANK(Math1!BV15)," ",IF(Math1!BV15&gt;=75,Math1!BV15," "))</f>
        <v xml:space="preserve"> </v>
      </c>
      <c r="S53" s="157" t="str">
        <f>IF(ISBLANK(Math1!BZ15)," ",IF(Math1!BZ15&gt;=75,Math1!BZ15," "))</f>
        <v xml:space="preserve"> </v>
      </c>
      <c r="T53" s="157" t="str">
        <f>IF(ISBLANK(Math1!CD15)," ",IF(Math1!CD15&gt;=75,Math1!CD15," "))</f>
        <v xml:space="preserve"> </v>
      </c>
      <c r="U53" s="157" t="str">
        <f>IF(ISBLANK(Math1!CH15)," ",IF(Math1!CH15&gt;=75,Math1!CH15," "))</f>
        <v xml:space="preserve"> </v>
      </c>
      <c r="V53" s="157" t="str">
        <f>IF(ISBLANK(Math1!CL15)," ",IF(Math1!CL15&gt;=75,Math1!CL15," "))</f>
        <v xml:space="preserve"> </v>
      </c>
      <c r="W53" s="158" t="str">
        <f>IF(ISBLANK(Math1!CS15)," ",IF(Math1!CS15&gt;=75,Math1!CS15," "))</f>
        <v xml:space="preserve"> </v>
      </c>
      <c r="X53" s="456" t="str">
        <f>A53</f>
        <v xml:space="preserve">  </v>
      </c>
      <c r="Y53" s="457"/>
      <c r="Z53" s="157" t="str">
        <f>IF(ISBLANK(Math1!CW15)," ",IF(Math1!CW15&gt;=75,Math1!CW15," "))</f>
        <v xml:space="preserve"> </v>
      </c>
      <c r="AA53" s="157" t="str">
        <f>IF(ISBLANK(Math1!DA15)," ",IF(Math1!DA15&gt;=75,Math1!DA15," "))</f>
        <v xml:space="preserve"> </v>
      </c>
      <c r="AB53" s="157" t="str">
        <f>IF(ISBLANK(Math1!DE15)," ",IF(Math1!DE15&gt;=75,Math1!DE15," "))</f>
        <v xml:space="preserve"> </v>
      </c>
      <c r="AC53" s="157" t="str">
        <f>IF(ISBLANK(Math1!DI15)," ",IF(Math1!DI15&gt;=75,Math1!DI15," "))</f>
        <v xml:space="preserve"> </v>
      </c>
      <c r="AD53" s="157" t="str">
        <f>IF(ISBLANK(Math1!DP15)," ",IF(Math1!DP15&gt;=75,Math1!DP15," "))</f>
        <v xml:space="preserve"> </v>
      </c>
      <c r="AE53" s="157" t="str">
        <f>IF(ISBLANK(Math1!DT15)," ",IF(Math1!DT15&gt;=75,Math1!DT15," "))</f>
        <v xml:space="preserve"> </v>
      </c>
      <c r="AF53" s="157" t="str">
        <f>IF(ISBLANK(Math1!DX15)," ",IF(Math1!DX15&gt;=75,Math1!DX15," "))</f>
        <v xml:space="preserve"> </v>
      </c>
      <c r="AG53" s="157" t="str">
        <f>IF(ISBLANK(Math1!EB15)," ",IF(Math1!EB15&gt;=75,Math1!EB15," "))</f>
        <v xml:space="preserve"> </v>
      </c>
      <c r="AH53" s="157" t="str">
        <f>IF(ISBLANK(Math1!EF15)," ",IF(Math1!EF15&gt;=75,Math1!EF15," "))</f>
        <v xml:space="preserve"> </v>
      </c>
      <c r="AI53" s="157" t="str">
        <f>IF(ISBLANK(Math1!EM15)," ",IF(Math1!EM15&gt;=75,Math1!EM15," "))</f>
        <v xml:space="preserve"> </v>
      </c>
      <c r="AJ53" s="157" t="str">
        <f>IF(ISBLANK(Math1!EQ15)," ",IF(Math1!EQ15&gt;=75,Math1!EQ15," "))</f>
        <v xml:space="preserve"> </v>
      </c>
      <c r="AK53" s="157" t="str">
        <f>IF(ISBLANK(Math1!EU15)," ",IF(Math1!EU15&gt;=75,Math1!EU15," "))</f>
        <v xml:space="preserve"> </v>
      </c>
      <c r="AL53" s="157" t="str">
        <f>IF(ISBLANK(Math1!EY15)," ",IF(Math1!EY15&gt;=75,Math1!EY15," "))</f>
        <v xml:space="preserve"> </v>
      </c>
      <c r="AM53" s="157" t="str">
        <f>IF(ISBLANK(Math1!FC15)," ",IF(Math1!FC15&gt;=75,Math1!FC15," "))</f>
        <v xml:space="preserve"> </v>
      </c>
      <c r="AN53" s="157" t="str">
        <f>IF(ISBLANK(Math1!FJ15)," ",IF(Math1!FJ15&gt;=75,Math1!FJ15," "))</f>
        <v xml:space="preserve"> </v>
      </c>
      <c r="AO53" s="157" t="str">
        <f>IF(ISBLANK(Math1!FN15)," ",IF(Math1!FN15&gt;=75,Math1!FN15," "))</f>
        <v xml:space="preserve"> </v>
      </c>
      <c r="AP53" s="157" t="str">
        <f>IF(ISBLANK(Math1!FR15)," ",IF(Math1!FR15&gt;=75,Math1!FR15," "))</f>
        <v xml:space="preserve"> </v>
      </c>
      <c r="AQ53" s="157" t="str">
        <f>IF(ISBLANK(Math1!FV15)," ",IF(Math1!FV15&gt;=75,Math1!FV15," "))</f>
        <v xml:space="preserve"> </v>
      </c>
      <c r="AR53" s="157" t="str">
        <f>IF(ISBLANK(Math1!FZ15)," ",IF(Math1!FZ15&gt;=75,Math1!FZ15," "))</f>
        <v xml:space="preserve"> </v>
      </c>
      <c r="AS53" s="157" t="str">
        <f>IF(ISBLANK(Math1!GG15)," ",IF(Math1!GG15&gt;=75,Math1!GG15," "))</f>
        <v xml:space="preserve"> </v>
      </c>
      <c r="AT53" s="158" t="str">
        <f>IF(ISBLANK(Math1!GK15)," ",IF(Math1!GK15&gt;=75,Math1!GK15," "))</f>
        <v xml:space="preserve"> </v>
      </c>
      <c r="AU53" s="456" t="str">
        <f>X53</f>
        <v xml:space="preserve">  </v>
      </c>
      <c r="AV53" s="457"/>
      <c r="AW53" s="157" t="str">
        <f>IF(ISBLANK(Math1!GO15)," ",IF(Math1!GO15&gt;=75,Math1!GO15," "))</f>
        <v xml:space="preserve"> </v>
      </c>
      <c r="AX53" s="157" t="str">
        <f>IF(ISBLANK(Math1!GS15)," ",IF(Math1!GS15&gt;=75,Math1!GS15," "))</f>
        <v xml:space="preserve"> </v>
      </c>
      <c r="AY53" s="157" t="str">
        <f>IF(ISBLANK(Math1!GW15)," ",IF(Math1!GW15&gt;=75,Math1!GW15," "))</f>
        <v xml:space="preserve"> </v>
      </c>
      <c r="AZ53" s="157" t="str">
        <f>IF(ISBLANK(Math1!HD15)," ",IF(Math1!HD15&gt;=75,Math1!HD15," "))</f>
        <v xml:space="preserve"> </v>
      </c>
      <c r="BA53" s="157" t="str">
        <f>IF(ISBLANK(Math1!HH15)," ",IF(Math1!HH15&gt;=75,Math1!HH15," "))</f>
        <v xml:space="preserve"> </v>
      </c>
      <c r="BB53" s="157" t="str">
        <f>IF(ISBLANK(Math1!HL15)," ",IF(Math1!HL15&gt;=75,Math1!HL15," "))</f>
        <v xml:space="preserve"> </v>
      </c>
      <c r="BC53" s="157" t="str">
        <f>IF(ISBLANK(Math1!HP15)," ",IF(Math1!HP15&gt;=75,Math1!HP15," "))</f>
        <v xml:space="preserve"> </v>
      </c>
      <c r="BD53" s="157" t="str">
        <f>IF(ISBLANK(Math1!HT15)," ",IF(Math1!HT15&gt;=75,Math1!HT15," "))</f>
        <v xml:space="preserve"> </v>
      </c>
      <c r="BE53" s="157" t="str">
        <f>IF(ISBLANK(Math1!IA15)," ",IF(Math1!IA15&gt;=75,Math1!IA15," "))</f>
        <v xml:space="preserve"> </v>
      </c>
      <c r="BF53" s="157" t="str">
        <f>IF(ISBLANK(Math1!IE15)," ",IF(Math1!IE15&gt;=75,Math1!IE15," "))</f>
        <v xml:space="preserve"> </v>
      </c>
      <c r="BG53" s="157" t="str">
        <f>IF(ISBLANK(Math1!II15)," ",IF(Math1!II15&gt;=75,Math1!II15," "))</f>
        <v xml:space="preserve"> </v>
      </c>
      <c r="BH53" s="157" t="str">
        <f>IF(ISBLANK(Math1!IM15)," ",IF(Math1!IM15&gt;=75,Math1!IM15," "))</f>
        <v xml:space="preserve"> </v>
      </c>
      <c r="BI53" s="157" t="str">
        <f>IF(ISBLANK(Math1!IQ15)," ",IF(Math1!IQ15&gt;=75,Math1!IQ15," "))</f>
        <v xml:space="preserve"> </v>
      </c>
      <c r="BJ53" s="157" t="str">
        <f>IF(ISBLANK(Math1!IX15)," ",IF(Math1!IX15&gt;=75,Math1!IX15," "))</f>
        <v xml:space="preserve"> </v>
      </c>
      <c r="BK53" s="157" t="str">
        <f>IF(ISBLANK(Math1!JB15)," ",IF(Math1!JB15&gt;=75,Math1!JB15," "))</f>
        <v xml:space="preserve"> </v>
      </c>
      <c r="BL53" s="157" t="str">
        <f>IF(ISBLANK(Math1!JF15)," ",IF(Math1!JF15&gt;=75,Math1!JF15," "))</f>
        <v xml:space="preserve"> </v>
      </c>
      <c r="BM53" s="157" t="str">
        <f>IF(ISBLANK(Math1!JJ15)," ",IF(Math1!JJ15&gt;=75,Math1!JJ15," "))</f>
        <v xml:space="preserve"> </v>
      </c>
      <c r="BN53" s="157" t="str">
        <f>IF(ISBLANK(Math1!JN15)," ",IF(Math1!JN15&gt;=75,Math1!JN15," "))</f>
        <v xml:space="preserve"> </v>
      </c>
      <c r="BO53" s="157" t="str">
        <f>IF(ISBLANK(Math1!JU15)," ",IF(Math1!JU15&gt;=75,Math1!JU15," "))</f>
        <v xml:space="preserve"> </v>
      </c>
      <c r="BP53" s="157" t="str">
        <f>IF(ISBLANK(Math1!JY15)," ",IF(Math1!JY15&gt;=75,Math1!JY15," "))</f>
        <v xml:space="preserve"> </v>
      </c>
      <c r="BQ53" s="157" t="str">
        <f>IF(ISBLANK(Math1!KC15)," ",IF(Math1!KC15&gt;=75,Math1!KC15," "))</f>
        <v xml:space="preserve"> </v>
      </c>
      <c r="BR53" s="158" t="str">
        <f>IF(ISBLANK(Math1!KG15)," ",IF(Math1!KG15&gt;=75,Math1!KG15," "))</f>
        <v xml:space="preserve"> </v>
      </c>
      <c r="BS53" s="456" t="str">
        <f>AU53</f>
        <v xml:space="preserve">  </v>
      </c>
      <c r="BT53" s="457"/>
      <c r="BU53" s="157" t="str">
        <f>IF(ISBLANK(Math1!KK15)," ",IF(Math1!KK15&gt;=75,Math1!KK15," "))</f>
        <v xml:space="preserve"> </v>
      </c>
      <c r="BV53" s="157" t="str">
        <f>IF(ISBLANK(Math1!KR15)," ",IF(Math1!KR15&gt;=75,Math1!KR15," "))</f>
        <v xml:space="preserve"> </v>
      </c>
      <c r="BW53" s="157" t="str">
        <f>IF(ISBLANK(Math1!KV15)," ",IF(Math1!KV15&gt;=75,Math1!KV15," "))</f>
        <v xml:space="preserve"> </v>
      </c>
    </row>
    <row r="54" spans="1:75" s="1" customFormat="1" ht="20.100000000000001" customHeight="1">
      <c r="A54" s="459"/>
      <c r="B54" s="459"/>
      <c r="C54" s="159" t="str">
        <f>IF(ISBLANK(Math1!E15)," ",IF(Math1!E15&gt;=50,IF(Math1!E15&lt;75,Math1!E15," ")," "))</f>
        <v xml:space="preserve"> </v>
      </c>
      <c r="D54" s="159" t="str">
        <f>IF(ISBLANK(Math1!I15)," ",IF(Math1!I15&gt;=50,IF(Math1!I15&lt;75,Math1!I15," ")," "))</f>
        <v xml:space="preserve"> </v>
      </c>
      <c r="E54" s="159" t="str">
        <f>IF(ISBLANK(Math1!M15)," ",IF(Math1!M15&gt;=50,IF(Math1!M15&lt;75,Math1!M15," ")," "))</f>
        <v xml:space="preserve"> </v>
      </c>
      <c r="F54" s="159" t="str">
        <f>IF(ISBLANK(Math1!Q15)," ",IF(Math1!Q15&gt;=50,IF(Math1!Q15&lt;75,Math1!Q15," ")," "))</f>
        <v xml:space="preserve"> </v>
      </c>
      <c r="G54" s="159" t="str">
        <f>IF(ISBLANK(Math1!U15)," ",IF(Math1!U15&gt;=50,IF(Math1!U15&lt;75,Math1!U15," ")," "))</f>
        <v xml:space="preserve"> </v>
      </c>
      <c r="H54" s="159" t="str">
        <f>IF(ISBLANK(Math1!AB15)," ",IF(Math1!AB15&gt;=50,IF(Math1!AB15&lt;75,Math1!AB15," ")," "))</f>
        <v xml:space="preserve"> </v>
      </c>
      <c r="I54" s="159" t="str">
        <f>IF(ISBLANK(Math1!AF15)," ",IF(Math1!AF15&gt;=50,IF(Math1!AF15&lt;75,Math1!AF15," ")," "))</f>
        <v xml:space="preserve"> </v>
      </c>
      <c r="J54" s="159" t="str">
        <f>IF(ISBLANK(Math1!AJ15)," ",IF(Math1!AJ15&gt;=50,IF(Math1!AJ15&lt;75,Math1!AJ15," ")," "))</f>
        <v xml:space="preserve"> </v>
      </c>
      <c r="K54" s="159" t="str">
        <f>IF(ISBLANK(Math1!AN15)," ",IF(Math1!AN15&gt;=50,IF(Math1!AN15&lt;75,Math1!AN15," ")," "))</f>
        <v xml:space="preserve"> </v>
      </c>
      <c r="L54" s="159" t="str">
        <f>IF(ISBLANK(Math1!AR15)," ",IF(Math1!AR15&gt;=50,IF(Math1!AR15&lt;75,Math1!AR15," ")," "))</f>
        <v xml:space="preserve"> </v>
      </c>
      <c r="M54" s="159" t="str">
        <f>IF(ISBLANK(Math1!AY15)," ",IF(Math1!AY15&gt;=50,IF(Math1!AY15&lt;75,Math1!AY15," ")," "))</f>
        <v xml:space="preserve"> </v>
      </c>
      <c r="N54" s="159" t="str">
        <f>IF(ISBLANK(Math1!BC15)," ",IF(Math1!BC15&gt;=50,IF(Math1!BC15&lt;75,Math1!BC15," ")," "))</f>
        <v xml:space="preserve"> </v>
      </c>
      <c r="O54" s="159" t="str">
        <f>IF(ISBLANK(Math1!BG15)," ",IF(Math1!BG15&gt;=50,IF(Math1!BG15&lt;75,Math1!BG15," ")," "))</f>
        <v xml:space="preserve"> </v>
      </c>
      <c r="P54" s="159" t="str">
        <f>IF(ISBLANK(Math1!BK15)," ",IF(Math1!BK15&gt;=50,IF(Math1!BK15&lt;75,Math1!BK15," ")," "))</f>
        <v xml:space="preserve"> </v>
      </c>
      <c r="Q54" s="159" t="str">
        <f>IF(ISBLANK(Math1!BO15)," ",IF(Math1!BO15&gt;=50,IF(Math1!BO15&lt;75,Math1!BO15," ")," "))</f>
        <v xml:space="preserve"> </v>
      </c>
      <c r="R54" s="159" t="str">
        <f>IF(ISBLANK(Math1!BV15)," ",IF(Math1!BV15&gt;=50,IF(Math1!BV15&lt;75,Math1!BV15," ")," "))</f>
        <v xml:space="preserve"> </v>
      </c>
      <c r="S54" s="159" t="str">
        <f>IF(ISBLANK(Math1!BZ15)," ",IF(Math1!BZ15&gt;=50,IF(Math1!BZ15&lt;75,Math1!BZ15," ")," "))</f>
        <v xml:space="preserve"> </v>
      </c>
      <c r="T54" s="159" t="str">
        <f>IF(ISBLANK(Math1!CD15)," ",IF(Math1!CD15&gt;=50,IF(Math1!CD15&lt;75,Math1!CD15," ")," "))</f>
        <v xml:space="preserve"> </v>
      </c>
      <c r="U54" s="159" t="str">
        <f>IF(ISBLANK(Math1!CH15)," ",IF(Math1!CH15&gt;=50,IF(Math1!CH15&lt;75,Math1!CH15," ")," "))</f>
        <v xml:space="preserve"> </v>
      </c>
      <c r="V54" s="159" t="str">
        <f>IF(ISBLANK(Math1!CL15)," ",IF(Math1!CL15&gt;=50,IF(Math1!CL15&lt;75,Math1!CL15," ")," "))</f>
        <v xml:space="preserve"> </v>
      </c>
      <c r="W54" s="160" t="str">
        <f>IF(ISBLANK(Math1!CS15)," ",IF(Math1!CS15&gt;=50,IF(Math1!CS15&lt;75,Math1!CS15," ")," "))</f>
        <v xml:space="preserve"> </v>
      </c>
      <c r="X54" s="458"/>
      <c r="Y54" s="459"/>
      <c r="Z54" s="159" t="str">
        <f>IF(ISBLANK(Math1!CW15)," ",IF(Math1!CW15&gt;=50,IF(Math1!CW15&lt;75,Math1!CW15," ")," "))</f>
        <v xml:space="preserve"> </v>
      </c>
      <c r="AA54" s="159" t="str">
        <f>IF(ISBLANK(Math1!DA15)," ",IF(Math1!DA15&gt;=50,IF(Math1!DA15&lt;75,Math1!DA15," ")," "))</f>
        <v xml:space="preserve"> </v>
      </c>
      <c r="AB54" s="159" t="str">
        <f>IF(ISBLANK(Math1!DE15)," ",IF(Math1!DE15&gt;=50,IF(Math1!DE15&lt;75,Math1!DE15," ")," "))</f>
        <v xml:space="preserve"> </v>
      </c>
      <c r="AC54" s="159" t="str">
        <f>IF(ISBLANK(Math1!DI15)," ",IF(Math1!DI15&gt;=50,IF(Math1!DI15&lt;75,Math1!DI15," ")," "))</f>
        <v xml:space="preserve"> </v>
      </c>
      <c r="AD54" s="159" t="str">
        <f>IF(ISBLANK(Math1!DP15)," ",IF(Math1!DP15&gt;=50,IF(Math1!DP15&lt;75,Math1!DP15," ")," "))</f>
        <v xml:space="preserve"> </v>
      </c>
      <c r="AE54" s="159" t="str">
        <f>IF(ISBLANK(Math1!DT15)," ",IF(Math1!DT15&gt;=50,IF(Math1!DT15&lt;75,Math1!DT15," ")," "))</f>
        <v xml:space="preserve"> </v>
      </c>
      <c r="AF54" s="159" t="str">
        <f>IF(ISBLANK(Math1!DX15)," ",IF(Math1!DX15&gt;=50,IF(Math1!DX15&lt;75,Math1!DX15," ")," "))</f>
        <v xml:space="preserve"> </v>
      </c>
      <c r="AG54" s="159" t="str">
        <f>IF(ISBLANK(Math1!EB15)," ",IF(Math1!EB15&gt;=50,IF(Math1!EB15&lt;75,Math1!EB15," ")," "))</f>
        <v xml:space="preserve"> </v>
      </c>
      <c r="AH54" s="159" t="str">
        <f>IF(ISBLANK(Math1!EF15)," ",IF(Math1!EF15&gt;=50,IF(Math1!EF15&lt;75,Math1!EF15," ")," "))</f>
        <v xml:space="preserve"> </v>
      </c>
      <c r="AI54" s="159" t="str">
        <f>IF(ISBLANK(Math1!EM15)," ",IF(Math1!EM15&gt;=50,IF(Math1!EM15&lt;75,Math1!EM15," ")," "))</f>
        <v xml:space="preserve"> </v>
      </c>
      <c r="AJ54" s="159" t="str">
        <f>IF(ISBLANK(Math1!EQ15)," ",IF(Math1!EQ15&gt;=50,IF(Math1!EQ15&lt;75,Math1!EQ15," ")," "))</f>
        <v xml:space="preserve"> </v>
      </c>
      <c r="AK54" s="159" t="str">
        <f>IF(ISBLANK(Math1!EU15)," ",IF(Math1!EU15&gt;=50,IF(Math1!EU15&lt;75,Math1!EU15," ")," "))</f>
        <v xml:space="preserve"> </v>
      </c>
      <c r="AL54" s="159" t="str">
        <f>IF(ISBLANK(Math1!EY15)," ",IF(Math1!EY15&gt;=50,IF(Math1!EY15&lt;75,Math1!EY15," ")," "))</f>
        <v xml:space="preserve"> </v>
      </c>
      <c r="AM54" s="159" t="str">
        <f>IF(ISBLANK(Math1!FC15)," ",IF(Math1!FC15&gt;=50,IF(Math1!FC15&lt;75,Math1!FC15," ")," "))</f>
        <v xml:space="preserve"> </v>
      </c>
      <c r="AN54" s="159" t="str">
        <f>IF(ISBLANK(Math1!FJ15)," ",IF(Math1!FJ15&gt;=50,IF(Math1!FJ15&lt;75,Math1!FJ15," ")," "))</f>
        <v xml:space="preserve"> </v>
      </c>
      <c r="AO54" s="159" t="str">
        <f>IF(ISBLANK(Math1!FN15)," ",IF(Math1!FN15&gt;=50,IF(Math1!FN15&lt;75,Math1!FN15," ")," "))</f>
        <v xml:space="preserve"> </v>
      </c>
      <c r="AP54" s="159" t="str">
        <f>IF(ISBLANK(Math1!FR15)," ",IF(Math1!FR15&gt;=50,IF(Math1!FR15&lt;75,Math1!FR15," ")," "))</f>
        <v xml:space="preserve"> </v>
      </c>
      <c r="AQ54" s="159" t="str">
        <f>IF(ISBLANK(Math1!FV15)," ",IF(Math1!FV15&gt;=50,IF(Math1!FV15&lt;75,Math1!FV15," ")," "))</f>
        <v xml:space="preserve"> </v>
      </c>
      <c r="AR54" s="159" t="str">
        <f>IF(ISBLANK(Math1!FZ15)," ",IF(Math1!FZ15&gt;=50,IF(Math1!FZ15&lt;75,Math1!FZ15," ")," "))</f>
        <v xml:space="preserve"> </v>
      </c>
      <c r="AS54" s="159" t="str">
        <f>IF(ISBLANK(Math1!GG15)," ",IF(Math1!GG15&gt;=50,IF(Math1!GG15&lt;75,Math1!GG15," ")," "))</f>
        <v xml:space="preserve"> </v>
      </c>
      <c r="AT54" s="160" t="str">
        <f>IF(ISBLANK(Math1!GK15)," ",IF(Math1!GK15&gt;=50,IF(Math1!GK15&lt;75,Math1!GK15," ")," "))</f>
        <v xml:space="preserve"> </v>
      </c>
      <c r="AU54" s="458"/>
      <c r="AV54" s="459"/>
      <c r="AW54" s="159" t="str">
        <f>IF(ISBLANK(Math1!GO15)," ",IF(Math1!GO15&gt;=50,IF(Math1!GO15&lt;75,Math1!GO15," ")," "))</f>
        <v xml:space="preserve"> </v>
      </c>
      <c r="AX54" s="159" t="str">
        <f>IF(ISBLANK(Math1!GS15)," ",IF(Math1!GS15&gt;=50,IF(Math1!GS15&lt;75,Math1!GS15," ")," "))</f>
        <v xml:space="preserve"> </v>
      </c>
      <c r="AY54" s="159" t="str">
        <f>IF(ISBLANK(Math1!GW15)," ",IF(Math1!GW15&gt;=50,IF(Math1!GW15&lt;75,Math1!GW15," ")," "))</f>
        <v xml:space="preserve"> </v>
      </c>
      <c r="AZ54" s="159" t="str">
        <f>IF(ISBLANK(Math1!HD15)," ",IF(Math1!HD15&gt;=50,IF(Math1!HD15&lt;75,Math1!HD15," ")," "))</f>
        <v xml:space="preserve"> </v>
      </c>
      <c r="BA54" s="159" t="str">
        <f>IF(ISBLANK(Math1!HH15)," ",IF(Math1!HH15&gt;=50,IF(Math1!HH15&lt;75,Math1!HH15," ")," "))</f>
        <v xml:space="preserve"> </v>
      </c>
      <c r="BB54" s="159" t="str">
        <f>IF(ISBLANK(Math1!HL15)," ",IF(Math1!HL15&gt;=50,IF(Math1!HL15&lt;75,Math1!HL15," ")," "))</f>
        <v xml:space="preserve"> </v>
      </c>
      <c r="BC54" s="159" t="str">
        <f>IF(ISBLANK(Math1!HP15)," ",IF(Math1!HP15&gt;=50,IF(Math1!HP15&lt;75,Math1!HP15," ")," "))</f>
        <v xml:space="preserve"> </v>
      </c>
      <c r="BD54" s="159" t="str">
        <f>IF(ISBLANK(Math1!HT15)," ",IF(Math1!HT15&gt;=50,IF(Math1!HT15&lt;75,Math1!HT15," ")," "))</f>
        <v xml:space="preserve"> </v>
      </c>
      <c r="BE54" s="159" t="str">
        <f>IF(ISBLANK(Math1!IA15)," ",IF(Math1!IA15&gt;=50,IF(Math1!IA15&lt;75,Math1!IA15," ")," "))</f>
        <v xml:space="preserve"> </v>
      </c>
      <c r="BF54" s="159" t="str">
        <f>IF(ISBLANK(Math1!IE15)," ",IF(Math1!IE15&gt;=50,IF(Math1!IE15&lt;75,Math1!IE15," ")," "))</f>
        <v xml:space="preserve"> </v>
      </c>
      <c r="BG54" s="159" t="str">
        <f>IF(ISBLANK(Math1!II15)," ",IF(Math1!II15&gt;=50,IF(Math1!II15&lt;75,Math1!II15," ")," "))</f>
        <v xml:space="preserve"> </v>
      </c>
      <c r="BH54" s="159" t="str">
        <f>IF(ISBLANK(Math1!IM15)," ",IF(Math1!IM15&gt;=50,IF(Math1!IM15&lt;75,Math1!IM15," ")," "))</f>
        <v xml:space="preserve"> </v>
      </c>
      <c r="BI54" s="159" t="str">
        <f>IF(ISBLANK(Math1!IQ15)," ",IF(Math1!IQ15&gt;=50,IF(Math1!IQ15&lt;75,Math1!IQ15," ")," "))</f>
        <v xml:space="preserve"> </v>
      </c>
      <c r="BJ54" s="159" t="str">
        <f>IF(ISBLANK(Math1!IX15)," ",IF(Math1!IX15&gt;=50,IF(Math1!IX15&lt;75,Math1!IX15," ")," "))</f>
        <v xml:space="preserve"> </v>
      </c>
      <c r="BK54" s="159" t="str">
        <f>IF(ISBLANK(Math1!JB15)," ",IF(Math1!JB15&gt;=50,IF(Math1!JB15&lt;75,Math1!JB15," ")," "))</f>
        <v xml:space="preserve"> </v>
      </c>
      <c r="BL54" s="159" t="str">
        <f>IF(ISBLANK(Math1!JF15)," ",IF(Math1!JF15&gt;=50,IF(Math1!JF15&lt;75,Math1!JF15," ")," "))</f>
        <v xml:space="preserve"> </v>
      </c>
      <c r="BM54" s="159" t="str">
        <f>IF(ISBLANK(Math1!JJ15)," ",IF(Math1!JJ15&gt;=50,IF(Math1!JJ15&lt;75,Math1!JJ15," ")," "))</f>
        <v xml:space="preserve"> </v>
      </c>
      <c r="BN54" s="159" t="str">
        <f>IF(ISBLANK(Math1!JN15)," ",IF(Math1!JN15&gt;=50,IF(Math1!JN15&lt;75,Math1!JN15," ")," "))</f>
        <v xml:space="preserve"> </v>
      </c>
      <c r="BO54" s="159" t="str">
        <f>IF(ISBLANK(Math1!JU15)," ",IF(Math1!JU15&gt;=50,IF(Math1!JU15&lt;75,Math1!JU15," ")," "))</f>
        <v xml:space="preserve"> </v>
      </c>
      <c r="BP54" s="159" t="str">
        <f>IF(ISBLANK(Math1!JY15)," ",IF(Math1!JY15&gt;=50,IF(Math1!JY15&lt;75,Math1!JY15," ")," "))</f>
        <v xml:space="preserve"> </v>
      </c>
      <c r="BQ54" s="159" t="str">
        <f>IF(ISBLANK(Math1!KC15)," ",IF(Math1!KC15&gt;=50,IF(Math1!KC15&lt;75,Math1!KC15," ")," "))</f>
        <v xml:space="preserve"> </v>
      </c>
      <c r="BR54" s="160" t="str">
        <f>IF(ISBLANK(Math1!KG15)," ",IF(Math1!KG15&gt;=50,IF(Math1!KG15&lt;75,Math1!KG15," ")," "))</f>
        <v xml:space="preserve"> </v>
      </c>
      <c r="BS54" s="458"/>
      <c r="BT54" s="459"/>
      <c r="BU54" s="159" t="str">
        <f>IF(ISBLANK(Math1!KK15)," ",IF(Math1!KK15&gt;=50,IF(Math1!KK15&lt;75,Math1!KK15," ")," "))</f>
        <v xml:space="preserve"> </v>
      </c>
      <c r="BV54" s="159" t="str">
        <f>IF(ISBLANK(Math1!KR15)," ",IF(Math1!KR15&gt;=50,IF(Math1!KR15&lt;75,Math1!KR15," ")," "))</f>
        <v xml:space="preserve"> </v>
      </c>
      <c r="BW54" s="159" t="str">
        <f>IF(ISBLANK(Math1!KV15)," ",IF(Math1!KV15&gt;=50,IF(Math1!KV15&lt;75,Math1!KV15," ")," "))</f>
        <v xml:space="preserve"> </v>
      </c>
    </row>
    <row r="55" spans="1:75" s="1" customFormat="1" ht="20.100000000000001" customHeight="1" thickBot="1">
      <c r="A55" s="459"/>
      <c r="B55" s="459"/>
      <c r="C55" s="161" t="str">
        <f>IF(ISBLANK(Math1!E15)," ",IF(Math1!E15&lt;50,Math1!E15," "))</f>
        <v xml:space="preserve"> </v>
      </c>
      <c r="D55" s="161" t="str">
        <f>IF(ISBLANK(Math1!I15)," ",IF(Math1!I15&lt;50,Math1!I15," "))</f>
        <v xml:space="preserve"> </v>
      </c>
      <c r="E55" s="161" t="str">
        <f>IF(ISBLANK(Math1!M15)," ",IF(Math1!M15&lt;50,Math1!M15," "))</f>
        <v xml:space="preserve"> </v>
      </c>
      <c r="F55" s="161" t="str">
        <f>IF(ISBLANK(Math1!Q15)," ",IF(Math1!Q15&lt;50,Math1!Q15," "))</f>
        <v xml:space="preserve"> </v>
      </c>
      <c r="G55" s="161" t="str">
        <f>IF(ISBLANK(Math1!U15)," ",IF(Math1!U15&lt;50,Math1!U15," "))</f>
        <v xml:space="preserve"> </v>
      </c>
      <c r="H55" s="161" t="str">
        <f>IF(ISBLANK(Math1!AB15)," ",IF(Math1!AB15&lt;50,Math1!AB15," "))</f>
        <v xml:space="preserve"> </v>
      </c>
      <c r="I55" s="161" t="str">
        <f>IF(ISBLANK(Math1!AF15)," ",IF(Math1!AF15&lt;50,Math1!AF15," "))</f>
        <v xml:space="preserve"> </v>
      </c>
      <c r="J55" s="161" t="str">
        <f>IF(ISBLANK(Math1!AJ15)," ",IF(Math1!AJ15&lt;50,Math1!AJ15," "))</f>
        <v xml:space="preserve"> </v>
      </c>
      <c r="K55" s="161" t="str">
        <f>IF(ISBLANK(Math1!AN15)," ",IF(Math1!AN15&lt;50,Math1!AN15," "))</f>
        <v xml:space="preserve"> </v>
      </c>
      <c r="L55" s="161" t="str">
        <f>IF(ISBLANK(Math1!AR15)," ",IF(Math1!AR15&lt;50,Math1!AR15," "))</f>
        <v xml:space="preserve"> </v>
      </c>
      <c r="M55" s="161" t="str">
        <f>IF(ISBLANK(Math1!AY15)," ",IF(Math1!AY15&lt;50,Math1!AY15," "))</f>
        <v xml:space="preserve"> </v>
      </c>
      <c r="N55" s="161" t="str">
        <f>IF(ISBLANK(Math1!BC15)," ",IF(Math1!BC15&lt;50,Math1!BC15," "))</f>
        <v xml:space="preserve"> </v>
      </c>
      <c r="O55" s="161" t="str">
        <f>IF(ISBLANK(Math1!BG15)," ",IF(Math1!BG15&lt;50,Math1!BG15," "))</f>
        <v xml:space="preserve"> </v>
      </c>
      <c r="P55" s="161" t="str">
        <f>IF(ISBLANK(Math1!BK15)," ",IF(Math1!BK15&lt;50,Math1!BK15," "))</f>
        <v xml:space="preserve"> </v>
      </c>
      <c r="Q55" s="161" t="str">
        <f>IF(ISBLANK(Math1!BO15)," ",IF(Math1!BO15&lt;50,Math1!BO15," "))</f>
        <v xml:space="preserve"> </v>
      </c>
      <c r="R55" s="161" t="str">
        <f>IF(ISBLANK(Math1!BV15)," ",IF(Math1!BV15&lt;50,Math1!BV15," "))</f>
        <v xml:space="preserve"> </v>
      </c>
      <c r="S55" s="161" t="str">
        <f>IF(ISBLANK(Math1!BZ15)," ",IF(Math1!BZ15&lt;50,Math1!BZ15," "))</f>
        <v xml:space="preserve"> </v>
      </c>
      <c r="T55" s="161" t="str">
        <f>IF(ISBLANK(Math1!CD15)," ",IF(Math1!CD15&lt;50,Math1!CD15," "))</f>
        <v xml:space="preserve"> </v>
      </c>
      <c r="U55" s="161" t="str">
        <f>IF(ISBLANK(Math1!CH15)," ",IF(Math1!CH15&lt;50,Math1!CH15," "))</f>
        <v xml:space="preserve"> </v>
      </c>
      <c r="V55" s="161" t="str">
        <f>IF(ISBLANK(Math1!CL15)," ",IF(Math1!CL15&lt;50,Math1!CL15," "))</f>
        <v xml:space="preserve"> </v>
      </c>
      <c r="W55" s="162" t="str">
        <f>IF(ISBLANK(Math1!CS15)," ",IF(Math1!CS15&lt;50,Math1!CS15," "))</f>
        <v xml:space="preserve"> </v>
      </c>
      <c r="X55" s="460"/>
      <c r="Y55" s="461"/>
      <c r="Z55" s="161" t="str">
        <f>IF(ISBLANK(Math1!CW15)," ",IF(Math1!CW15&lt;50,Math1!CW15," "))</f>
        <v xml:space="preserve"> </v>
      </c>
      <c r="AA55" s="161" t="str">
        <f>IF(ISBLANK(Math1!DA15)," ",IF(Math1!DA15&lt;50,Math1!DA15," "))</f>
        <v xml:space="preserve"> </v>
      </c>
      <c r="AB55" s="161" t="str">
        <f>IF(ISBLANK(Math1!DE15)," ",IF(Math1!DE15&lt;50,Math1!DE15," "))</f>
        <v xml:space="preserve"> </v>
      </c>
      <c r="AC55" s="161" t="str">
        <f>IF(ISBLANK(Math1!DI15)," ",IF(Math1!DI15&lt;50,Math1!DI15," "))</f>
        <v xml:space="preserve"> </v>
      </c>
      <c r="AD55" s="161" t="str">
        <f>IF(ISBLANK(Math1!DP15)," ",IF(Math1!DP15&lt;50,Math1!DP15," "))</f>
        <v xml:space="preserve"> </v>
      </c>
      <c r="AE55" s="161" t="str">
        <f>IF(ISBLANK(Math1!DT15)," ",IF(Math1!DT15&lt;50,Math1!DT15," "))</f>
        <v xml:space="preserve"> </v>
      </c>
      <c r="AF55" s="161" t="str">
        <f>IF(ISBLANK(Math1!DX15)," ",IF(Math1!DX15&lt;50,Math1!DX15," "))</f>
        <v xml:space="preserve"> </v>
      </c>
      <c r="AG55" s="161" t="str">
        <f>IF(ISBLANK(Math1!EB15)," ",IF(Math1!EB15&lt;50,Math1!EB15," "))</f>
        <v xml:space="preserve"> </v>
      </c>
      <c r="AH55" s="161" t="str">
        <f>IF(ISBLANK(Math1!EF15)," ",IF(Math1!EF15&lt;50,Math1!EF15," "))</f>
        <v xml:space="preserve"> </v>
      </c>
      <c r="AI55" s="161" t="str">
        <f>IF(ISBLANK(Math1!EM15)," ",IF(Math1!EM15&lt;50,Math1!EM15," "))</f>
        <v xml:space="preserve"> </v>
      </c>
      <c r="AJ55" s="161" t="str">
        <f>IF(ISBLANK(Math1!EQ15)," ",IF(Math1!EQ15&lt;50,Math1!EQ15," "))</f>
        <v xml:space="preserve"> </v>
      </c>
      <c r="AK55" s="161" t="str">
        <f>IF(ISBLANK(Math1!EU15)," ",IF(Math1!EU15&lt;50,Math1!EU15," "))</f>
        <v xml:space="preserve"> </v>
      </c>
      <c r="AL55" s="161" t="str">
        <f>IF(ISBLANK(Math1!EY15)," ",IF(Math1!EY15&lt;50,Math1!EY15," "))</f>
        <v xml:space="preserve"> </v>
      </c>
      <c r="AM55" s="161" t="str">
        <f>IF(ISBLANK(Math1!FC15)," ",IF(Math1!FC15&lt;50,Math1!FC15," "))</f>
        <v xml:space="preserve"> </v>
      </c>
      <c r="AN55" s="161" t="str">
        <f>IF(ISBLANK(Math1!FJ15)," ",IF(Math1!FJ15&lt;50,Math1!FJ15," "))</f>
        <v xml:space="preserve"> </v>
      </c>
      <c r="AO55" s="161" t="str">
        <f>IF(ISBLANK(Math1!FN15)," ",IF(Math1!FN15&lt;50,Math1!FN15," "))</f>
        <v xml:space="preserve"> </v>
      </c>
      <c r="AP55" s="161" t="str">
        <f>IF(ISBLANK(Math1!FR15)," ",IF(Math1!FR15&lt;50,Math1!FR15," "))</f>
        <v xml:space="preserve"> </v>
      </c>
      <c r="AQ55" s="161" t="str">
        <f>IF(ISBLANK(Math1!FV15)," ",IF(Math1!FV15&lt;50,Math1!FV15," "))</f>
        <v xml:space="preserve"> </v>
      </c>
      <c r="AR55" s="161" t="str">
        <f>IF(ISBLANK(Math1!FZ15)," ",IF(Math1!FZ15&lt;50,Math1!FZ15," "))</f>
        <v xml:space="preserve"> </v>
      </c>
      <c r="AS55" s="161" t="str">
        <f>IF(ISBLANK(Math1!GG15)," ",IF(Math1!GG15&lt;50,Math1!GG15," "))</f>
        <v xml:space="preserve"> </v>
      </c>
      <c r="AT55" s="162" t="str">
        <f>IF(ISBLANK(Math1!GK15)," ",IF(Math1!GK15&lt;50,Math1!GK15," "))</f>
        <v xml:space="preserve"> </v>
      </c>
      <c r="AU55" s="460"/>
      <c r="AV55" s="461"/>
      <c r="AW55" s="161" t="str">
        <f>IF(ISBLANK(Math1!GO15)," ",IF(Math1!GO15&lt;50,Math1!GO15," "))</f>
        <v xml:space="preserve"> </v>
      </c>
      <c r="AX55" s="161" t="str">
        <f>IF(ISBLANK(Math1!GS15)," ",IF(Math1!GS15&lt;50,Math1!GS15," "))</f>
        <v xml:space="preserve"> </v>
      </c>
      <c r="AY55" s="161" t="str">
        <f>IF(ISBLANK(Math1!GW15)," ",IF(Math1!GW15&lt;50,Math1!GW15," "))</f>
        <v xml:space="preserve"> </v>
      </c>
      <c r="AZ55" s="161" t="str">
        <f>IF(ISBLANK(Math1!HD15)," ",IF(Math1!HD15&lt;50,Math1!HD15," "))</f>
        <v xml:space="preserve"> </v>
      </c>
      <c r="BA55" s="161" t="str">
        <f>IF(ISBLANK(Math1!HH15)," ",IF(Math1!HH15&lt;50,Math1!HH15," "))</f>
        <v xml:space="preserve"> </v>
      </c>
      <c r="BB55" s="161" t="str">
        <f>IF(ISBLANK(Math1!HL15)," ",IF(Math1!HL15&lt;50,Math1!HL15," "))</f>
        <v xml:space="preserve"> </v>
      </c>
      <c r="BC55" s="161" t="str">
        <f>IF(ISBLANK(Math1!HP15)," ",IF(Math1!HP15&lt;50,Math1!HP15," "))</f>
        <v xml:space="preserve"> </v>
      </c>
      <c r="BD55" s="161" t="str">
        <f>IF(ISBLANK(Math1!HT15)," ",IF(Math1!HT15&lt;50,Math1!HT15," "))</f>
        <v xml:space="preserve"> </v>
      </c>
      <c r="BE55" s="161" t="str">
        <f>IF(ISBLANK(Math1!IA15)," ",IF(Math1!IA15&lt;50,Math1!IA15," "))</f>
        <v xml:space="preserve"> </v>
      </c>
      <c r="BF55" s="161" t="str">
        <f>IF(ISBLANK(Math1!IE15)," ",IF(Math1!IE15&lt;50,Math1!IE15," "))</f>
        <v xml:space="preserve"> </v>
      </c>
      <c r="BG55" s="161" t="str">
        <f>IF(ISBLANK(Math1!II15)," ",IF(Math1!II15&lt;50,Math1!II15," "))</f>
        <v xml:space="preserve"> </v>
      </c>
      <c r="BH55" s="161" t="str">
        <f>IF(ISBLANK(Math1!IM15)," ",IF(Math1!IM15&lt;50,Math1!IM15," "))</f>
        <v xml:space="preserve"> </v>
      </c>
      <c r="BI55" s="161" t="str">
        <f>IF(ISBLANK(Math1!IQ15)," ",IF(Math1!IQ15&lt;50,Math1!IQ15," "))</f>
        <v xml:space="preserve"> </v>
      </c>
      <c r="BJ55" s="161" t="str">
        <f>IF(ISBLANK(Math1!IX15)," ",IF(Math1!IX15&lt;50,Math1!IX15," "))</f>
        <v xml:space="preserve"> </v>
      </c>
      <c r="BK55" s="161" t="str">
        <f>IF(ISBLANK(Math1!JB15)," ",IF(Math1!JB15&lt;50,Math1!JB15," "))</f>
        <v xml:space="preserve"> </v>
      </c>
      <c r="BL55" s="161" t="str">
        <f>IF(ISBLANK(Math1!JF15)," ",IF(Math1!JF15&lt;50,Math1!JF15," "))</f>
        <v xml:space="preserve"> </v>
      </c>
      <c r="BM55" s="161" t="str">
        <f>IF(ISBLANK(Math1!JJ15)," ",IF(Math1!JJ15&lt;50,Math1!JJ15," "))</f>
        <v xml:space="preserve"> </v>
      </c>
      <c r="BN55" s="161" t="str">
        <f>IF(ISBLANK(Math1!JN15)," ",IF(Math1!JN15&lt;50,Math1!JN15," "))</f>
        <v xml:space="preserve"> </v>
      </c>
      <c r="BO55" s="161" t="str">
        <f>IF(ISBLANK(Math1!JU15)," ",IF(Math1!JU15&lt;50,Math1!JU15," "))</f>
        <v xml:space="preserve"> </v>
      </c>
      <c r="BP55" s="161" t="str">
        <f>IF(ISBLANK(Math1!JY15)," ",IF(Math1!JY15&lt;50,Math1!JY15," "))</f>
        <v xml:space="preserve"> </v>
      </c>
      <c r="BQ55" s="161" t="str">
        <f>IF(ISBLANK(Math1!KC15)," ",IF(Math1!KC15&lt;50,Math1!KC15," "))</f>
        <v xml:space="preserve"> </v>
      </c>
      <c r="BR55" s="162" t="str">
        <f>IF(ISBLANK(Math1!KG15)," ",IF(Math1!KG15&lt;50,Math1!KG15," "))</f>
        <v xml:space="preserve"> </v>
      </c>
      <c r="BS55" s="460"/>
      <c r="BT55" s="461"/>
      <c r="BU55" s="161" t="str">
        <f>IF(ISBLANK(Math1!KK15)," ",IF(Math1!KK15&lt;50,Math1!KK15," "))</f>
        <v xml:space="preserve"> </v>
      </c>
      <c r="BV55" s="161" t="str">
        <f>IF(ISBLANK(Math1!KR15)," ",IF(Math1!KR15&lt;50,Math1!KR15," "))</f>
        <v xml:space="preserve"> </v>
      </c>
      <c r="BW55" s="161" t="str">
        <f>IF(ISBLANK(Math1!KV15)," ",IF(Math1!KV15&lt;50,Math1!KV15," "))</f>
        <v xml:space="preserve"> </v>
      </c>
    </row>
    <row r="56" spans="1:75" s="1" customFormat="1" ht="211.5" customHeight="1" thickBot="1">
      <c r="A56" s="15" t="str">
        <f>LEFT(Math1!$A1,8)&amp;"  1.2    "&amp;Math1!$A2</f>
        <v>Maths -   1.2    classe + prof</v>
      </c>
      <c r="B56" s="16" t="str">
        <f>Math1!$A3&amp;"      "&amp;Math1!$A4</f>
        <v>déc 2014      1er  trimestre</v>
      </c>
      <c r="C56" s="166" t="str">
        <f t="shared" ref="C56:W56" si="0">C28</f>
        <v>Ecrit la suite des nombres  jusqu'à  99.1</v>
      </c>
      <c r="D56" s="166" t="str">
        <f t="shared" si="0"/>
        <v>Ecrit des nombres dictés jusqu'à 99.2</v>
      </c>
      <c r="E56" s="166" t="str">
        <f t="shared" si="0"/>
        <v>Chiffre une quantité, comprend la signif.3</v>
      </c>
      <c r="F56" s="166" t="str">
        <f t="shared" si="0"/>
        <v>Dénombre une quantité .4</v>
      </c>
      <c r="G56" s="166" t="str">
        <f t="shared" si="0"/>
        <v>Dessine une quantité.5</v>
      </c>
      <c r="H56" s="166" t="str">
        <f t="shared" si="0"/>
        <v>Compare des nombres.6</v>
      </c>
      <c r="I56" s="166" t="str">
        <f t="shared" si="0"/>
        <v>Range des nombres.7</v>
      </c>
      <c r="J56" s="166" t="str">
        <f t="shared" si="0"/>
        <v>Décompose des nombres.8</v>
      </c>
      <c r="K56" s="166" t="str">
        <f t="shared" si="0"/>
        <v>Connaît la suite écrite de 2 en 2.9</v>
      </c>
      <c r="L56" s="166" t="str">
        <f t="shared" si="0"/>
        <v>Connaît la suite écrite de 5 en 5.10</v>
      </c>
      <c r="M56" s="166" t="str">
        <f t="shared" si="0"/>
        <v>Connaît la suite écrite de 10 en 10.11</v>
      </c>
      <c r="N56" s="166" t="str">
        <f t="shared" si="0"/>
        <v>Connaît les compléments à 10.12</v>
      </c>
      <c r="O56" s="166" t="str">
        <f t="shared" si="0"/>
        <v>Connaît quelques doubles et moitié.13</v>
      </c>
      <c r="P56" s="166" t="str">
        <f t="shared" si="0"/>
        <v>Ecrit, nomme, compare, range les nombres.14</v>
      </c>
      <c r="Q56" s="166" t="str">
        <f t="shared" si="0"/>
        <v>Résout des problèmes de dénombrement.15</v>
      </c>
      <c r="R56" s="166" t="str">
        <f t="shared" si="0"/>
        <v>Maîtrise la technique opératoire de l'ad.16</v>
      </c>
      <c r="S56" s="166" t="str">
        <f t="shared" si="0"/>
        <v>Maîtrise la technique opératoire de l'ad.17</v>
      </c>
      <c r="T56" s="166" t="str">
        <f t="shared" si="0"/>
        <v>Maîtrise la technique opératoire de la s.18</v>
      </c>
      <c r="U56" s="166" t="str">
        <f t="shared" si="0"/>
        <v>Maîtrise la technique opératoire de la s.19</v>
      </c>
      <c r="V56" s="166" t="str">
        <f t="shared" si="0"/>
        <v>Maîtrise la technique opératoire de la m.20</v>
      </c>
      <c r="W56" s="166" t="str">
        <f t="shared" si="0"/>
        <v>Calculs : additions, soustractions, mul.21</v>
      </c>
      <c r="X56" s="17" t="str">
        <f>LEFT(Math1!$A1,8)&amp;"   2.2    "&amp;Math1!$A2</f>
        <v>Maths -    2.2    classe + prof</v>
      </c>
      <c r="Y56" s="18" t="str">
        <f>Math1!$A3&amp;"      "&amp;Math1!$A4</f>
        <v>déc 2014      1er  trimestre</v>
      </c>
      <c r="Z56" s="166" t="str">
        <f t="shared" ref="Z56:AT56" si="1">Z28</f>
        <v>Divise par 2  dans le cas où le quotien.22</v>
      </c>
      <c r="AA56" s="166" t="str">
        <f t="shared" si="1"/>
        <v>Divise par 5 dans le cas où le quotient .23</v>
      </c>
      <c r="AB56" s="166" t="str">
        <f t="shared" si="1"/>
        <v>Divise par 2 et par 5 dans le cas où le .24</v>
      </c>
      <c r="AC56" s="166" t="str">
        <f t="shared" si="1"/>
        <v>Connaît les tables d'additions de  1 à 6.25</v>
      </c>
      <c r="AD56" s="166" t="str">
        <f t="shared" si="1"/>
        <v>Connaît les tables de multiplication par.26</v>
      </c>
      <c r="AE56" s="166" t="str">
        <f t="shared" si="1"/>
        <v>Restitue et utilise les tables d'additio.27</v>
      </c>
      <c r="AF56" s="166" t="str">
        <f t="shared" si="1"/>
        <v>Calcule mentalement en utilisant des ad.28</v>
      </c>
      <c r="AG56" s="166" t="str">
        <f t="shared" si="1"/>
        <v>Calcule mentalement en utilisant des sou.29</v>
      </c>
      <c r="AH56" s="166" t="str">
        <f t="shared" si="1"/>
        <v>Calcule mentalement en utilisant des mul.30</v>
      </c>
      <c r="AI56" s="166" t="str">
        <f t="shared" si="1"/>
        <v>Calcule mentalement en utilisant des add.31</v>
      </c>
      <c r="AJ56" s="166" t="str">
        <f t="shared" si="1"/>
        <v>Reconnaît des situations additives.32</v>
      </c>
      <c r="AK56" s="166" t="str">
        <f t="shared" si="1"/>
        <v>Reconnaît des situations soustractives.33</v>
      </c>
      <c r="AL56" s="166" t="str">
        <f t="shared" si="1"/>
        <v>Reconnaît des situations multiplicatives.34</v>
      </c>
      <c r="AM56" s="166" t="str">
        <f t="shared" si="1"/>
        <v>Expose clairement le résultat (dessin, p.35</v>
      </c>
      <c r="AN56" s="166" t="str">
        <f t="shared" si="1"/>
        <v>Résout des problèmes relevant de l'addit.36</v>
      </c>
      <c r="AO56" s="166" t="str">
        <f t="shared" si="1"/>
        <v>Utilise les fonctions de base de la calc.37</v>
      </c>
      <c r="AP56" s="166" t="str">
        <f t="shared" si="1"/>
        <v>Situe un objet ou une personne (droite, .38</v>
      </c>
      <c r="AQ56" s="166" t="str">
        <f t="shared" si="1"/>
        <v>Code et décode un déplacement.39</v>
      </c>
      <c r="AR56" s="166" t="str">
        <f t="shared" si="1"/>
        <v>Situe un objet par rapport à soi ou à un.40</v>
      </c>
      <c r="AS56" s="166" t="str">
        <f t="shared" si="1"/>
        <v>Reconnaît et nomme les figures planes.41</v>
      </c>
      <c r="AT56" s="166" t="str">
        <f t="shared" si="1"/>
        <v>Reconnaît et nomme les solides.42</v>
      </c>
      <c r="AU56" s="17" t="str">
        <f>LEFT(Math1!$A1,8)&amp;"   3.2    "&amp;Math1!$A2</f>
        <v>Maths -    3.2    classe + prof</v>
      </c>
      <c r="AV56" s="18" t="str">
        <f>Math1!$A3&amp;"      "&amp;Math1!$A4</f>
        <v>déc 2014      1er  trimestre</v>
      </c>
      <c r="AW56" s="166" t="str">
        <f t="shared" ref="AW56:BR56" si="2">AW28</f>
        <v>Décrit les figures planes .43</v>
      </c>
      <c r="AX56" s="166" t="str">
        <f t="shared" si="2"/>
        <v>Décrit les figures  solides.44</v>
      </c>
      <c r="AY56" s="166" t="str">
        <f t="shared" si="2"/>
        <v>Reconnaît, nomme et décrit les figures p.45</v>
      </c>
      <c r="AZ56" s="166" t="str">
        <f t="shared" si="2"/>
        <v>Utilise la règle.46</v>
      </c>
      <c r="BA56" s="166" t="str">
        <f t="shared" si="2"/>
        <v>Utilise l'équerre.47</v>
      </c>
      <c r="BB56" s="166" t="str">
        <f t="shared" si="2"/>
        <v>Trace un carré, un rectangle, un triangl.48</v>
      </c>
      <c r="BC56" s="166" t="str">
        <f t="shared" si="2"/>
        <v>Reproduit une figure.49</v>
      </c>
      <c r="BD56" s="166" t="str">
        <f t="shared" si="2"/>
        <v>Utilise la règle pour tracer avec soin e.50</v>
      </c>
      <c r="BE56" s="166" t="str">
        <f t="shared" si="2"/>
        <v>Trace un carré, un rectangle, un triangl.51</v>
      </c>
      <c r="BF56" s="166" t="str">
        <f t="shared" si="2"/>
        <v>Trace un alignement.52</v>
      </c>
      <c r="BG56" s="166" t="str">
        <f t="shared" si="2"/>
        <v>Trace un angle droit.53</v>
      </c>
      <c r="BH56" s="166" t="str">
        <f t="shared" si="2"/>
        <v>Trace le symétrique.54</v>
      </c>
      <c r="BI56" s="166" t="str">
        <f t="shared" si="2"/>
        <v>Perçoit et reconnaît quelques relations .55</v>
      </c>
      <c r="BJ56" s="166" t="str">
        <f t="shared" si="2"/>
        <v>Repère les nœuds.56</v>
      </c>
      <c r="BK56" s="166" t="str">
        <f t="shared" si="2"/>
        <v>Repère les cases.57</v>
      </c>
      <c r="BL56" s="166" t="str">
        <f t="shared" si="2"/>
        <v>Repère des cases, des nœuds d'un quadril.58</v>
      </c>
      <c r="BM56" s="166" t="str">
        <f t="shared" si="2"/>
        <v>Résout un problème géométrique.59</v>
      </c>
      <c r="BN56" s="166" t="str">
        <f t="shared" si="2"/>
        <v>Mesure des longueurs.60</v>
      </c>
      <c r="BO56" s="166" t="str">
        <f t="shared" si="2"/>
        <v>Compare des longueurs.61</v>
      </c>
      <c r="BP56" s="166" t="str">
        <f t="shared" si="2"/>
        <v>Utilise les unités usuelles de mesure ; .62</v>
      </c>
      <c r="BQ56" s="166" t="str">
        <f t="shared" si="2"/>
        <v>Trace des longueurs.63</v>
      </c>
      <c r="BR56" s="166" t="str">
        <f t="shared" si="2"/>
        <v>Est précis et soigneux dans les tracés, .64</v>
      </c>
      <c r="BS56" s="17" t="str">
        <f>LEFT(Math1!$A1,8)&amp;"   4.2    "&amp;Math1!$A2</f>
        <v>Maths -    4.2    classe + prof</v>
      </c>
      <c r="BT56" s="18" t="str">
        <f>Math1!$A3&amp;"      "&amp;Math1!$A4</f>
        <v>déc 2014      1er  trimestre</v>
      </c>
      <c r="BU56" s="166" t="str">
        <f t="shared" ref="BU56:BW56" si="3">BU28</f>
        <v>Résout des problèmes de longueur et de m.65</v>
      </c>
      <c r="BV56" s="166" t="str">
        <f t="shared" si="3"/>
        <v>Utilise un tableau, un graphique.66</v>
      </c>
      <c r="BW56" s="166" t="str">
        <f t="shared" si="3"/>
        <v>Organise les données d'un énoncé.67</v>
      </c>
    </row>
    <row r="57" spans="1:75" s="1" customFormat="1" ht="20.100000000000001" customHeight="1">
      <c r="A57" s="459" t="str">
        <f>LEFT(Math1!$A32,1)&amp;LEFT(Math1!$B32,1)</f>
        <v xml:space="preserve">  </v>
      </c>
      <c r="B57" s="459"/>
      <c r="C57" s="157" t="str">
        <f>IF(ISBLANK(Math1!E32)," ",IF(Math1!E32&gt;=75,Math1!E32," "))</f>
        <v xml:space="preserve"> </v>
      </c>
      <c r="D57" s="157" t="str">
        <f>IF(ISBLANK(Math1!I32)," ",IF(Math1!I32&gt;=75,Math1!I32," "))</f>
        <v xml:space="preserve"> </v>
      </c>
      <c r="E57" s="157" t="str">
        <f>IF(ISBLANK(Math1!M32)," ",IF(Math1!M32&gt;=75,Math1!M32," "))</f>
        <v xml:space="preserve"> </v>
      </c>
      <c r="F57" s="157" t="str">
        <f>IF(ISBLANK(Math1!Q32)," ",IF(Math1!Q32&gt;=75,Math1!Q32," "))</f>
        <v xml:space="preserve"> </v>
      </c>
      <c r="G57" s="157" t="str">
        <f>IF(ISBLANK(Math1!U32)," ",IF(Math1!U32&gt;=75,Math1!U32," "))</f>
        <v xml:space="preserve"> </v>
      </c>
      <c r="H57" s="157" t="str">
        <f>IF(ISBLANK(Math1!AB32)," ",IF(Math1!AB32&gt;=75,Math1!AB32," "))</f>
        <v xml:space="preserve"> </v>
      </c>
      <c r="I57" s="157" t="str">
        <f>IF(ISBLANK(Math1!AF32)," ",IF(Math1!AF32&gt;=75,Math1!AF32," "))</f>
        <v xml:space="preserve"> </v>
      </c>
      <c r="J57" s="157" t="str">
        <f>IF(ISBLANK(Math1!AJ32)," ",IF(Math1!AJ32&gt;=75,Math1!AJ32," "))</f>
        <v xml:space="preserve"> </v>
      </c>
      <c r="K57" s="157" t="str">
        <f>IF(ISBLANK(Math1!AN32)," ",IF(Math1!AN32&gt;=75,Math1!AN32," "))</f>
        <v xml:space="preserve"> </v>
      </c>
      <c r="L57" s="157" t="str">
        <f>IF(ISBLANK(Math1!AR32)," ",IF(Math1!AR32&gt;=75,Math1!AR32," "))</f>
        <v xml:space="preserve"> </v>
      </c>
      <c r="M57" s="157" t="str">
        <f>IF(ISBLANK(Math1!AY32)," ",IF(Math1!AY32&gt;=75,Math1!AY32," "))</f>
        <v xml:space="preserve"> </v>
      </c>
      <c r="N57" s="157" t="str">
        <f>IF(ISBLANK(Math1!BC32)," ",IF(Math1!BC32&gt;=75,Math1!BC32," "))</f>
        <v xml:space="preserve"> </v>
      </c>
      <c r="O57" s="157" t="str">
        <f>IF(ISBLANK(Math1!BG32)," ",IF(Math1!BG32&gt;=75,Math1!BG32," "))</f>
        <v xml:space="preserve"> </v>
      </c>
      <c r="P57" s="157" t="str">
        <f>IF(ISBLANK(Math1!BK32)," ",IF(Math1!BK32&gt;=75,Math1!BK32," "))</f>
        <v xml:space="preserve"> </v>
      </c>
      <c r="Q57" s="157" t="str">
        <f>IF(ISBLANK(Math1!BO32)," ",IF(Math1!BO32&gt;=75,Math1!BO32," "))</f>
        <v xml:space="preserve"> </v>
      </c>
      <c r="R57" s="157" t="str">
        <f>IF(ISBLANK(Math1!BV32)," ",IF(Math1!BV32&gt;=75,Math1!BV32," "))</f>
        <v xml:space="preserve"> </v>
      </c>
      <c r="S57" s="157" t="str">
        <f>IF(ISBLANK(Math1!BZ32)," ",IF(Math1!BZ32&gt;=75,Math1!BZ32," "))</f>
        <v xml:space="preserve"> </v>
      </c>
      <c r="T57" s="157" t="str">
        <f>IF(ISBLANK(Math1!CD32)," ",IF(Math1!CD32&gt;=75,Math1!CD32," "))</f>
        <v xml:space="preserve"> </v>
      </c>
      <c r="U57" s="157" t="str">
        <f>IF(ISBLANK(Math1!CH32)," ",IF(Math1!CH32&gt;=75,Math1!CH32," "))</f>
        <v xml:space="preserve"> </v>
      </c>
      <c r="V57" s="157" t="str">
        <f>IF(ISBLANK(Math1!CL32)," ",IF(Math1!CL32&gt;=75,Math1!CL32," "))</f>
        <v xml:space="preserve"> </v>
      </c>
      <c r="W57" s="158" t="str">
        <f>IF(ISBLANK(Math1!CS32)," ",IF(Math1!CS32&gt;=75,Math1!CS32," "))</f>
        <v xml:space="preserve"> </v>
      </c>
      <c r="X57" s="456" t="str">
        <f>A57</f>
        <v xml:space="preserve">  </v>
      </c>
      <c r="Y57" s="457"/>
      <c r="Z57" s="157" t="str">
        <f>IF(ISBLANK(Math1!CW32)," ",IF(Math1!CW32&gt;=75,Math1!CW32," "))</f>
        <v xml:space="preserve"> </v>
      </c>
      <c r="AA57" s="157" t="str">
        <f>IF(ISBLANK(Math1!DA32)," ",IF(Math1!DA32&gt;=75,Math1!DA32," "))</f>
        <v xml:space="preserve"> </v>
      </c>
      <c r="AB57" s="157" t="str">
        <f>IF(ISBLANK(Math1!DE32)," ",IF(Math1!DE32&gt;=75,Math1!DE32," "))</f>
        <v xml:space="preserve"> </v>
      </c>
      <c r="AC57" s="157" t="str">
        <f>IF(ISBLANK(Math1!DI32)," ",IF(Math1!DI32&gt;=75,Math1!DI32," "))</f>
        <v xml:space="preserve"> </v>
      </c>
      <c r="AD57" s="157" t="str">
        <f>IF(ISBLANK(Math1!DP32)," ",IF(Math1!DP32&gt;=75,Math1!DP32," "))</f>
        <v xml:space="preserve"> </v>
      </c>
      <c r="AE57" s="157" t="str">
        <f>IF(ISBLANK(Math1!DT32)," ",IF(Math1!DT32&gt;=75,Math1!DT32," "))</f>
        <v xml:space="preserve"> </v>
      </c>
      <c r="AF57" s="157" t="str">
        <f>IF(ISBLANK(Math1!DX32)," ",IF(Math1!DX32&gt;=75,Math1!DX32," "))</f>
        <v xml:space="preserve"> </v>
      </c>
      <c r="AG57" s="157" t="str">
        <f>IF(ISBLANK(Math1!EB32)," ",IF(Math1!EB32&gt;=75,Math1!EB32," "))</f>
        <v xml:space="preserve"> </v>
      </c>
      <c r="AH57" s="157" t="str">
        <f>IF(ISBLANK(Math1!EF32)," ",IF(Math1!EF32&gt;=75,Math1!EF32," "))</f>
        <v xml:space="preserve"> </v>
      </c>
      <c r="AI57" s="157" t="str">
        <f>IF(ISBLANK(Math1!EM32)," ",IF(Math1!EM32&gt;=75,Math1!EM32," "))</f>
        <v xml:space="preserve"> </v>
      </c>
      <c r="AJ57" s="157" t="str">
        <f>IF(ISBLANK(Math1!EQ32)," ",IF(Math1!EQ32&gt;=75,Math1!EQ32," "))</f>
        <v xml:space="preserve"> </v>
      </c>
      <c r="AK57" s="157" t="str">
        <f>IF(ISBLANK(Math1!EU32)," ",IF(Math1!EU32&gt;=75,Math1!EU32," "))</f>
        <v xml:space="preserve"> </v>
      </c>
      <c r="AL57" s="157" t="str">
        <f>IF(ISBLANK(Math1!EY32)," ",IF(Math1!EY32&gt;=75,Math1!EY32," "))</f>
        <v xml:space="preserve"> </v>
      </c>
      <c r="AM57" s="157" t="str">
        <f>IF(ISBLANK(Math1!FC32)," ",IF(Math1!FC32&gt;=75,Math1!FC32," "))</f>
        <v xml:space="preserve"> </v>
      </c>
      <c r="AN57" s="157" t="str">
        <f>IF(ISBLANK(Math1!FJ32)," ",IF(Math1!FJ32&gt;=75,Math1!FJ32," "))</f>
        <v xml:space="preserve"> </v>
      </c>
      <c r="AO57" s="157" t="str">
        <f>IF(ISBLANK(Math1!FN32)," ",IF(Math1!FN32&gt;=75,Math1!FN32," "))</f>
        <v xml:space="preserve"> </v>
      </c>
      <c r="AP57" s="157" t="str">
        <f>IF(ISBLANK(Math1!FR32)," ",IF(Math1!FR32&gt;=75,Math1!FR32," "))</f>
        <v xml:space="preserve"> </v>
      </c>
      <c r="AQ57" s="157" t="str">
        <f>IF(ISBLANK(Math1!FV32)," ",IF(Math1!FV32&gt;=75,Math1!FV32," "))</f>
        <v xml:space="preserve"> </v>
      </c>
      <c r="AR57" s="157" t="str">
        <f>IF(ISBLANK(Math1!FZ32)," ",IF(Math1!FZ32&gt;=75,Math1!FZ32," "))</f>
        <v xml:space="preserve"> </v>
      </c>
      <c r="AS57" s="157" t="str">
        <f>IF(ISBLANK(Math1!GG32)," ",IF(Math1!GG32&gt;=75,Math1!GG32," "))</f>
        <v xml:space="preserve"> </v>
      </c>
      <c r="AT57" s="158" t="str">
        <f>IF(ISBLANK(Math1!GK32)," ",IF(Math1!GK32&gt;=75,Math1!GK32," "))</f>
        <v xml:space="preserve"> </v>
      </c>
      <c r="AU57" s="456" t="str">
        <f>X57</f>
        <v xml:space="preserve">  </v>
      </c>
      <c r="AV57" s="457"/>
      <c r="AW57" s="157" t="str">
        <f>IF(ISBLANK(Math1!GO32)," ",IF(Math1!GO32&gt;=75,Math1!GO32," "))</f>
        <v xml:space="preserve"> </v>
      </c>
      <c r="AX57" s="157" t="str">
        <f>IF(ISBLANK(Math1!GS32)," ",IF(Math1!GS32&gt;=75,Math1!GS32," "))</f>
        <v xml:space="preserve"> </v>
      </c>
      <c r="AY57" s="157" t="str">
        <f>IF(ISBLANK(Math1!GW32)," ",IF(Math1!GW32&gt;=75,Math1!GW32," "))</f>
        <v xml:space="preserve"> </v>
      </c>
      <c r="AZ57" s="157" t="str">
        <f>IF(ISBLANK(Math1!HD32)," ",IF(Math1!HD32&gt;=75,Math1!HD32," "))</f>
        <v xml:space="preserve"> </v>
      </c>
      <c r="BA57" s="157" t="str">
        <f>IF(ISBLANK(Math1!HH32)," ",IF(Math1!HH32&gt;=75,Math1!HH32," "))</f>
        <v xml:space="preserve"> </v>
      </c>
      <c r="BB57" s="157" t="str">
        <f>IF(ISBLANK(Math1!HL32)," ",IF(Math1!HL32&gt;=75,Math1!HL32," "))</f>
        <v xml:space="preserve"> </v>
      </c>
      <c r="BC57" s="157" t="str">
        <f>IF(ISBLANK(Math1!HP32)," ",IF(Math1!HP32&gt;=75,Math1!HP32," "))</f>
        <v xml:space="preserve"> </v>
      </c>
      <c r="BD57" s="157" t="str">
        <f>IF(ISBLANK(Math1!HT32)," ",IF(Math1!HT32&gt;=75,Math1!HT32," "))</f>
        <v xml:space="preserve"> </v>
      </c>
      <c r="BE57" s="157" t="str">
        <f>IF(ISBLANK(Math1!IA32)," ",IF(Math1!IA32&gt;=75,Math1!IA32," "))</f>
        <v xml:space="preserve"> </v>
      </c>
      <c r="BF57" s="157" t="str">
        <f>IF(ISBLANK(Math1!IE32)," ",IF(Math1!IE32&gt;=75,Math1!IE32," "))</f>
        <v xml:space="preserve"> </v>
      </c>
      <c r="BG57" s="157" t="str">
        <f>IF(ISBLANK(Math1!II32)," ",IF(Math1!II32&gt;=75,Math1!II32," "))</f>
        <v xml:space="preserve"> </v>
      </c>
      <c r="BH57" s="157" t="str">
        <f>IF(ISBLANK(Math1!IM32)," ",IF(Math1!IM32&gt;=75,Math1!IM32," "))</f>
        <v xml:space="preserve"> </v>
      </c>
      <c r="BI57" s="157" t="str">
        <f>IF(ISBLANK(Math1!IQ32)," ",IF(Math1!IQ32&gt;=75,Math1!IQ32," "))</f>
        <v xml:space="preserve"> </v>
      </c>
      <c r="BJ57" s="157" t="str">
        <f>IF(ISBLANK(Math1!IX32)," ",IF(Math1!IX32&gt;=75,Math1!IX32," "))</f>
        <v xml:space="preserve"> </v>
      </c>
      <c r="BK57" s="157" t="str">
        <f>IF(ISBLANK(Math1!JB32)," ",IF(Math1!JB32&gt;=75,Math1!JB32," "))</f>
        <v xml:space="preserve"> </v>
      </c>
      <c r="BL57" s="157" t="str">
        <f>IF(ISBLANK(Math1!JF32)," ",IF(Math1!JF32&gt;=75,Math1!JF32," "))</f>
        <v xml:space="preserve"> </v>
      </c>
      <c r="BM57" s="157" t="str">
        <f>IF(ISBLANK(Math1!JJ32)," ",IF(Math1!JJ32&gt;=75,Math1!JJ32," "))</f>
        <v xml:space="preserve"> </v>
      </c>
      <c r="BN57" s="157" t="str">
        <f>IF(ISBLANK(Math1!JN32)," ",IF(Math1!JN32&gt;=75,Math1!JN32," "))</f>
        <v xml:space="preserve"> </v>
      </c>
      <c r="BO57" s="157" t="str">
        <f>IF(ISBLANK(Math1!JU32)," ",IF(Math1!JU32&gt;=75,Math1!JU32," "))</f>
        <v xml:space="preserve"> </v>
      </c>
      <c r="BP57" s="157" t="str">
        <f>IF(ISBLANK(Math1!JY32)," ",IF(Math1!JY32&gt;=75,Math1!JY32," "))</f>
        <v xml:space="preserve"> </v>
      </c>
      <c r="BQ57" s="157" t="str">
        <f>IF(ISBLANK(Math1!KC32)," ",IF(Math1!KC32&gt;=75,Math1!KC32," "))</f>
        <v xml:space="preserve"> </v>
      </c>
      <c r="BR57" s="158" t="str">
        <f>IF(ISBLANK(Math1!KG32)," ",IF(Math1!KG32&gt;=75,Math1!KG32," "))</f>
        <v xml:space="preserve"> </v>
      </c>
      <c r="BS57" s="456" t="str">
        <f>AU57</f>
        <v xml:space="preserve">  </v>
      </c>
      <c r="BT57" s="457"/>
      <c r="BU57" s="157" t="str">
        <f>IF(ISBLANK(Math1!KK32)," ",IF(Math1!KK32&gt;=75,Math1!KK32," "))</f>
        <v xml:space="preserve"> </v>
      </c>
      <c r="BV57" s="157" t="str">
        <f>IF(ISBLANK(Math1!KR32)," ",IF(Math1!KR32&gt;=75,Math1!KR32," "))</f>
        <v xml:space="preserve"> </v>
      </c>
      <c r="BW57" s="157" t="str">
        <f>IF(ISBLANK(Math1!KV32)," ",IF(Math1!KV32&gt;=75,Math1!KV32," "))</f>
        <v xml:space="preserve"> </v>
      </c>
    </row>
    <row r="58" spans="1:75" s="1" customFormat="1" ht="20.100000000000001" customHeight="1">
      <c r="A58" s="459"/>
      <c r="B58" s="459"/>
      <c r="C58" s="159" t="str">
        <f>IF(ISBLANK(Math1!E32)," ",IF(Math1!E32&gt;=50,IF(Math1!E32&lt;75,Math1!E32," ")," "))</f>
        <v xml:space="preserve"> </v>
      </c>
      <c r="D58" s="159" t="str">
        <f>IF(ISBLANK(Math1!I32)," ",IF(Math1!I32&gt;=50,IF(Math1!I32&lt;75,Math1!I32," ")," "))</f>
        <v xml:space="preserve"> </v>
      </c>
      <c r="E58" s="159" t="str">
        <f>IF(ISBLANK(Math1!M32)," ",IF(Math1!M32&gt;=50,IF(Math1!M32&lt;75,Math1!M32," ")," "))</f>
        <v xml:space="preserve"> </v>
      </c>
      <c r="F58" s="159" t="str">
        <f>IF(ISBLANK(Math1!Q32)," ",IF(Math1!Q32&gt;=50,IF(Math1!Q32&lt;75,Math1!Q32," ")," "))</f>
        <v xml:space="preserve"> </v>
      </c>
      <c r="G58" s="159" t="str">
        <f>IF(ISBLANK(Math1!U32)," ",IF(Math1!U32&gt;=50,IF(Math1!U32&lt;75,Math1!U32," ")," "))</f>
        <v xml:space="preserve"> </v>
      </c>
      <c r="H58" s="159" t="str">
        <f>IF(ISBLANK(Math1!AB32)," ",IF(Math1!AB32&gt;=50,IF(Math1!AB32&lt;75,Math1!AB32," ")," "))</f>
        <v xml:space="preserve"> </v>
      </c>
      <c r="I58" s="159" t="str">
        <f>IF(ISBLANK(Math1!AF32)," ",IF(Math1!AF32&gt;=50,IF(Math1!AF32&lt;75,Math1!AF32," ")," "))</f>
        <v xml:space="preserve"> </v>
      </c>
      <c r="J58" s="159" t="str">
        <f>IF(ISBLANK(Math1!AJ32)," ",IF(Math1!AJ32&gt;=50,IF(Math1!AJ32&lt;75,Math1!AJ32," ")," "))</f>
        <v xml:space="preserve"> </v>
      </c>
      <c r="K58" s="159" t="str">
        <f>IF(ISBLANK(Math1!AN32)," ",IF(Math1!AN32&gt;=50,IF(Math1!AN32&lt;75,Math1!AN32," ")," "))</f>
        <v xml:space="preserve"> </v>
      </c>
      <c r="L58" s="159" t="str">
        <f>IF(ISBLANK(Math1!AR32)," ",IF(Math1!AR32&gt;=50,IF(Math1!AR32&lt;75,Math1!AR32," ")," "))</f>
        <v xml:space="preserve"> </v>
      </c>
      <c r="M58" s="159" t="str">
        <f>IF(ISBLANK(Math1!AY32)," ",IF(Math1!AY32&gt;=50,IF(Math1!AY32&lt;75,Math1!AY32," ")," "))</f>
        <v xml:space="preserve"> </v>
      </c>
      <c r="N58" s="159" t="str">
        <f>IF(ISBLANK(Math1!BC32)," ",IF(Math1!BC32&gt;=50,IF(Math1!BC32&lt;75,Math1!BC32," ")," "))</f>
        <v xml:space="preserve"> </v>
      </c>
      <c r="O58" s="159" t="str">
        <f>IF(ISBLANK(Math1!BG32)," ",IF(Math1!BG32&gt;=50,IF(Math1!BG32&lt;75,Math1!BG32," ")," "))</f>
        <v xml:space="preserve"> </v>
      </c>
      <c r="P58" s="159" t="str">
        <f>IF(ISBLANK(Math1!BK32)," ",IF(Math1!BK32&gt;=50,IF(Math1!BK32&lt;75,Math1!BK32," ")," "))</f>
        <v xml:space="preserve"> </v>
      </c>
      <c r="Q58" s="159" t="str">
        <f>IF(ISBLANK(Math1!BO32)," ",IF(Math1!BO32&gt;=50,IF(Math1!BO32&lt;75,Math1!BO32," ")," "))</f>
        <v xml:space="preserve"> </v>
      </c>
      <c r="R58" s="159" t="str">
        <f>IF(ISBLANK(Math1!BV32)," ",IF(Math1!BV32&gt;=50,IF(Math1!BV32&lt;75,Math1!BV32," ")," "))</f>
        <v xml:space="preserve"> </v>
      </c>
      <c r="S58" s="159" t="str">
        <f>IF(ISBLANK(Math1!BZ32)," ",IF(Math1!BZ32&gt;=50,IF(Math1!BZ32&lt;75,Math1!BZ32," ")," "))</f>
        <v xml:space="preserve"> </v>
      </c>
      <c r="T58" s="159" t="str">
        <f>IF(ISBLANK(Math1!CD32)," ",IF(Math1!CD32&gt;=50,IF(Math1!CD32&lt;75,Math1!CD32," ")," "))</f>
        <v xml:space="preserve"> </v>
      </c>
      <c r="U58" s="159" t="str">
        <f>IF(ISBLANK(Math1!CH32)," ",IF(Math1!CH32&gt;=50,IF(Math1!CH32&lt;75,Math1!CH32," ")," "))</f>
        <v xml:space="preserve"> </v>
      </c>
      <c r="V58" s="159" t="str">
        <f>IF(ISBLANK(Math1!CL32)," ",IF(Math1!CL32&gt;=50,IF(Math1!CL32&lt;75,Math1!CL32," ")," "))</f>
        <v xml:space="preserve"> </v>
      </c>
      <c r="W58" s="160" t="str">
        <f>IF(ISBLANK(Math1!CS32)," ",IF(Math1!CS32&gt;=50,IF(Math1!CS32&lt;75,Math1!CS32," ")," "))</f>
        <v xml:space="preserve"> </v>
      </c>
      <c r="X58" s="458"/>
      <c r="Y58" s="459"/>
      <c r="Z58" s="159" t="str">
        <f>IF(ISBLANK(Math1!CW32)," ",IF(Math1!CW32&gt;=50,IF(Math1!CW32&lt;75,Math1!CW32," ")," "))</f>
        <v xml:space="preserve"> </v>
      </c>
      <c r="AA58" s="159" t="str">
        <f>IF(ISBLANK(Math1!DA32)," ",IF(Math1!DA32&gt;=50,IF(Math1!DA32&lt;75,Math1!DA32," ")," "))</f>
        <v xml:space="preserve"> </v>
      </c>
      <c r="AB58" s="159" t="str">
        <f>IF(ISBLANK(Math1!DE32)," ",IF(Math1!DE32&gt;=50,IF(Math1!DE32&lt;75,Math1!DE32," ")," "))</f>
        <v xml:space="preserve"> </v>
      </c>
      <c r="AC58" s="159" t="str">
        <f>IF(ISBLANK(Math1!DI32)," ",IF(Math1!DI32&gt;=50,IF(Math1!DI32&lt;75,Math1!DI32," ")," "))</f>
        <v xml:space="preserve"> </v>
      </c>
      <c r="AD58" s="159" t="str">
        <f>IF(ISBLANK(Math1!DP32)," ",IF(Math1!DP32&gt;=50,IF(Math1!DP32&lt;75,Math1!DP32," ")," "))</f>
        <v xml:space="preserve"> </v>
      </c>
      <c r="AE58" s="159" t="str">
        <f>IF(ISBLANK(Math1!DT32)," ",IF(Math1!DT32&gt;=50,IF(Math1!DT32&lt;75,Math1!DT32," ")," "))</f>
        <v xml:space="preserve"> </v>
      </c>
      <c r="AF58" s="159" t="str">
        <f>IF(ISBLANK(Math1!DX32)," ",IF(Math1!DX32&gt;=50,IF(Math1!DX32&lt;75,Math1!DX32," ")," "))</f>
        <v xml:space="preserve"> </v>
      </c>
      <c r="AG58" s="159" t="str">
        <f>IF(ISBLANK(Math1!EB32)," ",IF(Math1!EB32&gt;=50,IF(Math1!EB32&lt;75,Math1!EB32," ")," "))</f>
        <v xml:space="preserve"> </v>
      </c>
      <c r="AH58" s="159" t="str">
        <f>IF(ISBLANK(Math1!EF32)," ",IF(Math1!EF32&gt;=50,IF(Math1!EF32&lt;75,Math1!EF32," ")," "))</f>
        <v xml:space="preserve"> </v>
      </c>
      <c r="AI58" s="159" t="str">
        <f>IF(ISBLANK(Math1!EM32)," ",IF(Math1!EM32&gt;=50,IF(Math1!EM32&lt;75,Math1!EM32," ")," "))</f>
        <v xml:space="preserve"> </v>
      </c>
      <c r="AJ58" s="159" t="str">
        <f>IF(ISBLANK(Math1!EQ32)," ",IF(Math1!EQ32&gt;=50,IF(Math1!EQ32&lt;75,Math1!EQ32," ")," "))</f>
        <v xml:space="preserve"> </v>
      </c>
      <c r="AK58" s="159" t="str">
        <f>IF(ISBLANK(Math1!EU32)," ",IF(Math1!EU32&gt;=50,IF(Math1!EU32&lt;75,Math1!EU32," ")," "))</f>
        <v xml:space="preserve"> </v>
      </c>
      <c r="AL58" s="159" t="str">
        <f>IF(ISBLANK(Math1!EY32)," ",IF(Math1!EY32&gt;=50,IF(Math1!EY32&lt;75,Math1!EY32," ")," "))</f>
        <v xml:space="preserve"> </v>
      </c>
      <c r="AM58" s="159" t="str">
        <f>IF(ISBLANK(Math1!FC32)," ",IF(Math1!FC32&gt;=50,IF(Math1!FC32&lt;75,Math1!FC32," ")," "))</f>
        <v xml:space="preserve"> </v>
      </c>
      <c r="AN58" s="159" t="str">
        <f>IF(ISBLANK(Math1!FJ32)," ",IF(Math1!FJ32&gt;=50,IF(Math1!FJ32&lt;75,Math1!FJ32," ")," "))</f>
        <v xml:space="preserve"> </v>
      </c>
      <c r="AO58" s="159" t="str">
        <f>IF(ISBLANK(Math1!FN32)," ",IF(Math1!FN32&gt;=50,IF(Math1!FN32&lt;75,Math1!FN32," ")," "))</f>
        <v xml:space="preserve"> </v>
      </c>
      <c r="AP58" s="159" t="str">
        <f>IF(ISBLANK(Math1!FR32)," ",IF(Math1!FR32&gt;=50,IF(Math1!FR32&lt;75,Math1!FR32," ")," "))</f>
        <v xml:space="preserve"> </v>
      </c>
      <c r="AQ58" s="159" t="str">
        <f>IF(ISBLANK(Math1!FV32)," ",IF(Math1!FV32&gt;=50,IF(Math1!FV32&lt;75,Math1!FV32," ")," "))</f>
        <v xml:space="preserve"> </v>
      </c>
      <c r="AR58" s="159" t="str">
        <f>IF(ISBLANK(Math1!FZ32)," ",IF(Math1!FZ32&gt;=50,IF(Math1!FZ32&lt;75,Math1!FZ32," ")," "))</f>
        <v xml:space="preserve"> </v>
      </c>
      <c r="AS58" s="159" t="str">
        <f>IF(ISBLANK(Math1!GG32)," ",IF(Math1!GG32&gt;=50,IF(Math1!GG32&lt;75,Math1!GG32," ")," "))</f>
        <v xml:space="preserve"> </v>
      </c>
      <c r="AT58" s="160" t="str">
        <f>IF(ISBLANK(Math1!GK32)," ",IF(Math1!GK32&gt;=50,IF(Math1!GK32&lt;75,Math1!GK32," ")," "))</f>
        <v xml:space="preserve"> </v>
      </c>
      <c r="AU58" s="458"/>
      <c r="AV58" s="459"/>
      <c r="AW58" s="159" t="str">
        <f>IF(ISBLANK(Math1!GO32)," ",IF(Math1!GO32&gt;=50,IF(Math1!GO32&lt;75,Math1!GO32," ")," "))</f>
        <v xml:space="preserve"> </v>
      </c>
      <c r="AX58" s="159" t="str">
        <f>IF(ISBLANK(Math1!GS32)," ",IF(Math1!GS32&gt;=50,IF(Math1!GS32&lt;75,Math1!GS32," ")," "))</f>
        <v xml:space="preserve"> </v>
      </c>
      <c r="AY58" s="159" t="str">
        <f>IF(ISBLANK(Math1!GW32)," ",IF(Math1!GW32&gt;=50,IF(Math1!GW32&lt;75,Math1!GW32," ")," "))</f>
        <v xml:space="preserve"> </v>
      </c>
      <c r="AZ58" s="159" t="str">
        <f>IF(ISBLANK(Math1!HD32)," ",IF(Math1!HD32&gt;=50,IF(Math1!HD32&lt;75,Math1!HD32," ")," "))</f>
        <v xml:space="preserve"> </v>
      </c>
      <c r="BA58" s="159" t="str">
        <f>IF(ISBLANK(Math1!HH32)," ",IF(Math1!HH32&gt;=50,IF(Math1!HH32&lt;75,Math1!HH32," ")," "))</f>
        <v xml:space="preserve"> </v>
      </c>
      <c r="BB58" s="159" t="str">
        <f>IF(ISBLANK(Math1!HL32)," ",IF(Math1!HL32&gt;=50,IF(Math1!HL32&lt;75,Math1!HL32," ")," "))</f>
        <v xml:space="preserve"> </v>
      </c>
      <c r="BC58" s="159" t="str">
        <f>IF(ISBLANK(Math1!HP32)," ",IF(Math1!HP32&gt;=50,IF(Math1!HP32&lt;75,Math1!HP32," ")," "))</f>
        <v xml:space="preserve"> </v>
      </c>
      <c r="BD58" s="159" t="str">
        <f>IF(ISBLANK(Math1!HT32)," ",IF(Math1!HT32&gt;=50,IF(Math1!HT32&lt;75,Math1!HT32," ")," "))</f>
        <v xml:space="preserve"> </v>
      </c>
      <c r="BE58" s="159" t="str">
        <f>IF(ISBLANK(Math1!IA32)," ",IF(Math1!IA32&gt;=50,IF(Math1!IA32&lt;75,Math1!IA32," ")," "))</f>
        <v xml:space="preserve"> </v>
      </c>
      <c r="BF58" s="159" t="str">
        <f>IF(ISBLANK(Math1!IE32)," ",IF(Math1!IE32&gt;=50,IF(Math1!IE32&lt;75,Math1!IE32," ")," "))</f>
        <v xml:space="preserve"> </v>
      </c>
      <c r="BG58" s="159" t="str">
        <f>IF(ISBLANK(Math1!II32)," ",IF(Math1!II32&gt;=50,IF(Math1!II32&lt;75,Math1!II32," ")," "))</f>
        <v xml:space="preserve"> </v>
      </c>
      <c r="BH58" s="159" t="str">
        <f>IF(ISBLANK(Math1!IM32)," ",IF(Math1!IM32&gt;=50,IF(Math1!IM32&lt;75,Math1!IM32," ")," "))</f>
        <v xml:space="preserve"> </v>
      </c>
      <c r="BI58" s="159" t="str">
        <f>IF(ISBLANK(Math1!IQ32)," ",IF(Math1!IQ32&gt;=50,IF(Math1!IQ32&lt;75,Math1!IQ32," ")," "))</f>
        <v xml:space="preserve"> </v>
      </c>
      <c r="BJ58" s="159" t="str">
        <f>IF(ISBLANK(Math1!IX32)," ",IF(Math1!IX32&gt;=50,IF(Math1!IX32&lt;75,Math1!IX32," ")," "))</f>
        <v xml:space="preserve"> </v>
      </c>
      <c r="BK58" s="159" t="str">
        <f>IF(ISBLANK(Math1!JB32)," ",IF(Math1!JB32&gt;=50,IF(Math1!JB32&lt;75,Math1!JB32," ")," "))</f>
        <v xml:space="preserve"> </v>
      </c>
      <c r="BL58" s="159" t="str">
        <f>IF(ISBLANK(Math1!JF32)," ",IF(Math1!JF32&gt;=50,IF(Math1!JF32&lt;75,Math1!JF32," ")," "))</f>
        <v xml:space="preserve"> </v>
      </c>
      <c r="BM58" s="159" t="str">
        <f>IF(ISBLANK(Math1!JJ32)," ",IF(Math1!JJ32&gt;=50,IF(Math1!JJ32&lt;75,Math1!JJ32," ")," "))</f>
        <v xml:space="preserve"> </v>
      </c>
      <c r="BN58" s="159" t="str">
        <f>IF(ISBLANK(Math1!JN32)," ",IF(Math1!JN32&gt;=50,IF(Math1!JN32&lt;75,Math1!JN32," ")," "))</f>
        <v xml:space="preserve"> </v>
      </c>
      <c r="BO58" s="159" t="str">
        <f>IF(ISBLANK(Math1!JU32)," ",IF(Math1!JU32&gt;=50,IF(Math1!JU32&lt;75,Math1!JU32," ")," "))</f>
        <v xml:space="preserve"> </v>
      </c>
      <c r="BP58" s="159" t="str">
        <f>IF(ISBLANK(Math1!JY32)," ",IF(Math1!JY32&gt;=50,IF(Math1!JY32&lt;75,Math1!JY32," ")," "))</f>
        <v xml:space="preserve"> </v>
      </c>
      <c r="BQ58" s="159" t="str">
        <f>IF(ISBLANK(Math1!KC32)," ",IF(Math1!KC32&gt;=50,IF(Math1!KC32&lt;75,Math1!KC32," ")," "))</f>
        <v xml:space="preserve"> </v>
      </c>
      <c r="BR58" s="160" t="str">
        <f>IF(ISBLANK(Math1!KG32)," ",IF(Math1!KG32&gt;=50,IF(Math1!KG32&lt;75,Math1!KG32," ")," "))</f>
        <v xml:space="preserve"> </v>
      </c>
      <c r="BS58" s="458"/>
      <c r="BT58" s="459"/>
      <c r="BU58" s="159" t="str">
        <f>IF(ISBLANK(Math1!KK32)," ",IF(Math1!KK32&gt;=50,IF(Math1!KK32&lt;75,Math1!KK32," ")," "))</f>
        <v xml:space="preserve"> </v>
      </c>
      <c r="BV58" s="159" t="str">
        <f>IF(ISBLANK(Math1!KR32)," ",IF(Math1!KR32&gt;=50,IF(Math1!KR32&lt;75,Math1!KR32," ")," "))</f>
        <v xml:space="preserve"> </v>
      </c>
      <c r="BW58" s="159" t="str">
        <f>IF(ISBLANK(Math1!KV32)," ",IF(Math1!KV32&gt;=50,IF(Math1!KV32&lt;75,Math1!KV32," ")," "))</f>
        <v xml:space="preserve"> </v>
      </c>
    </row>
    <row r="59" spans="1:75" s="1" customFormat="1" ht="20.100000000000001" customHeight="1" thickBot="1">
      <c r="A59" s="459"/>
      <c r="B59" s="459"/>
      <c r="C59" s="161" t="str">
        <f>IF(ISBLANK(Math1!E32)," ",IF(Math1!E32&lt;50,Math1!E32," "))</f>
        <v xml:space="preserve"> </v>
      </c>
      <c r="D59" s="161" t="str">
        <f>IF(ISBLANK(Math1!I32)," ",IF(Math1!I32&lt;50,Math1!I32," "))</f>
        <v xml:space="preserve"> </v>
      </c>
      <c r="E59" s="161" t="str">
        <f>IF(ISBLANK(Math1!M32)," ",IF(Math1!M32&lt;50,Math1!M32," "))</f>
        <v xml:space="preserve"> </v>
      </c>
      <c r="F59" s="161" t="str">
        <f>IF(ISBLANK(Math1!Q32)," ",IF(Math1!Q32&lt;50,Math1!Q32," "))</f>
        <v xml:space="preserve"> </v>
      </c>
      <c r="G59" s="161" t="str">
        <f>IF(ISBLANK(Math1!U32)," ",IF(Math1!U32&lt;50,Math1!U32," "))</f>
        <v xml:space="preserve"> </v>
      </c>
      <c r="H59" s="161" t="str">
        <f>IF(ISBLANK(Math1!AB32)," ",IF(Math1!AB32&lt;50,Math1!AB32," "))</f>
        <v xml:space="preserve"> </v>
      </c>
      <c r="I59" s="161" t="str">
        <f>IF(ISBLANK(Math1!AF32)," ",IF(Math1!AF32&lt;50,Math1!AF32," "))</f>
        <v xml:space="preserve"> </v>
      </c>
      <c r="J59" s="161" t="str">
        <f>IF(ISBLANK(Math1!AJ32)," ",IF(Math1!AJ32&lt;50,Math1!AJ32," "))</f>
        <v xml:space="preserve"> </v>
      </c>
      <c r="K59" s="161" t="str">
        <f>IF(ISBLANK(Math1!AN32)," ",IF(Math1!AN32&lt;50,Math1!AN32," "))</f>
        <v xml:space="preserve"> </v>
      </c>
      <c r="L59" s="161" t="str">
        <f>IF(ISBLANK(Math1!AR32)," ",IF(Math1!AR32&lt;50,Math1!AR32," "))</f>
        <v xml:space="preserve"> </v>
      </c>
      <c r="M59" s="161" t="str">
        <f>IF(ISBLANK(Math1!AY32)," ",IF(Math1!AY32&lt;50,Math1!AY32," "))</f>
        <v xml:space="preserve"> </v>
      </c>
      <c r="N59" s="161" t="str">
        <f>IF(ISBLANK(Math1!BC32)," ",IF(Math1!BC32&lt;50,Math1!BC32," "))</f>
        <v xml:space="preserve"> </v>
      </c>
      <c r="O59" s="161" t="str">
        <f>IF(ISBLANK(Math1!BG32)," ",IF(Math1!BG32&lt;50,Math1!BG32," "))</f>
        <v xml:space="preserve"> </v>
      </c>
      <c r="P59" s="161" t="str">
        <f>IF(ISBLANK(Math1!BK32)," ",IF(Math1!BK32&lt;50,Math1!BK32," "))</f>
        <v xml:space="preserve"> </v>
      </c>
      <c r="Q59" s="161" t="str">
        <f>IF(ISBLANK(Math1!BO32)," ",IF(Math1!BO32&lt;50,Math1!BO32," "))</f>
        <v xml:space="preserve"> </v>
      </c>
      <c r="R59" s="161" t="str">
        <f>IF(ISBLANK(Math1!BV32)," ",IF(Math1!BV32&lt;50,Math1!BV32," "))</f>
        <v xml:space="preserve"> </v>
      </c>
      <c r="S59" s="161" t="str">
        <f>IF(ISBLANK(Math1!BZ32)," ",IF(Math1!BZ32&lt;50,Math1!BZ32," "))</f>
        <v xml:space="preserve"> </v>
      </c>
      <c r="T59" s="161" t="str">
        <f>IF(ISBLANK(Math1!CD32)," ",IF(Math1!CD32&lt;50,Math1!CD32," "))</f>
        <v xml:space="preserve"> </v>
      </c>
      <c r="U59" s="161" t="str">
        <f>IF(ISBLANK(Math1!CH32)," ",IF(Math1!CH32&lt;50,Math1!CH32," "))</f>
        <v xml:space="preserve"> </v>
      </c>
      <c r="V59" s="161" t="str">
        <f>IF(ISBLANK(Math1!CL32)," ",IF(Math1!CL32&lt;50,Math1!CL32," "))</f>
        <v xml:space="preserve"> </v>
      </c>
      <c r="W59" s="162" t="str">
        <f>IF(ISBLANK(Math1!CS32)," ",IF(Math1!CS32&lt;50,Math1!CS32," "))</f>
        <v xml:space="preserve"> </v>
      </c>
      <c r="X59" s="460"/>
      <c r="Y59" s="461"/>
      <c r="Z59" s="161" t="str">
        <f>IF(ISBLANK(Math1!CW32)," ",IF(Math1!CW32&lt;50,Math1!CW32," "))</f>
        <v xml:space="preserve"> </v>
      </c>
      <c r="AA59" s="161" t="str">
        <f>IF(ISBLANK(Math1!DA32)," ",IF(Math1!DA32&lt;50,Math1!DA32," "))</f>
        <v xml:space="preserve"> </v>
      </c>
      <c r="AB59" s="161" t="str">
        <f>IF(ISBLANK(Math1!DE32)," ",IF(Math1!DE32&lt;50,Math1!DE32," "))</f>
        <v xml:space="preserve"> </v>
      </c>
      <c r="AC59" s="161" t="str">
        <f>IF(ISBLANK(Math1!DI32)," ",IF(Math1!DI32&lt;50,Math1!DI32," "))</f>
        <v xml:space="preserve"> </v>
      </c>
      <c r="AD59" s="161" t="str">
        <f>IF(ISBLANK(Math1!DP32)," ",IF(Math1!DP32&lt;50,Math1!DP32," "))</f>
        <v xml:space="preserve"> </v>
      </c>
      <c r="AE59" s="161" t="str">
        <f>IF(ISBLANK(Math1!DT32)," ",IF(Math1!DT32&lt;50,Math1!DT32," "))</f>
        <v xml:space="preserve"> </v>
      </c>
      <c r="AF59" s="161" t="str">
        <f>IF(ISBLANK(Math1!DX32)," ",IF(Math1!DX32&lt;50,Math1!DX32," "))</f>
        <v xml:space="preserve"> </v>
      </c>
      <c r="AG59" s="161" t="str">
        <f>IF(ISBLANK(Math1!EB32)," ",IF(Math1!EB32&lt;50,Math1!EB32," "))</f>
        <v xml:space="preserve"> </v>
      </c>
      <c r="AH59" s="161" t="str">
        <f>IF(ISBLANK(Math1!EF32)," ",IF(Math1!EF32&lt;50,Math1!EF32," "))</f>
        <v xml:space="preserve"> </v>
      </c>
      <c r="AI59" s="161" t="str">
        <f>IF(ISBLANK(Math1!EM32)," ",IF(Math1!EM32&lt;50,Math1!EM32," "))</f>
        <v xml:space="preserve"> </v>
      </c>
      <c r="AJ59" s="161" t="str">
        <f>IF(ISBLANK(Math1!EQ32)," ",IF(Math1!EQ32&lt;50,Math1!EQ32," "))</f>
        <v xml:space="preserve"> </v>
      </c>
      <c r="AK59" s="161" t="str">
        <f>IF(ISBLANK(Math1!EU32)," ",IF(Math1!EU32&lt;50,Math1!EU32," "))</f>
        <v xml:space="preserve"> </v>
      </c>
      <c r="AL59" s="161" t="str">
        <f>IF(ISBLANK(Math1!EY32)," ",IF(Math1!EY32&lt;50,Math1!EY32," "))</f>
        <v xml:space="preserve"> </v>
      </c>
      <c r="AM59" s="161" t="str">
        <f>IF(ISBLANK(Math1!FC32)," ",IF(Math1!FC32&lt;50,Math1!FC32," "))</f>
        <v xml:space="preserve"> </v>
      </c>
      <c r="AN59" s="161" t="str">
        <f>IF(ISBLANK(Math1!FJ32)," ",IF(Math1!FJ32&lt;50,Math1!FJ32," "))</f>
        <v xml:space="preserve"> </v>
      </c>
      <c r="AO59" s="161" t="str">
        <f>IF(ISBLANK(Math1!FN32)," ",IF(Math1!FN32&lt;50,Math1!FN32," "))</f>
        <v xml:space="preserve"> </v>
      </c>
      <c r="AP59" s="161" t="str">
        <f>IF(ISBLANK(Math1!FR32)," ",IF(Math1!FR32&lt;50,Math1!FR32," "))</f>
        <v xml:space="preserve"> </v>
      </c>
      <c r="AQ59" s="161" t="str">
        <f>IF(ISBLANK(Math1!FV32)," ",IF(Math1!FV32&lt;50,Math1!FV32," "))</f>
        <v xml:space="preserve"> </v>
      </c>
      <c r="AR59" s="161" t="str">
        <f>IF(ISBLANK(Math1!FZ32)," ",IF(Math1!FZ32&lt;50,Math1!FZ32," "))</f>
        <v xml:space="preserve"> </v>
      </c>
      <c r="AS59" s="161" t="str">
        <f>IF(ISBLANK(Math1!GG32)," ",IF(Math1!GG32&lt;50,Math1!GG32," "))</f>
        <v xml:space="preserve"> </v>
      </c>
      <c r="AT59" s="162" t="str">
        <f>IF(ISBLANK(Math1!GK32)," ",IF(Math1!GK32&lt;50,Math1!GK32," "))</f>
        <v xml:space="preserve"> </v>
      </c>
      <c r="AU59" s="460"/>
      <c r="AV59" s="461"/>
      <c r="AW59" s="161" t="str">
        <f>IF(ISBLANK(Math1!GO32)," ",IF(Math1!GO32&lt;50,Math1!GO32," "))</f>
        <v xml:space="preserve"> </v>
      </c>
      <c r="AX59" s="161" t="str">
        <f>IF(ISBLANK(Math1!GS32)," ",IF(Math1!GS32&lt;50,Math1!GS32," "))</f>
        <v xml:space="preserve"> </v>
      </c>
      <c r="AY59" s="161" t="str">
        <f>IF(ISBLANK(Math1!GW32)," ",IF(Math1!GW32&lt;50,Math1!GW32," "))</f>
        <v xml:space="preserve"> </v>
      </c>
      <c r="AZ59" s="161" t="str">
        <f>IF(ISBLANK(Math1!HD32)," ",IF(Math1!HD32&lt;50,Math1!HD32," "))</f>
        <v xml:space="preserve"> </v>
      </c>
      <c r="BA59" s="161" t="str">
        <f>IF(ISBLANK(Math1!HH32)," ",IF(Math1!HH32&lt;50,Math1!HH32," "))</f>
        <v xml:space="preserve"> </v>
      </c>
      <c r="BB59" s="161" t="str">
        <f>IF(ISBLANK(Math1!HL32)," ",IF(Math1!HL32&lt;50,Math1!HL32," "))</f>
        <v xml:space="preserve"> </v>
      </c>
      <c r="BC59" s="161" t="str">
        <f>IF(ISBLANK(Math1!HP32)," ",IF(Math1!HP32&lt;50,Math1!HP32," "))</f>
        <v xml:space="preserve"> </v>
      </c>
      <c r="BD59" s="161" t="str">
        <f>IF(ISBLANK(Math1!HT32)," ",IF(Math1!HT32&lt;50,Math1!HT32," "))</f>
        <v xml:space="preserve"> </v>
      </c>
      <c r="BE59" s="161" t="str">
        <f>IF(ISBLANK(Math1!IA32)," ",IF(Math1!IA32&lt;50,Math1!IA32," "))</f>
        <v xml:space="preserve"> </v>
      </c>
      <c r="BF59" s="161" t="str">
        <f>IF(ISBLANK(Math1!IE32)," ",IF(Math1!IE32&lt;50,Math1!IE32," "))</f>
        <v xml:space="preserve"> </v>
      </c>
      <c r="BG59" s="161" t="str">
        <f>IF(ISBLANK(Math1!II32)," ",IF(Math1!II32&lt;50,Math1!II32," "))</f>
        <v xml:space="preserve"> </v>
      </c>
      <c r="BH59" s="161" t="str">
        <f>IF(ISBLANK(Math1!IM32)," ",IF(Math1!IM32&lt;50,Math1!IM32," "))</f>
        <v xml:space="preserve"> </v>
      </c>
      <c r="BI59" s="161" t="str">
        <f>IF(ISBLANK(Math1!IQ32)," ",IF(Math1!IQ32&lt;50,Math1!IQ32," "))</f>
        <v xml:space="preserve"> </v>
      </c>
      <c r="BJ59" s="161" t="str">
        <f>IF(ISBLANK(Math1!IX32)," ",IF(Math1!IX32&lt;50,Math1!IX32," "))</f>
        <v xml:space="preserve"> </v>
      </c>
      <c r="BK59" s="161" t="str">
        <f>IF(ISBLANK(Math1!JB32)," ",IF(Math1!JB32&lt;50,Math1!JB32," "))</f>
        <v xml:space="preserve"> </v>
      </c>
      <c r="BL59" s="161" t="str">
        <f>IF(ISBLANK(Math1!JF32)," ",IF(Math1!JF32&lt;50,Math1!JF32," "))</f>
        <v xml:space="preserve"> </v>
      </c>
      <c r="BM59" s="161" t="str">
        <f>IF(ISBLANK(Math1!JJ32)," ",IF(Math1!JJ32&lt;50,Math1!JJ32," "))</f>
        <v xml:space="preserve"> </v>
      </c>
      <c r="BN59" s="161" t="str">
        <f>IF(ISBLANK(Math1!JN32)," ",IF(Math1!JN32&lt;50,Math1!JN32," "))</f>
        <v xml:space="preserve"> </v>
      </c>
      <c r="BO59" s="161" t="str">
        <f>IF(ISBLANK(Math1!JU32)," ",IF(Math1!JU32&lt;50,Math1!JU32," "))</f>
        <v xml:space="preserve"> </v>
      </c>
      <c r="BP59" s="161" t="str">
        <f>IF(ISBLANK(Math1!JY32)," ",IF(Math1!JY32&lt;50,Math1!JY32," "))</f>
        <v xml:space="preserve"> </v>
      </c>
      <c r="BQ59" s="161" t="str">
        <f>IF(ISBLANK(Math1!KC32)," ",IF(Math1!KC32&lt;50,Math1!KC32," "))</f>
        <v xml:space="preserve"> </v>
      </c>
      <c r="BR59" s="162" t="str">
        <f>IF(ISBLANK(Math1!KG32)," ",IF(Math1!KG32&lt;50,Math1!KG32," "))</f>
        <v xml:space="preserve"> </v>
      </c>
      <c r="BS59" s="460"/>
      <c r="BT59" s="461"/>
      <c r="BU59" s="161" t="str">
        <f>IF(ISBLANK(Math1!KK32)," ",IF(Math1!KK32&lt;50,Math1!KK32," "))</f>
        <v xml:space="preserve"> </v>
      </c>
      <c r="BV59" s="161" t="str">
        <f>IF(ISBLANK(Math1!KR32)," ",IF(Math1!KR32&lt;50,Math1!KR32," "))</f>
        <v xml:space="preserve"> </v>
      </c>
      <c r="BW59" s="161" t="str">
        <f>IF(ISBLANK(Math1!KV32)," ",IF(Math1!KV32&lt;50,Math1!KV32," "))</f>
        <v xml:space="preserve"> </v>
      </c>
    </row>
    <row r="60" spans="1:75" s="1" customFormat="1" ht="20.100000000000001" customHeight="1">
      <c r="A60" s="459" t="str">
        <f>LEFT(Math1!$A31,1)&amp;LEFT(Math1!$B31,1)</f>
        <v xml:space="preserve">  </v>
      </c>
      <c r="B60" s="459"/>
      <c r="C60" s="157" t="str">
        <f>IF(ISBLANK(Math1!E31)," ",IF(Math1!E31&gt;=75,Math1!E31," "))</f>
        <v xml:space="preserve"> </v>
      </c>
      <c r="D60" s="157" t="str">
        <f>IF(ISBLANK(Math1!I31)," ",IF(Math1!I31&gt;=75,Math1!I31," "))</f>
        <v xml:space="preserve"> </v>
      </c>
      <c r="E60" s="157" t="str">
        <f>IF(ISBLANK(Math1!M31)," ",IF(Math1!M31&gt;=75,Math1!M31," "))</f>
        <v xml:space="preserve"> </v>
      </c>
      <c r="F60" s="157" t="str">
        <f>IF(ISBLANK(Math1!Q31)," ",IF(Math1!Q31&gt;=75,Math1!Q31," "))</f>
        <v xml:space="preserve"> </v>
      </c>
      <c r="G60" s="157" t="str">
        <f>IF(ISBLANK(Math1!U31)," ",IF(Math1!U31&gt;=75,Math1!U31," "))</f>
        <v xml:space="preserve"> </v>
      </c>
      <c r="H60" s="157" t="str">
        <f>IF(ISBLANK(Math1!AB31)," ",IF(Math1!AB31&gt;=75,Math1!AB31," "))</f>
        <v xml:space="preserve"> </v>
      </c>
      <c r="I60" s="157" t="str">
        <f>IF(ISBLANK(Math1!AF31)," ",IF(Math1!AF31&gt;=75,Math1!AF31," "))</f>
        <v xml:space="preserve"> </v>
      </c>
      <c r="J60" s="157" t="str">
        <f>IF(ISBLANK(Math1!AJ31)," ",IF(Math1!AJ31&gt;=75,Math1!AJ31," "))</f>
        <v xml:space="preserve"> </v>
      </c>
      <c r="K60" s="157" t="str">
        <f>IF(ISBLANK(Math1!AN31)," ",IF(Math1!AN31&gt;=75,Math1!AN31," "))</f>
        <v xml:space="preserve"> </v>
      </c>
      <c r="L60" s="157" t="str">
        <f>IF(ISBLANK(Math1!AR31)," ",IF(Math1!AR31&gt;=75,Math1!AR31," "))</f>
        <v xml:space="preserve"> </v>
      </c>
      <c r="M60" s="157" t="str">
        <f>IF(ISBLANK(Math1!AY31)," ",IF(Math1!AY31&gt;=75,Math1!AY31," "))</f>
        <v xml:space="preserve"> </v>
      </c>
      <c r="N60" s="157" t="str">
        <f>IF(ISBLANK(Math1!BC31)," ",IF(Math1!BC31&gt;=75,Math1!BC31," "))</f>
        <v xml:space="preserve"> </v>
      </c>
      <c r="O60" s="157" t="str">
        <f>IF(ISBLANK(Math1!BG31)," ",IF(Math1!BG31&gt;=75,Math1!BG31," "))</f>
        <v xml:space="preserve"> </v>
      </c>
      <c r="P60" s="157" t="str">
        <f>IF(ISBLANK(Math1!BK31)," ",IF(Math1!BK31&gt;=75,Math1!BK31," "))</f>
        <v xml:space="preserve"> </v>
      </c>
      <c r="Q60" s="157" t="str">
        <f>IF(ISBLANK(Math1!BO31)," ",IF(Math1!BO31&gt;=75,Math1!BO31," "))</f>
        <v xml:space="preserve"> </v>
      </c>
      <c r="R60" s="157" t="str">
        <f>IF(ISBLANK(Math1!BV31)," ",IF(Math1!BV31&gt;=75,Math1!BV31," "))</f>
        <v xml:space="preserve"> </v>
      </c>
      <c r="S60" s="157" t="str">
        <f>IF(ISBLANK(Math1!BZ31)," ",IF(Math1!BZ31&gt;=75,Math1!BZ31," "))</f>
        <v xml:space="preserve"> </v>
      </c>
      <c r="T60" s="157" t="str">
        <f>IF(ISBLANK(Math1!CD31)," ",IF(Math1!CD31&gt;=75,Math1!CD31," "))</f>
        <v xml:space="preserve"> </v>
      </c>
      <c r="U60" s="157" t="str">
        <f>IF(ISBLANK(Math1!CH31)," ",IF(Math1!CH31&gt;=75,Math1!CH31," "))</f>
        <v xml:space="preserve"> </v>
      </c>
      <c r="V60" s="157" t="str">
        <f>IF(ISBLANK(Math1!CL31)," ",IF(Math1!CL31&gt;=75,Math1!CL31," "))</f>
        <v xml:space="preserve"> </v>
      </c>
      <c r="W60" s="158" t="str">
        <f>IF(ISBLANK(Math1!CS31)," ",IF(Math1!CS31&gt;=75,Math1!CS31," "))</f>
        <v xml:space="preserve"> </v>
      </c>
      <c r="X60" s="456" t="str">
        <f>A60</f>
        <v xml:space="preserve">  </v>
      </c>
      <c r="Y60" s="457"/>
      <c r="Z60" s="157" t="str">
        <f>IF(ISBLANK(Math1!CW31)," ",IF(Math1!CW31&gt;=75,Math1!CW31," "))</f>
        <v xml:space="preserve"> </v>
      </c>
      <c r="AA60" s="157" t="str">
        <f>IF(ISBLANK(Math1!DA31)," ",IF(Math1!DA31&gt;=75,Math1!DA31," "))</f>
        <v xml:space="preserve"> </v>
      </c>
      <c r="AB60" s="157" t="str">
        <f>IF(ISBLANK(Math1!DE31)," ",IF(Math1!DE31&gt;=75,Math1!DE31," "))</f>
        <v xml:space="preserve"> </v>
      </c>
      <c r="AC60" s="157" t="str">
        <f>IF(ISBLANK(Math1!DI31)," ",IF(Math1!DI31&gt;=75,Math1!DI31," "))</f>
        <v xml:space="preserve"> </v>
      </c>
      <c r="AD60" s="157" t="str">
        <f>IF(ISBLANK(Math1!DP31)," ",IF(Math1!DP31&gt;=75,Math1!DP31," "))</f>
        <v xml:space="preserve"> </v>
      </c>
      <c r="AE60" s="157" t="str">
        <f>IF(ISBLANK(Math1!DT31)," ",IF(Math1!DT31&gt;=75,Math1!DT31," "))</f>
        <v xml:space="preserve"> </v>
      </c>
      <c r="AF60" s="157" t="str">
        <f>IF(ISBLANK(Math1!DX31)," ",IF(Math1!DX31&gt;=75,Math1!DX31," "))</f>
        <v xml:space="preserve"> </v>
      </c>
      <c r="AG60" s="157" t="str">
        <f>IF(ISBLANK(Math1!EB31)," ",IF(Math1!EB31&gt;=75,Math1!EB31," "))</f>
        <v xml:space="preserve"> </v>
      </c>
      <c r="AH60" s="157" t="str">
        <f>IF(ISBLANK(Math1!EF31)," ",IF(Math1!EF31&gt;=75,Math1!EF31," "))</f>
        <v xml:space="preserve"> </v>
      </c>
      <c r="AI60" s="157" t="str">
        <f>IF(ISBLANK(Math1!EM31)," ",IF(Math1!EM31&gt;=75,Math1!EM31," "))</f>
        <v xml:space="preserve"> </v>
      </c>
      <c r="AJ60" s="157" t="str">
        <f>IF(ISBLANK(Math1!EQ31)," ",IF(Math1!EQ31&gt;=75,Math1!EQ31," "))</f>
        <v xml:space="preserve"> </v>
      </c>
      <c r="AK60" s="157" t="str">
        <f>IF(ISBLANK(Math1!EU31)," ",IF(Math1!EU31&gt;=75,Math1!EU31," "))</f>
        <v xml:space="preserve"> </v>
      </c>
      <c r="AL60" s="157" t="str">
        <f>IF(ISBLANK(Math1!EY31)," ",IF(Math1!EY31&gt;=75,Math1!EY31," "))</f>
        <v xml:space="preserve"> </v>
      </c>
      <c r="AM60" s="157" t="str">
        <f>IF(ISBLANK(Math1!FC31)," ",IF(Math1!FC31&gt;=75,Math1!FC31," "))</f>
        <v xml:space="preserve"> </v>
      </c>
      <c r="AN60" s="157" t="str">
        <f>IF(ISBLANK(Math1!FJ31)," ",IF(Math1!FJ31&gt;=75,Math1!FJ31," "))</f>
        <v xml:space="preserve"> </v>
      </c>
      <c r="AO60" s="157" t="str">
        <f>IF(ISBLANK(Math1!FN31)," ",IF(Math1!FN31&gt;=75,Math1!FN31," "))</f>
        <v xml:space="preserve"> </v>
      </c>
      <c r="AP60" s="157" t="str">
        <f>IF(ISBLANK(Math1!FR31)," ",IF(Math1!FR31&gt;=75,Math1!FR31," "))</f>
        <v xml:space="preserve"> </v>
      </c>
      <c r="AQ60" s="157" t="str">
        <f>IF(ISBLANK(Math1!FV31)," ",IF(Math1!FV31&gt;=75,Math1!FV31," "))</f>
        <v xml:space="preserve"> </v>
      </c>
      <c r="AR60" s="157" t="str">
        <f>IF(ISBLANK(Math1!FZ31)," ",IF(Math1!FZ31&gt;=75,Math1!FZ31," "))</f>
        <v xml:space="preserve"> </v>
      </c>
      <c r="AS60" s="157" t="str">
        <f>IF(ISBLANK(Math1!GG31)," ",IF(Math1!GG31&gt;=75,Math1!GG31," "))</f>
        <v xml:space="preserve"> </v>
      </c>
      <c r="AT60" s="158" t="str">
        <f>IF(ISBLANK(Math1!GK31)," ",IF(Math1!GK31&gt;=75,Math1!GK31," "))</f>
        <v xml:space="preserve"> </v>
      </c>
      <c r="AU60" s="456" t="str">
        <f>X60</f>
        <v xml:space="preserve">  </v>
      </c>
      <c r="AV60" s="457"/>
      <c r="AW60" s="157" t="str">
        <f>IF(ISBLANK(Math1!GO31)," ",IF(Math1!GO31&gt;=75,Math1!GO31," "))</f>
        <v xml:space="preserve"> </v>
      </c>
      <c r="AX60" s="157" t="str">
        <f>IF(ISBLANK(Math1!GS31)," ",IF(Math1!GS31&gt;=75,Math1!GS31," "))</f>
        <v xml:space="preserve"> </v>
      </c>
      <c r="AY60" s="157" t="str">
        <f>IF(ISBLANK(Math1!GW31)," ",IF(Math1!GW31&gt;=75,Math1!GW31," "))</f>
        <v xml:space="preserve"> </v>
      </c>
      <c r="AZ60" s="157" t="str">
        <f>IF(ISBLANK(Math1!HD31)," ",IF(Math1!HD31&gt;=75,Math1!HD31," "))</f>
        <v xml:space="preserve"> </v>
      </c>
      <c r="BA60" s="157" t="str">
        <f>IF(ISBLANK(Math1!HH31)," ",IF(Math1!HH31&gt;=75,Math1!HH31," "))</f>
        <v xml:space="preserve"> </v>
      </c>
      <c r="BB60" s="157" t="str">
        <f>IF(ISBLANK(Math1!HL31)," ",IF(Math1!HL31&gt;=75,Math1!HL31," "))</f>
        <v xml:space="preserve"> </v>
      </c>
      <c r="BC60" s="157" t="str">
        <f>IF(ISBLANK(Math1!HP31)," ",IF(Math1!HP31&gt;=75,Math1!HP31," "))</f>
        <v xml:space="preserve"> </v>
      </c>
      <c r="BD60" s="157" t="str">
        <f>IF(ISBLANK(Math1!HT31)," ",IF(Math1!HT31&gt;=75,Math1!HT31," "))</f>
        <v xml:space="preserve"> </v>
      </c>
      <c r="BE60" s="157" t="str">
        <f>IF(ISBLANK(Math1!IA31)," ",IF(Math1!IA31&gt;=75,Math1!IA31," "))</f>
        <v xml:space="preserve"> </v>
      </c>
      <c r="BF60" s="157" t="str">
        <f>IF(ISBLANK(Math1!IE31)," ",IF(Math1!IE31&gt;=75,Math1!IE31," "))</f>
        <v xml:space="preserve"> </v>
      </c>
      <c r="BG60" s="157" t="str">
        <f>IF(ISBLANK(Math1!II31)," ",IF(Math1!II31&gt;=75,Math1!II31," "))</f>
        <v xml:space="preserve"> </v>
      </c>
      <c r="BH60" s="157" t="str">
        <f>IF(ISBLANK(Math1!IM31)," ",IF(Math1!IM31&gt;=75,Math1!IM31," "))</f>
        <v xml:space="preserve"> </v>
      </c>
      <c r="BI60" s="157" t="str">
        <f>IF(ISBLANK(Math1!IQ31)," ",IF(Math1!IQ31&gt;=75,Math1!IQ31," "))</f>
        <v xml:space="preserve"> </v>
      </c>
      <c r="BJ60" s="157" t="str">
        <f>IF(ISBLANK(Math1!IX31)," ",IF(Math1!IX31&gt;=75,Math1!IX31," "))</f>
        <v xml:space="preserve"> </v>
      </c>
      <c r="BK60" s="157" t="str">
        <f>IF(ISBLANK(Math1!JB31)," ",IF(Math1!JB31&gt;=75,Math1!JB31," "))</f>
        <v xml:space="preserve"> </v>
      </c>
      <c r="BL60" s="157" t="str">
        <f>IF(ISBLANK(Math1!JF31)," ",IF(Math1!JF31&gt;=75,Math1!JF31," "))</f>
        <v xml:space="preserve"> </v>
      </c>
      <c r="BM60" s="157" t="str">
        <f>IF(ISBLANK(Math1!JJ31)," ",IF(Math1!JJ31&gt;=75,Math1!JJ31," "))</f>
        <v xml:space="preserve"> </v>
      </c>
      <c r="BN60" s="157" t="str">
        <f>IF(ISBLANK(Math1!JN31)," ",IF(Math1!JN31&gt;=75,Math1!JN31," "))</f>
        <v xml:space="preserve"> </v>
      </c>
      <c r="BO60" s="157" t="str">
        <f>IF(ISBLANK(Math1!JU31)," ",IF(Math1!JU31&gt;=75,Math1!JU31," "))</f>
        <v xml:space="preserve"> </v>
      </c>
      <c r="BP60" s="157" t="str">
        <f>IF(ISBLANK(Math1!JY31)," ",IF(Math1!JY31&gt;=75,Math1!JY31," "))</f>
        <v xml:space="preserve"> </v>
      </c>
      <c r="BQ60" s="157" t="str">
        <f>IF(ISBLANK(Math1!KC31)," ",IF(Math1!KC31&gt;=75,Math1!KC31," "))</f>
        <v xml:space="preserve"> </v>
      </c>
      <c r="BR60" s="158" t="str">
        <f>IF(ISBLANK(Math1!KG31)," ",IF(Math1!KG31&gt;=75,Math1!KG31," "))</f>
        <v xml:space="preserve"> </v>
      </c>
      <c r="BS60" s="456" t="str">
        <f>AU60</f>
        <v xml:space="preserve">  </v>
      </c>
      <c r="BT60" s="457"/>
      <c r="BU60" s="157" t="str">
        <f>IF(ISBLANK(Math1!KK31)," ",IF(Math1!KK31&gt;=75,Math1!KK31," "))</f>
        <v xml:space="preserve"> </v>
      </c>
      <c r="BV60" s="157" t="str">
        <f>IF(ISBLANK(Math1!KR31)," ",IF(Math1!KR31&gt;=75,Math1!KR31," "))</f>
        <v xml:space="preserve"> </v>
      </c>
      <c r="BW60" s="157" t="str">
        <f>IF(ISBLANK(Math1!KV31)," ",IF(Math1!KV31&gt;=75,Math1!KV31," "))</f>
        <v xml:space="preserve"> </v>
      </c>
    </row>
    <row r="61" spans="1:75" s="1" customFormat="1" ht="20.100000000000001" customHeight="1">
      <c r="A61" s="459"/>
      <c r="B61" s="459"/>
      <c r="C61" s="159" t="str">
        <f>IF(ISBLANK(Math1!E31)," ",IF(Math1!E31&gt;=50,IF(Math1!E31&lt;75,Math1!E131," ")," "))</f>
        <v xml:space="preserve"> </v>
      </c>
      <c r="D61" s="159" t="str">
        <f>IF(ISBLANK(Math1!I31)," ",IF(Math1!I31&gt;=50,IF(Math1!I31&lt;75,Math1!I131," ")," "))</f>
        <v xml:space="preserve"> </v>
      </c>
      <c r="E61" s="159" t="str">
        <f>IF(ISBLANK(Math1!M31)," ",IF(Math1!M31&gt;=50,IF(Math1!M31&lt;75,Math1!M131," ")," "))</f>
        <v xml:space="preserve"> </v>
      </c>
      <c r="F61" s="159" t="str">
        <f>IF(ISBLANK(Math1!Q31)," ",IF(Math1!Q31&gt;=50,IF(Math1!Q31&lt;75,Math1!Q131," ")," "))</f>
        <v xml:space="preserve"> </v>
      </c>
      <c r="G61" s="159" t="str">
        <f>IF(ISBLANK(Math1!U31)," ",IF(Math1!U31&gt;=50,IF(Math1!U31&lt;75,Math1!U131," ")," "))</f>
        <v xml:space="preserve"> </v>
      </c>
      <c r="H61" s="159" t="str">
        <f>IF(ISBLANK(Math1!AB31)," ",IF(Math1!AB31&gt;=50,IF(Math1!AB31&lt;75,Math1!AB131," ")," "))</f>
        <v xml:space="preserve"> </v>
      </c>
      <c r="I61" s="159" t="str">
        <f>IF(ISBLANK(Math1!AF31)," ",IF(Math1!AF31&gt;=50,IF(Math1!AF31&lt;75,Math1!AF131," ")," "))</f>
        <v xml:space="preserve"> </v>
      </c>
      <c r="J61" s="159" t="str">
        <f>IF(ISBLANK(Math1!AJ31)," ",IF(Math1!AJ31&gt;=50,IF(Math1!AJ31&lt;75,Math1!AJ131," ")," "))</f>
        <v xml:space="preserve"> </v>
      </c>
      <c r="K61" s="159" t="str">
        <f>IF(ISBLANK(Math1!AN31)," ",IF(Math1!AN31&gt;=50,IF(Math1!AN31&lt;75,Math1!AN131," ")," "))</f>
        <v xml:space="preserve"> </v>
      </c>
      <c r="L61" s="159" t="str">
        <f>IF(ISBLANK(Math1!AR31)," ",IF(Math1!AR31&gt;=50,IF(Math1!AR31&lt;75,Math1!AR131," ")," "))</f>
        <v xml:space="preserve"> </v>
      </c>
      <c r="M61" s="159" t="str">
        <f>IF(ISBLANK(Math1!AY31)," ",IF(Math1!AY31&gt;=50,IF(Math1!AY31&lt;75,Math1!AY131," ")," "))</f>
        <v xml:space="preserve"> </v>
      </c>
      <c r="N61" s="159" t="str">
        <f>IF(ISBLANK(Math1!BC31)," ",IF(Math1!BC31&gt;=50,IF(Math1!BC31&lt;75,Math1!BC131," ")," "))</f>
        <v xml:space="preserve"> </v>
      </c>
      <c r="O61" s="159" t="str">
        <f>IF(ISBLANK(Math1!BG31)," ",IF(Math1!BG31&gt;=50,IF(Math1!BG31&lt;75,Math1!BG131," ")," "))</f>
        <v xml:space="preserve"> </v>
      </c>
      <c r="P61" s="159" t="str">
        <f>IF(ISBLANK(Math1!BK31)," ",IF(Math1!BK31&gt;=50,IF(Math1!BK31&lt;75,Math1!BK131," ")," "))</f>
        <v xml:space="preserve"> </v>
      </c>
      <c r="Q61" s="159" t="str">
        <f>IF(ISBLANK(Math1!BO31)," ",IF(Math1!BO31&gt;=50,IF(Math1!BO31&lt;75,Math1!BO131," ")," "))</f>
        <v xml:space="preserve"> </v>
      </c>
      <c r="R61" s="159" t="str">
        <f>IF(ISBLANK(Math1!BV31)," ",IF(Math1!BV31&gt;=50,IF(Math1!BV31&lt;75,Math1!BV131," ")," "))</f>
        <v xml:space="preserve"> </v>
      </c>
      <c r="S61" s="159" t="str">
        <f>IF(ISBLANK(Math1!BZ31)," ",IF(Math1!BZ31&gt;=50,IF(Math1!BZ31&lt;75,Math1!BZ131," ")," "))</f>
        <v xml:space="preserve"> </v>
      </c>
      <c r="T61" s="159" t="str">
        <f>IF(ISBLANK(Math1!CD31)," ",IF(Math1!CD31&gt;=50,IF(Math1!CD31&lt;75,Math1!CD131," ")," "))</f>
        <v xml:space="preserve"> </v>
      </c>
      <c r="U61" s="159" t="str">
        <f>IF(ISBLANK(Math1!CH31)," ",IF(Math1!CH31&gt;=50,IF(Math1!CH31&lt;75,Math1!CH131," ")," "))</f>
        <v xml:space="preserve"> </v>
      </c>
      <c r="V61" s="159" t="str">
        <f>IF(ISBLANK(Math1!CL31)," ",IF(Math1!CL31&gt;=50,IF(Math1!CL31&lt;75,Math1!CL131," ")," "))</f>
        <v xml:space="preserve"> </v>
      </c>
      <c r="W61" s="160" t="str">
        <f>IF(ISBLANK(Math1!CS31)," ",IF(Math1!CS31&gt;=50,IF(Math1!CS31&lt;75,Math1!CS131," ")," "))</f>
        <v xml:space="preserve"> </v>
      </c>
      <c r="X61" s="458"/>
      <c r="Y61" s="459"/>
      <c r="Z61" s="159" t="str">
        <f>IF(ISBLANK(Math1!CW31)," ",IF(Math1!CW31&gt;=50,IF(Math1!CW31&lt;75,Math1!CW131," ")," "))</f>
        <v xml:space="preserve"> </v>
      </c>
      <c r="AA61" s="159" t="str">
        <f>IF(ISBLANK(Math1!DA31)," ",IF(Math1!DA31&gt;=50,IF(Math1!DA31&lt;75,Math1!DA131," ")," "))</f>
        <v xml:space="preserve"> </v>
      </c>
      <c r="AB61" s="159" t="str">
        <f>IF(ISBLANK(Math1!DE31)," ",IF(Math1!DE31&gt;=50,IF(Math1!DE31&lt;75,Math1!DE131," ")," "))</f>
        <v xml:space="preserve"> </v>
      </c>
      <c r="AC61" s="159" t="str">
        <f>IF(ISBLANK(Math1!DI31)," ",IF(Math1!DI31&gt;=50,IF(Math1!DI31&lt;75,Math1!DI131," ")," "))</f>
        <v xml:space="preserve"> </v>
      </c>
      <c r="AD61" s="159" t="str">
        <f>IF(ISBLANK(Math1!DP31)," ",IF(Math1!DP31&gt;=50,IF(Math1!DP31&lt;75,Math1!DP131," ")," "))</f>
        <v xml:space="preserve"> </v>
      </c>
      <c r="AE61" s="159" t="str">
        <f>IF(ISBLANK(Math1!DT31)," ",IF(Math1!DT31&gt;=50,IF(Math1!DT31&lt;75,Math1!DT131," ")," "))</f>
        <v xml:space="preserve"> </v>
      </c>
      <c r="AF61" s="159" t="str">
        <f>IF(ISBLANK(Math1!DX31)," ",IF(Math1!DX31&gt;=50,IF(Math1!DX31&lt;75,Math1!DX131," ")," "))</f>
        <v xml:space="preserve"> </v>
      </c>
      <c r="AG61" s="159" t="str">
        <f>IF(ISBLANK(Math1!EB31)," ",IF(Math1!EB31&gt;=50,IF(Math1!EB31&lt;75,Math1!EB131," ")," "))</f>
        <v xml:space="preserve"> </v>
      </c>
      <c r="AH61" s="159" t="str">
        <f>IF(ISBLANK(Math1!EF31)," ",IF(Math1!EF31&gt;=50,IF(Math1!EF31&lt;75,Math1!EF131," ")," "))</f>
        <v xml:space="preserve"> </v>
      </c>
      <c r="AI61" s="159" t="str">
        <f>IF(ISBLANK(Math1!EM31)," ",IF(Math1!EM31&gt;=50,IF(Math1!EM31&lt;75,Math1!EM131," ")," "))</f>
        <v xml:space="preserve"> </v>
      </c>
      <c r="AJ61" s="159" t="str">
        <f>IF(ISBLANK(Math1!EQ31)," ",IF(Math1!EQ31&gt;=50,IF(Math1!EQ31&lt;75,Math1!EQ131," ")," "))</f>
        <v xml:space="preserve"> </v>
      </c>
      <c r="AK61" s="159" t="str">
        <f>IF(ISBLANK(Math1!EU31)," ",IF(Math1!EU31&gt;=50,IF(Math1!EU31&lt;75,Math1!EU131," ")," "))</f>
        <v xml:space="preserve"> </v>
      </c>
      <c r="AL61" s="159" t="str">
        <f>IF(ISBLANK(Math1!EY31)," ",IF(Math1!EY31&gt;=50,IF(Math1!EY31&lt;75,Math1!EY131," ")," "))</f>
        <v xml:space="preserve"> </v>
      </c>
      <c r="AM61" s="159" t="str">
        <f>IF(ISBLANK(Math1!FC31)," ",IF(Math1!FC31&gt;=50,IF(Math1!FC31&lt;75,Math1!FC131," ")," "))</f>
        <v xml:space="preserve"> </v>
      </c>
      <c r="AN61" s="159" t="str">
        <f>IF(ISBLANK(Math1!FJ31)," ",IF(Math1!FJ31&gt;=50,IF(Math1!FJ31&lt;75,Math1!FJ131," ")," "))</f>
        <v xml:space="preserve"> </v>
      </c>
      <c r="AO61" s="159" t="str">
        <f>IF(ISBLANK(Math1!FN31)," ",IF(Math1!FN31&gt;=50,IF(Math1!FN31&lt;75,Math1!FN131," ")," "))</f>
        <v xml:space="preserve"> </v>
      </c>
      <c r="AP61" s="159" t="str">
        <f>IF(ISBLANK(Math1!FR31)," ",IF(Math1!FR31&gt;=50,IF(Math1!FR31&lt;75,Math1!FR131," ")," "))</f>
        <v xml:space="preserve"> </v>
      </c>
      <c r="AQ61" s="159" t="str">
        <f>IF(ISBLANK(Math1!FV31)," ",IF(Math1!FV31&gt;=50,IF(Math1!FV31&lt;75,Math1!FV131," ")," "))</f>
        <v xml:space="preserve"> </v>
      </c>
      <c r="AR61" s="159" t="str">
        <f>IF(ISBLANK(Math1!FZ31)," ",IF(Math1!FZ31&gt;=50,IF(Math1!FZ31&lt;75,Math1!FZ131," ")," "))</f>
        <v xml:space="preserve"> </v>
      </c>
      <c r="AS61" s="159" t="str">
        <f>IF(ISBLANK(Math1!GG31)," ",IF(Math1!GG31&gt;=50,IF(Math1!GG31&lt;75,Math1!GG131," ")," "))</f>
        <v xml:space="preserve"> </v>
      </c>
      <c r="AT61" s="160" t="str">
        <f>IF(ISBLANK(Math1!GK31)," ",IF(Math1!GK31&gt;=50,IF(Math1!GK31&lt;75,Math1!GK131," ")," "))</f>
        <v xml:space="preserve"> </v>
      </c>
      <c r="AU61" s="458"/>
      <c r="AV61" s="459"/>
      <c r="AW61" s="159" t="str">
        <f>IF(ISBLANK(Math1!GO31)," ",IF(Math1!GO31&gt;=50,IF(Math1!GO31&lt;75,Math1!GO131," ")," "))</f>
        <v xml:space="preserve"> </v>
      </c>
      <c r="AX61" s="159" t="str">
        <f>IF(ISBLANK(Math1!GS31)," ",IF(Math1!GS31&gt;=50,IF(Math1!GS31&lt;75,Math1!GS131," ")," "))</f>
        <v xml:space="preserve"> </v>
      </c>
      <c r="AY61" s="159" t="str">
        <f>IF(ISBLANK(Math1!GW31)," ",IF(Math1!GW31&gt;=50,IF(Math1!GW31&lt;75,Math1!GW131," ")," "))</f>
        <v xml:space="preserve"> </v>
      </c>
      <c r="AZ61" s="159" t="str">
        <f>IF(ISBLANK(Math1!HD31)," ",IF(Math1!HD31&gt;=50,IF(Math1!HD31&lt;75,Math1!HD131," ")," "))</f>
        <v xml:space="preserve"> </v>
      </c>
      <c r="BA61" s="159" t="str">
        <f>IF(ISBLANK(Math1!HH31)," ",IF(Math1!HH31&gt;=50,IF(Math1!HH31&lt;75,Math1!HH131," ")," "))</f>
        <v xml:space="preserve"> </v>
      </c>
      <c r="BB61" s="159" t="str">
        <f>IF(ISBLANK(Math1!HL31)," ",IF(Math1!HL31&gt;=50,IF(Math1!HL31&lt;75,Math1!HL131," ")," "))</f>
        <v xml:space="preserve"> </v>
      </c>
      <c r="BC61" s="159" t="str">
        <f>IF(ISBLANK(Math1!HP31)," ",IF(Math1!HP31&gt;=50,IF(Math1!HP31&lt;75,Math1!HP131," ")," "))</f>
        <v xml:space="preserve"> </v>
      </c>
      <c r="BD61" s="159" t="str">
        <f>IF(ISBLANK(Math1!HT31)," ",IF(Math1!HT31&gt;=50,IF(Math1!HT31&lt;75,Math1!HT131," ")," "))</f>
        <v xml:space="preserve"> </v>
      </c>
      <c r="BE61" s="159" t="str">
        <f>IF(ISBLANK(Math1!IA31)," ",IF(Math1!IA31&gt;=50,IF(Math1!IA31&lt;75,Math1!IA131," ")," "))</f>
        <v xml:space="preserve"> </v>
      </c>
      <c r="BF61" s="159" t="str">
        <f>IF(ISBLANK(Math1!IE31)," ",IF(Math1!IE31&gt;=50,IF(Math1!IE31&lt;75,Math1!IE131," ")," "))</f>
        <v xml:space="preserve"> </v>
      </c>
      <c r="BG61" s="159" t="str">
        <f>IF(ISBLANK(Math1!II31)," ",IF(Math1!II31&gt;=50,IF(Math1!II31&lt;75,Math1!II131," ")," "))</f>
        <v xml:space="preserve"> </v>
      </c>
      <c r="BH61" s="159" t="str">
        <f>IF(ISBLANK(Math1!IM31)," ",IF(Math1!IM31&gt;=50,IF(Math1!IM31&lt;75,Math1!IM131," ")," "))</f>
        <v xml:space="preserve"> </v>
      </c>
      <c r="BI61" s="159" t="str">
        <f>IF(ISBLANK(Math1!IQ31)," ",IF(Math1!IQ31&gt;=50,IF(Math1!IQ31&lt;75,Math1!IQ131," ")," "))</f>
        <v xml:space="preserve"> </v>
      </c>
      <c r="BJ61" s="159" t="str">
        <f>IF(ISBLANK(Math1!IX31)," ",IF(Math1!IX31&gt;=50,IF(Math1!IX31&lt;75,Math1!IX131," ")," "))</f>
        <v xml:space="preserve"> </v>
      </c>
      <c r="BK61" s="159" t="str">
        <f>IF(ISBLANK(Math1!JB31)," ",IF(Math1!JB31&gt;=50,IF(Math1!JB31&lt;75,Math1!JB131," ")," "))</f>
        <v xml:space="preserve"> </v>
      </c>
      <c r="BL61" s="159" t="str">
        <f>IF(ISBLANK(Math1!JF31)," ",IF(Math1!JF31&gt;=50,IF(Math1!JF31&lt;75,Math1!JF131," ")," "))</f>
        <v xml:space="preserve"> </v>
      </c>
      <c r="BM61" s="159" t="str">
        <f>IF(ISBLANK(Math1!JJ31)," ",IF(Math1!JJ31&gt;=50,IF(Math1!JJ31&lt;75,Math1!JJ131," ")," "))</f>
        <v xml:space="preserve"> </v>
      </c>
      <c r="BN61" s="159" t="str">
        <f>IF(ISBLANK(Math1!JN31)," ",IF(Math1!JN31&gt;=50,IF(Math1!JN31&lt;75,Math1!JN131," ")," "))</f>
        <v xml:space="preserve"> </v>
      </c>
      <c r="BO61" s="159" t="str">
        <f>IF(ISBLANK(Math1!JU31)," ",IF(Math1!JU31&gt;=50,IF(Math1!JU31&lt;75,Math1!JU131," ")," "))</f>
        <v xml:space="preserve"> </v>
      </c>
      <c r="BP61" s="159" t="str">
        <f>IF(ISBLANK(Math1!JY31)," ",IF(Math1!JY31&gt;=50,IF(Math1!JY31&lt;75,Math1!JY131," ")," "))</f>
        <v xml:space="preserve"> </v>
      </c>
      <c r="BQ61" s="159" t="str">
        <f>IF(ISBLANK(Math1!KC31)," ",IF(Math1!KC31&gt;=50,IF(Math1!KC31&lt;75,Math1!KC131," ")," "))</f>
        <v xml:space="preserve"> </v>
      </c>
      <c r="BR61" s="160" t="str">
        <f>IF(ISBLANK(Math1!KG31)," ",IF(Math1!KG31&gt;=50,IF(Math1!KG31&lt;75,Math1!KG131," ")," "))</f>
        <v xml:space="preserve"> </v>
      </c>
      <c r="BS61" s="458"/>
      <c r="BT61" s="459"/>
      <c r="BU61" s="159" t="str">
        <f>IF(ISBLANK(Math1!KK31)," ",IF(Math1!KK31&gt;=50,IF(Math1!KK31&lt;75,Math1!KK131," ")," "))</f>
        <v xml:space="preserve"> </v>
      </c>
      <c r="BV61" s="159" t="str">
        <f>IF(ISBLANK(Math1!KR31)," ",IF(Math1!KR31&gt;=50,IF(Math1!KR31&lt;75,Math1!KR131," ")," "))</f>
        <v xml:space="preserve"> </v>
      </c>
      <c r="BW61" s="159" t="str">
        <f>IF(ISBLANK(Math1!KV31)," ",IF(Math1!KV31&gt;=50,IF(Math1!KV31&lt;75,Math1!KV131," ")," "))</f>
        <v xml:space="preserve"> </v>
      </c>
    </row>
    <row r="62" spans="1:75" s="1" customFormat="1" ht="20.100000000000001" customHeight="1" thickBot="1">
      <c r="A62" s="459"/>
      <c r="B62" s="459"/>
      <c r="C62" s="161" t="str">
        <f>IF(ISBLANK(Math1!E31)," ",IF(Math1!E31&lt;50,Math1!E31," "))</f>
        <v xml:space="preserve"> </v>
      </c>
      <c r="D62" s="161" t="str">
        <f>IF(ISBLANK(Math1!I31)," ",IF(Math1!I31&lt;50,Math1!I31," "))</f>
        <v xml:space="preserve"> </v>
      </c>
      <c r="E62" s="161" t="str">
        <f>IF(ISBLANK(Math1!M31)," ",IF(Math1!M31&lt;50,Math1!M31," "))</f>
        <v xml:space="preserve"> </v>
      </c>
      <c r="F62" s="161" t="str">
        <f>IF(ISBLANK(Math1!Q31)," ",IF(Math1!Q31&lt;50,Math1!Q31," "))</f>
        <v xml:space="preserve"> </v>
      </c>
      <c r="G62" s="161" t="str">
        <f>IF(ISBLANK(Math1!U31)," ",IF(Math1!U31&lt;50,Math1!U31," "))</f>
        <v xml:space="preserve"> </v>
      </c>
      <c r="H62" s="161" t="str">
        <f>IF(ISBLANK(Math1!AB31)," ",IF(Math1!AB31&lt;50,Math1!AB31," "))</f>
        <v xml:space="preserve"> </v>
      </c>
      <c r="I62" s="161" t="str">
        <f>IF(ISBLANK(Math1!AF31)," ",IF(Math1!AF31&lt;50,Math1!AF31," "))</f>
        <v xml:space="preserve"> </v>
      </c>
      <c r="J62" s="161" t="str">
        <f>IF(ISBLANK(Math1!AJ31)," ",IF(Math1!AJ31&lt;50,Math1!AJ31," "))</f>
        <v xml:space="preserve"> </v>
      </c>
      <c r="K62" s="161" t="str">
        <f>IF(ISBLANK(Math1!AN31)," ",IF(Math1!AN31&lt;50,Math1!AN31," "))</f>
        <v xml:space="preserve"> </v>
      </c>
      <c r="L62" s="161" t="str">
        <f>IF(ISBLANK(Math1!AR31)," ",IF(Math1!AR31&lt;50,Math1!AR31," "))</f>
        <v xml:space="preserve"> </v>
      </c>
      <c r="M62" s="161" t="str">
        <f>IF(ISBLANK(Math1!AY31)," ",IF(Math1!AY31&lt;50,Math1!AY31," "))</f>
        <v xml:space="preserve"> </v>
      </c>
      <c r="N62" s="161" t="str">
        <f>IF(ISBLANK(Math1!BC31)," ",IF(Math1!BC31&lt;50,Math1!BC31," "))</f>
        <v xml:space="preserve"> </v>
      </c>
      <c r="O62" s="161" t="str">
        <f>IF(ISBLANK(Math1!BG31)," ",IF(Math1!BG31&lt;50,Math1!BG31," "))</f>
        <v xml:space="preserve"> </v>
      </c>
      <c r="P62" s="161" t="str">
        <f>IF(ISBLANK(Math1!BK31)," ",IF(Math1!BK31&lt;50,Math1!BK31," "))</f>
        <v xml:space="preserve"> </v>
      </c>
      <c r="Q62" s="161" t="str">
        <f>IF(ISBLANK(Math1!BO31)," ",IF(Math1!BO31&lt;50,Math1!BO31," "))</f>
        <v xml:space="preserve"> </v>
      </c>
      <c r="R62" s="161" t="str">
        <f>IF(ISBLANK(Math1!BV31)," ",IF(Math1!BV31&lt;50,Math1!BV31," "))</f>
        <v xml:space="preserve"> </v>
      </c>
      <c r="S62" s="161" t="str">
        <f>IF(ISBLANK(Math1!BZ31)," ",IF(Math1!BZ31&lt;50,Math1!BZ31," "))</f>
        <v xml:space="preserve"> </v>
      </c>
      <c r="T62" s="161" t="str">
        <f>IF(ISBLANK(Math1!CD31)," ",IF(Math1!CD31&lt;50,Math1!CD31," "))</f>
        <v xml:space="preserve"> </v>
      </c>
      <c r="U62" s="161" t="str">
        <f>IF(ISBLANK(Math1!CH31)," ",IF(Math1!CH31&lt;50,Math1!CH31," "))</f>
        <v xml:space="preserve"> </v>
      </c>
      <c r="V62" s="161" t="str">
        <f>IF(ISBLANK(Math1!CL31)," ",IF(Math1!CL31&lt;50,Math1!CL31," "))</f>
        <v xml:space="preserve"> </v>
      </c>
      <c r="W62" s="162" t="str">
        <f>IF(ISBLANK(Math1!CS31)," ",IF(Math1!CS31&lt;50,Math1!CS31," "))</f>
        <v xml:space="preserve"> </v>
      </c>
      <c r="X62" s="460"/>
      <c r="Y62" s="461"/>
      <c r="Z62" s="161" t="str">
        <f>IF(ISBLANK(Math1!CW31)," ",IF(Math1!CW31&lt;50,Math1!CW31," "))</f>
        <v xml:space="preserve"> </v>
      </c>
      <c r="AA62" s="161" t="str">
        <f>IF(ISBLANK(Math1!DA31)," ",IF(Math1!DA31&lt;50,Math1!DA31," "))</f>
        <v xml:space="preserve"> </v>
      </c>
      <c r="AB62" s="161" t="str">
        <f>IF(ISBLANK(Math1!DE31)," ",IF(Math1!DE31&lt;50,Math1!DE31," "))</f>
        <v xml:space="preserve"> </v>
      </c>
      <c r="AC62" s="161" t="str">
        <f>IF(ISBLANK(Math1!DI31)," ",IF(Math1!DI31&lt;50,Math1!DI31," "))</f>
        <v xml:space="preserve"> </v>
      </c>
      <c r="AD62" s="161" t="str">
        <f>IF(ISBLANK(Math1!DP31)," ",IF(Math1!DP31&lt;50,Math1!DP31," "))</f>
        <v xml:space="preserve"> </v>
      </c>
      <c r="AE62" s="161" t="str">
        <f>IF(ISBLANK(Math1!DT31)," ",IF(Math1!DT31&lt;50,Math1!DT31," "))</f>
        <v xml:space="preserve"> </v>
      </c>
      <c r="AF62" s="161" t="str">
        <f>IF(ISBLANK(Math1!DX31)," ",IF(Math1!DX31&lt;50,Math1!DX31," "))</f>
        <v xml:space="preserve"> </v>
      </c>
      <c r="AG62" s="161" t="str">
        <f>IF(ISBLANK(Math1!EB31)," ",IF(Math1!EB31&lt;50,Math1!EB31," "))</f>
        <v xml:space="preserve"> </v>
      </c>
      <c r="AH62" s="161" t="str">
        <f>IF(ISBLANK(Math1!EF31)," ",IF(Math1!EF31&lt;50,Math1!EF31," "))</f>
        <v xml:space="preserve"> </v>
      </c>
      <c r="AI62" s="161" t="str">
        <f>IF(ISBLANK(Math1!EM31)," ",IF(Math1!EM31&lt;50,Math1!EM31," "))</f>
        <v xml:space="preserve"> </v>
      </c>
      <c r="AJ62" s="161" t="str">
        <f>IF(ISBLANK(Math1!EQ31)," ",IF(Math1!EQ31&lt;50,Math1!EQ31," "))</f>
        <v xml:space="preserve"> </v>
      </c>
      <c r="AK62" s="161" t="str">
        <f>IF(ISBLANK(Math1!EU31)," ",IF(Math1!EU31&lt;50,Math1!EU31," "))</f>
        <v xml:space="preserve"> </v>
      </c>
      <c r="AL62" s="161" t="str">
        <f>IF(ISBLANK(Math1!EY31)," ",IF(Math1!EY31&lt;50,Math1!EY31," "))</f>
        <v xml:space="preserve"> </v>
      </c>
      <c r="AM62" s="161" t="str">
        <f>IF(ISBLANK(Math1!FC31)," ",IF(Math1!FC31&lt;50,Math1!FC31," "))</f>
        <v xml:space="preserve"> </v>
      </c>
      <c r="AN62" s="161" t="str">
        <f>IF(ISBLANK(Math1!FJ31)," ",IF(Math1!FJ31&lt;50,Math1!FJ31," "))</f>
        <v xml:space="preserve"> </v>
      </c>
      <c r="AO62" s="161" t="str">
        <f>IF(ISBLANK(Math1!FN31)," ",IF(Math1!FN31&lt;50,Math1!FN31," "))</f>
        <v xml:space="preserve"> </v>
      </c>
      <c r="AP62" s="161" t="str">
        <f>IF(ISBLANK(Math1!FR31)," ",IF(Math1!FR31&lt;50,Math1!FR31," "))</f>
        <v xml:space="preserve"> </v>
      </c>
      <c r="AQ62" s="161" t="str">
        <f>IF(ISBLANK(Math1!FV31)," ",IF(Math1!FV31&lt;50,Math1!FV31," "))</f>
        <v xml:space="preserve"> </v>
      </c>
      <c r="AR62" s="161" t="str">
        <f>IF(ISBLANK(Math1!FZ31)," ",IF(Math1!FZ31&lt;50,Math1!FZ31," "))</f>
        <v xml:space="preserve"> </v>
      </c>
      <c r="AS62" s="161" t="str">
        <f>IF(ISBLANK(Math1!GG31)," ",IF(Math1!GG31&lt;50,Math1!GG31," "))</f>
        <v xml:space="preserve"> </v>
      </c>
      <c r="AT62" s="162" t="str">
        <f>IF(ISBLANK(Math1!GK31)," ",IF(Math1!GK31&lt;50,Math1!GK31," "))</f>
        <v xml:space="preserve"> </v>
      </c>
      <c r="AU62" s="460"/>
      <c r="AV62" s="461"/>
      <c r="AW62" s="161" t="str">
        <f>IF(ISBLANK(Math1!GO31)," ",IF(Math1!GO31&lt;50,Math1!GO31," "))</f>
        <v xml:space="preserve"> </v>
      </c>
      <c r="AX62" s="161" t="str">
        <f>IF(ISBLANK(Math1!GS31)," ",IF(Math1!GS31&lt;50,Math1!GS31," "))</f>
        <v xml:space="preserve"> </v>
      </c>
      <c r="AY62" s="161" t="str">
        <f>IF(ISBLANK(Math1!GW31)," ",IF(Math1!GW31&lt;50,Math1!GW31," "))</f>
        <v xml:space="preserve"> </v>
      </c>
      <c r="AZ62" s="161" t="str">
        <f>IF(ISBLANK(Math1!HD31)," ",IF(Math1!HD31&lt;50,Math1!HD31," "))</f>
        <v xml:space="preserve"> </v>
      </c>
      <c r="BA62" s="161" t="str">
        <f>IF(ISBLANK(Math1!HH31)," ",IF(Math1!HH31&lt;50,Math1!HH31," "))</f>
        <v xml:space="preserve"> </v>
      </c>
      <c r="BB62" s="161" t="str">
        <f>IF(ISBLANK(Math1!HL31)," ",IF(Math1!HL31&lt;50,Math1!HL31," "))</f>
        <v xml:space="preserve"> </v>
      </c>
      <c r="BC62" s="161" t="str">
        <f>IF(ISBLANK(Math1!HP31)," ",IF(Math1!HP31&lt;50,Math1!HP31," "))</f>
        <v xml:space="preserve"> </v>
      </c>
      <c r="BD62" s="161" t="str">
        <f>IF(ISBLANK(Math1!HT31)," ",IF(Math1!HT31&lt;50,Math1!HT31," "))</f>
        <v xml:space="preserve"> </v>
      </c>
      <c r="BE62" s="161" t="str">
        <f>IF(ISBLANK(Math1!IA31)," ",IF(Math1!IA31&lt;50,Math1!IA31," "))</f>
        <v xml:space="preserve"> </v>
      </c>
      <c r="BF62" s="161" t="str">
        <f>IF(ISBLANK(Math1!IE31)," ",IF(Math1!IE31&lt;50,Math1!IE31," "))</f>
        <v xml:space="preserve"> </v>
      </c>
      <c r="BG62" s="161" t="str">
        <f>IF(ISBLANK(Math1!II31)," ",IF(Math1!II31&lt;50,Math1!II31," "))</f>
        <v xml:space="preserve"> </v>
      </c>
      <c r="BH62" s="161" t="str">
        <f>IF(ISBLANK(Math1!IM31)," ",IF(Math1!IM31&lt;50,Math1!IM31," "))</f>
        <v xml:space="preserve"> </v>
      </c>
      <c r="BI62" s="161" t="str">
        <f>IF(ISBLANK(Math1!IQ31)," ",IF(Math1!IQ31&lt;50,Math1!IQ31," "))</f>
        <v xml:space="preserve"> </v>
      </c>
      <c r="BJ62" s="161" t="str">
        <f>IF(ISBLANK(Math1!IX31)," ",IF(Math1!IX31&lt;50,Math1!IX31," "))</f>
        <v xml:space="preserve"> </v>
      </c>
      <c r="BK62" s="161" t="str">
        <f>IF(ISBLANK(Math1!JB31)," ",IF(Math1!JB31&lt;50,Math1!JB31," "))</f>
        <v xml:space="preserve"> </v>
      </c>
      <c r="BL62" s="161" t="str">
        <f>IF(ISBLANK(Math1!JF31)," ",IF(Math1!JF31&lt;50,Math1!JF31," "))</f>
        <v xml:space="preserve"> </v>
      </c>
      <c r="BM62" s="161" t="str">
        <f>IF(ISBLANK(Math1!JJ31)," ",IF(Math1!JJ31&lt;50,Math1!JJ31," "))</f>
        <v xml:space="preserve"> </v>
      </c>
      <c r="BN62" s="161" t="str">
        <f>IF(ISBLANK(Math1!JN31)," ",IF(Math1!JN31&lt;50,Math1!JN31," "))</f>
        <v xml:space="preserve"> </v>
      </c>
      <c r="BO62" s="161" t="str">
        <f>IF(ISBLANK(Math1!JU31)," ",IF(Math1!JU31&lt;50,Math1!JU31," "))</f>
        <v xml:space="preserve"> </v>
      </c>
      <c r="BP62" s="161" t="str">
        <f>IF(ISBLANK(Math1!JY31)," ",IF(Math1!JY31&lt;50,Math1!JY31," "))</f>
        <v xml:space="preserve"> </v>
      </c>
      <c r="BQ62" s="161" t="str">
        <f>IF(ISBLANK(Math1!KC31)," ",IF(Math1!KC31&lt;50,Math1!KC31," "))</f>
        <v xml:space="preserve"> </v>
      </c>
      <c r="BR62" s="162" t="str">
        <f>IF(ISBLANK(Math1!KG31)," ",IF(Math1!KG31&lt;50,Math1!KG31," "))</f>
        <v xml:space="preserve"> </v>
      </c>
      <c r="BS62" s="460"/>
      <c r="BT62" s="461"/>
      <c r="BU62" s="161" t="str">
        <f>IF(ISBLANK(Math1!KK31)," ",IF(Math1!KK31&lt;50,Math1!KK31," "))</f>
        <v xml:space="preserve"> </v>
      </c>
      <c r="BV62" s="161" t="str">
        <f>IF(ISBLANK(Math1!KR31)," ",IF(Math1!KR31&lt;50,Math1!KR31," "))</f>
        <v xml:space="preserve"> </v>
      </c>
      <c r="BW62" s="161" t="str">
        <f>IF(ISBLANK(Math1!KV31)," ",IF(Math1!KV31&lt;50,Math1!KV31," "))</f>
        <v xml:space="preserve"> </v>
      </c>
    </row>
    <row r="63" spans="1:75" s="1" customFormat="1" ht="20.100000000000001" customHeight="1">
      <c r="A63" s="459" t="str">
        <f>LEFT(Math1!$A30,1)&amp;LEFT(Math1!$B30,1)</f>
        <v xml:space="preserve">  </v>
      </c>
      <c r="B63" s="459"/>
      <c r="C63" s="157" t="str">
        <f>IF(ISBLANK(Math1!E30)," ",IF(Math1!E30&gt;=75,Math1!E30," "))</f>
        <v xml:space="preserve"> </v>
      </c>
      <c r="D63" s="157" t="str">
        <f>IF(ISBLANK(Math1!I30)," ",IF(Math1!I30&gt;=75,Math1!I30," "))</f>
        <v xml:space="preserve"> </v>
      </c>
      <c r="E63" s="157" t="str">
        <f>IF(ISBLANK(Math1!M30)," ",IF(Math1!M30&gt;=75,Math1!M30," "))</f>
        <v xml:space="preserve"> </v>
      </c>
      <c r="F63" s="157" t="str">
        <f>IF(ISBLANK(Math1!Q30)," ",IF(Math1!Q30&gt;=75,Math1!Q30," "))</f>
        <v xml:space="preserve"> </v>
      </c>
      <c r="G63" s="157" t="str">
        <f>IF(ISBLANK(Math1!U30)," ",IF(Math1!U30&gt;=75,Math1!U30," "))</f>
        <v xml:space="preserve"> </v>
      </c>
      <c r="H63" s="157" t="str">
        <f>IF(ISBLANK(Math1!AB30)," ",IF(Math1!AB30&gt;=75,Math1!AB30," "))</f>
        <v xml:space="preserve"> </v>
      </c>
      <c r="I63" s="157" t="str">
        <f>IF(ISBLANK(Math1!AF30)," ",IF(Math1!AF30&gt;=75,Math1!AF30," "))</f>
        <v xml:space="preserve"> </v>
      </c>
      <c r="J63" s="157" t="str">
        <f>IF(ISBLANK(Math1!AJ30)," ",IF(Math1!AJ30&gt;=75,Math1!AJ30," "))</f>
        <v xml:space="preserve"> </v>
      </c>
      <c r="K63" s="157" t="str">
        <f>IF(ISBLANK(Math1!AN30)," ",IF(Math1!AN30&gt;=75,Math1!AN30," "))</f>
        <v xml:space="preserve"> </v>
      </c>
      <c r="L63" s="157" t="str">
        <f>IF(ISBLANK(Math1!AR30)," ",IF(Math1!AR30&gt;=75,Math1!AR30," "))</f>
        <v xml:space="preserve"> </v>
      </c>
      <c r="M63" s="157" t="str">
        <f>IF(ISBLANK(Math1!AY30)," ",IF(Math1!AY30&gt;=75,Math1!AY30," "))</f>
        <v xml:space="preserve"> </v>
      </c>
      <c r="N63" s="157" t="str">
        <f>IF(ISBLANK(Math1!BC30)," ",IF(Math1!BC30&gt;=75,Math1!BC30," "))</f>
        <v xml:space="preserve"> </v>
      </c>
      <c r="O63" s="157" t="str">
        <f>IF(ISBLANK(Math1!BG30)," ",IF(Math1!BG30&gt;=75,Math1!BG30," "))</f>
        <v xml:space="preserve"> </v>
      </c>
      <c r="P63" s="157" t="str">
        <f>IF(ISBLANK(Math1!BK30)," ",IF(Math1!BK30&gt;=75,Math1!BK30," "))</f>
        <v xml:space="preserve"> </v>
      </c>
      <c r="Q63" s="157" t="str">
        <f>IF(ISBLANK(Math1!BO30)," ",IF(Math1!BO30&gt;=75,Math1!BO30," "))</f>
        <v xml:space="preserve"> </v>
      </c>
      <c r="R63" s="157" t="str">
        <f>IF(ISBLANK(Math1!BV30)," ",IF(Math1!BV30&gt;=75,Math1!BV30," "))</f>
        <v xml:space="preserve"> </v>
      </c>
      <c r="S63" s="157" t="str">
        <f>IF(ISBLANK(Math1!BZ30)," ",IF(Math1!BZ30&gt;=75,Math1!BZ30," "))</f>
        <v xml:space="preserve"> </v>
      </c>
      <c r="T63" s="157" t="str">
        <f>IF(ISBLANK(Math1!CD30)," ",IF(Math1!CD30&gt;=75,Math1!CD30," "))</f>
        <v xml:space="preserve"> </v>
      </c>
      <c r="U63" s="157" t="str">
        <f>IF(ISBLANK(Math1!CH30)," ",IF(Math1!CH30&gt;=75,Math1!CH30," "))</f>
        <v xml:space="preserve"> </v>
      </c>
      <c r="V63" s="157" t="str">
        <f>IF(ISBLANK(Math1!CL30)," ",IF(Math1!CL30&gt;=75,Math1!CL30," "))</f>
        <v xml:space="preserve"> </v>
      </c>
      <c r="W63" s="158" t="str">
        <f>IF(ISBLANK(Math1!CS30)," ",IF(Math1!CS30&gt;=75,Math1!CS30," "))</f>
        <v xml:space="preserve"> </v>
      </c>
      <c r="X63" s="456" t="str">
        <f>A63</f>
        <v xml:space="preserve">  </v>
      </c>
      <c r="Y63" s="457"/>
      <c r="Z63" s="157" t="str">
        <f>IF(ISBLANK(Math1!CW30)," ",IF(Math1!CW30&gt;=75,Math1!CW30," "))</f>
        <v xml:space="preserve"> </v>
      </c>
      <c r="AA63" s="157" t="str">
        <f>IF(ISBLANK(Math1!DA30)," ",IF(Math1!DA30&gt;=75,Math1!DA30," "))</f>
        <v xml:space="preserve"> </v>
      </c>
      <c r="AB63" s="157" t="str">
        <f>IF(ISBLANK(Math1!DE30)," ",IF(Math1!DE30&gt;=75,Math1!DE30," "))</f>
        <v xml:space="preserve"> </v>
      </c>
      <c r="AC63" s="157" t="str">
        <f>IF(ISBLANK(Math1!DI30)," ",IF(Math1!DI30&gt;=75,Math1!DI30," "))</f>
        <v xml:space="preserve"> </v>
      </c>
      <c r="AD63" s="157" t="str">
        <f>IF(ISBLANK(Math1!DP30)," ",IF(Math1!DP30&gt;=75,Math1!DP30," "))</f>
        <v xml:space="preserve"> </v>
      </c>
      <c r="AE63" s="157" t="str">
        <f>IF(ISBLANK(Math1!DT30)," ",IF(Math1!DT30&gt;=75,Math1!DT30," "))</f>
        <v xml:space="preserve"> </v>
      </c>
      <c r="AF63" s="157" t="str">
        <f>IF(ISBLANK(Math1!DX30)," ",IF(Math1!DX30&gt;=75,Math1!DX30," "))</f>
        <v xml:space="preserve"> </v>
      </c>
      <c r="AG63" s="157" t="str">
        <f>IF(ISBLANK(Math1!EB30)," ",IF(Math1!EB30&gt;=75,Math1!EB30," "))</f>
        <v xml:space="preserve"> </v>
      </c>
      <c r="AH63" s="157" t="str">
        <f>IF(ISBLANK(Math1!EF30)," ",IF(Math1!EF30&gt;=75,Math1!EF30," "))</f>
        <v xml:space="preserve"> </v>
      </c>
      <c r="AI63" s="157" t="str">
        <f>IF(ISBLANK(Math1!EM30)," ",IF(Math1!EM30&gt;=75,Math1!EM30," "))</f>
        <v xml:space="preserve"> </v>
      </c>
      <c r="AJ63" s="157" t="str">
        <f>IF(ISBLANK(Math1!EQ30)," ",IF(Math1!EQ30&gt;=75,Math1!EQ30," "))</f>
        <v xml:space="preserve"> </v>
      </c>
      <c r="AK63" s="157" t="str">
        <f>IF(ISBLANK(Math1!EU30)," ",IF(Math1!EU30&gt;=75,Math1!EU30," "))</f>
        <v xml:space="preserve"> </v>
      </c>
      <c r="AL63" s="157" t="str">
        <f>IF(ISBLANK(Math1!EY30)," ",IF(Math1!EY30&gt;=75,Math1!EY30," "))</f>
        <v xml:space="preserve"> </v>
      </c>
      <c r="AM63" s="157" t="str">
        <f>IF(ISBLANK(Math1!FC30)," ",IF(Math1!FC30&gt;=75,Math1!FC30," "))</f>
        <v xml:space="preserve"> </v>
      </c>
      <c r="AN63" s="157" t="str">
        <f>IF(ISBLANK(Math1!FJ30)," ",IF(Math1!FJ30&gt;=75,Math1!FJ30," "))</f>
        <v xml:space="preserve"> </v>
      </c>
      <c r="AO63" s="157" t="str">
        <f>IF(ISBLANK(Math1!FN30)," ",IF(Math1!FN30&gt;=75,Math1!FN30," "))</f>
        <v xml:space="preserve"> </v>
      </c>
      <c r="AP63" s="157" t="str">
        <f>IF(ISBLANK(Math1!FR30)," ",IF(Math1!FR30&gt;=75,Math1!FR30," "))</f>
        <v xml:space="preserve"> </v>
      </c>
      <c r="AQ63" s="157" t="str">
        <f>IF(ISBLANK(Math1!FV30)," ",IF(Math1!FV30&gt;=75,Math1!FV30," "))</f>
        <v xml:space="preserve"> </v>
      </c>
      <c r="AR63" s="157" t="str">
        <f>IF(ISBLANK(Math1!FZ30)," ",IF(Math1!FZ30&gt;=75,Math1!FZ30," "))</f>
        <v xml:space="preserve"> </v>
      </c>
      <c r="AS63" s="157" t="str">
        <f>IF(ISBLANK(Math1!GG30)," ",IF(Math1!GG30&gt;=75,Math1!GG30," "))</f>
        <v xml:space="preserve"> </v>
      </c>
      <c r="AT63" s="158" t="str">
        <f>IF(ISBLANK(Math1!GK30)," ",IF(Math1!GK30&gt;=75,Math1!GK30," "))</f>
        <v xml:space="preserve"> </v>
      </c>
      <c r="AU63" s="456" t="str">
        <f>X63</f>
        <v xml:space="preserve">  </v>
      </c>
      <c r="AV63" s="457"/>
      <c r="AW63" s="157" t="str">
        <f>IF(ISBLANK(Math1!GO30)," ",IF(Math1!GO30&gt;=75,Math1!GO30," "))</f>
        <v xml:space="preserve"> </v>
      </c>
      <c r="AX63" s="157" t="str">
        <f>IF(ISBLANK(Math1!GS30)," ",IF(Math1!GS30&gt;=75,Math1!GS30," "))</f>
        <v xml:space="preserve"> </v>
      </c>
      <c r="AY63" s="157" t="str">
        <f>IF(ISBLANK(Math1!GW30)," ",IF(Math1!GW30&gt;=75,Math1!GW30," "))</f>
        <v xml:space="preserve"> </v>
      </c>
      <c r="AZ63" s="157" t="str">
        <f>IF(ISBLANK(Math1!HD30)," ",IF(Math1!HD30&gt;=75,Math1!HD30," "))</f>
        <v xml:space="preserve"> </v>
      </c>
      <c r="BA63" s="157" t="str">
        <f>IF(ISBLANK(Math1!HH30)," ",IF(Math1!HH30&gt;=75,Math1!HH30," "))</f>
        <v xml:space="preserve"> </v>
      </c>
      <c r="BB63" s="157" t="str">
        <f>IF(ISBLANK(Math1!HL30)," ",IF(Math1!HL30&gt;=75,Math1!HL30," "))</f>
        <v xml:space="preserve"> </v>
      </c>
      <c r="BC63" s="157" t="str">
        <f>IF(ISBLANK(Math1!HP30)," ",IF(Math1!HP30&gt;=75,Math1!HP30," "))</f>
        <v xml:space="preserve"> </v>
      </c>
      <c r="BD63" s="157" t="str">
        <f>IF(ISBLANK(Math1!HT30)," ",IF(Math1!HT30&gt;=75,Math1!HT30," "))</f>
        <v xml:space="preserve"> </v>
      </c>
      <c r="BE63" s="157" t="str">
        <f>IF(ISBLANK(Math1!IA30)," ",IF(Math1!IA30&gt;=75,Math1!IA30," "))</f>
        <v xml:space="preserve"> </v>
      </c>
      <c r="BF63" s="157" t="str">
        <f>IF(ISBLANK(Math1!IE30)," ",IF(Math1!IE30&gt;=75,Math1!IE30," "))</f>
        <v xml:space="preserve"> </v>
      </c>
      <c r="BG63" s="157" t="str">
        <f>IF(ISBLANK(Math1!II30)," ",IF(Math1!II30&gt;=75,Math1!II30," "))</f>
        <v xml:space="preserve"> </v>
      </c>
      <c r="BH63" s="157" t="str">
        <f>IF(ISBLANK(Math1!IM30)," ",IF(Math1!IM30&gt;=75,Math1!IM30," "))</f>
        <v xml:space="preserve"> </v>
      </c>
      <c r="BI63" s="157" t="str">
        <f>IF(ISBLANK(Math1!IQ30)," ",IF(Math1!IQ30&gt;=75,Math1!IQ30," "))</f>
        <v xml:space="preserve"> </v>
      </c>
      <c r="BJ63" s="157" t="str">
        <f>IF(ISBLANK(Math1!IX30)," ",IF(Math1!IX30&gt;=75,Math1!IX30," "))</f>
        <v xml:space="preserve"> </v>
      </c>
      <c r="BK63" s="157" t="str">
        <f>IF(ISBLANK(Math1!JB30)," ",IF(Math1!JB30&gt;=75,Math1!JB30," "))</f>
        <v xml:space="preserve"> </v>
      </c>
      <c r="BL63" s="157" t="str">
        <f>IF(ISBLANK(Math1!JF30)," ",IF(Math1!JF30&gt;=75,Math1!JF30," "))</f>
        <v xml:space="preserve"> </v>
      </c>
      <c r="BM63" s="157" t="str">
        <f>IF(ISBLANK(Math1!JJ30)," ",IF(Math1!JJ30&gt;=75,Math1!JJ30," "))</f>
        <v xml:space="preserve"> </v>
      </c>
      <c r="BN63" s="157" t="str">
        <f>IF(ISBLANK(Math1!JN30)," ",IF(Math1!JN30&gt;=75,Math1!JN30," "))</f>
        <v xml:space="preserve"> </v>
      </c>
      <c r="BO63" s="157" t="str">
        <f>IF(ISBLANK(Math1!JU30)," ",IF(Math1!JU30&gt;=75,Math1!JU30," "))</f>
        <v xml:space="preserve"> </v>
      </c>
      <c r="BP63" s="157" t="str">
        <f>IF(ISBLANK(Math1!JY30)," ",IF(Math1!JY30&gt;=75,Math1!JY30," "))</f>
        <v xml:space="preserve"> </v>
      </c>
      <c r="BQ63" s="157" t="str">
        <f>IF(ISBLANK(Math1!KC30)," ",IF(Math1!KC30&gt;=75,Math1!KC30," "))</f>
        <v xml:space="preserve"> </v>
      </c>
      <c r="BR63" s="158" t="str">
        <f>IF(ISBLANK(Math1!KG30)," ",IF(Math1!KG30&gt;=75,Math1!KG30," "))</f>
        <v xml:space="preserve"> </v>
      </c>
      <c r="BS63" s="456" t="str">
        <f>AU63</f>
        <v xml:space="preserve">  </v>
      </c>
      <c r="BT63" s="457"/>
      <c r="BU63" s="157" t="str">
        <f>IF(ISBLANK(Math1!KK30)," ",IF(Math1!KK30&gt;=75,Math1!KK30," "))</f>
        <v xml:space="preserve"> </v>
      </c>
      <c r="BV63" s="157" t="str">
        <f>IF(ISBLANK(Math1!KR30)," ",IF(Math1!KR30&gt;=75,Math1!KR30," "))</f>
        <v xml:space="preserve"> </v>
      </c>
      <c r="BW63" s="157" t="str">
        <f>IF(ISBLANK(Math1!KV30)," ",IF(Math1!KV30&gt;=75,Math1!KV30," "))</f>
        <v xml:space="preserve"> </v>
      </c>
    </row>
    <row r="64" spans="1:75" s="1" customFormat="1" ht="20.100000000000001" customHeight="1">
      <c r="A64" s="459"/>
      <c r="B64" s="459"/>
      <c r="C64" s="159" t="str">
        <f>IF(ISBLANK(Math1!E30)," ",IF(Math1!E30&gt;=50,IF(Math1!E30&lt;75,Math1!E30," ")," "))</f>
        <v xml:space="preserve"> </v>
      </c>
      <c r="D64" s="159" t="str">
        <f>IF(ISBLANK(Math1!I30)," ",IF(Math1!I30&gt;=50,IF(Math1!I30&lt;75,Math1!I30," ")," "))</f>
        <v xml:space="preserve"> </v>
      </c>
      <c r="E64" s="159" t="str">
        <f>IF(ISBLANK(Math1!M30)," ",IF(Math1!M30&gt;=50,IF(Math1!M30&lt;75,Math1!M30," ")," "))</f>
        <v xml:space="preserve"> </v>
      </c>
      <c r="F64" s="159" t="str">
        <f>IF(ISBLANK(Math1!Q30)," ",IF(Math1!Q30&gt;=50,IF(Math1!Q30&lt;75,Math1!Q30," ")," "))</f>
        <v xml:space="preserve"> </v>
      </c>
      <c r="G64" s="159" t="str">
        <f>IF(ISBLANK(Math1!U30)," ",IF(Math1!U30&gt;=50,IF(Math1!U30&lt;75,Math1!U30," ")," "))</f>
        <v xml:space="preserve"> </v>
      </c>
      <c r="H64" s="159" t="str">
        <f>IF(ISBLANK(Math1!AB30)," ",IF(Math1!AB30&gt;=50,IF(Math1!AB30&lt;75,Math1!AB30," ")," "))</f>
        <v xml:space="preserve"> </v>
      </c>
      <c r="I64" s="159" t="str">
        <f>IF(ISBLANK(Math1!AF30)," ",IF(Math1!AF30&gt;=50,IF(Math1!AF30&lt;75,Math1!AF30," ")," "))</f>
        <v xml:space="preserve"> </v>
      </c>
      <c r="J64" s="159" t="str">
        <f>IF(ISBLANK(Math1!AJ30)," ",IF(Math1!AJ30&gt;=50,IF(Math1!AJ30&lt;75,Math1!AJ30," ")," "))</f>
        <v xml:space="preserve"> </v>
      </c>
      <c r="K64" s="159" t="str">
        <f>IF(ISBLANK(Math1!AN30)," ",IF(Math1!AN30&gt;=50,IF(Math1!AN30&lt;75,Math1!AN30," ")," "))</f>
        <v xml:space="preserve"> </v>
      </c>
      <c r="L64" s="159" t="str">
        <f>IF(ISBLANK(Math1!AR30)," ",IF(Math1!AR30&gt;=50,IF(Math1!AR30&lt;75,Math1!AR30," ")," "))</f>
        <v xml:space="preserve"> </v>
      </c>
      <c r="M64" s="159" t="str">
        <f>IF(ISBLANK(Math1!AY30)," ",IF(Math1!AY30&gt;=50,IF(Math1!AY30&lt;75,Math1!AY30," ")," "))</f>
        <v xml:space="preserve"> </v>
      </c>
      <c r="N64" s="159" t="str">
        <f>IF(ISBLANK(Math1!BC30)," ",IF(Math1!BC30&gt;=50,IF(Math1!BC30&lt;75,Math1!BC30," ")," "))</f>
        <v xml:space="preserve"> </v>
      </c>
      <c r="O64" s="159" t="str">
        <f>IF(ISBLANK(Math1!BG30)," ",IF(Math1!BG30&gt;=50,IF(Math1!BG30&lt;75,Math1!BG30," ")," "))</f>
        <v xml:space="preserve"> </v>
      </c>
      <c r="P64" s="159" t="str">
        <f>IF(ISBLANK(Math1!BK30)," ",IF(Math1!BK30&gt;=50,IF(Math1!BK30&lt;75,Math1!BK30," ")," "))</f>
        <v xml:space="preserve"> </v>
      </c>
      <c r="Q64" s="159" t="str">
        <f>IF(ISBLANK(Math1!BO30)," ",IF(Math1!BO30&gt;=50,IF(Math1!BO30&lt;75,Math1!BO30," ")," "))</f>
        <v xml:space="preserve"> </v>
      </c>
      <c r="R64" s="159" t="str">
        <f>IF(ISBLANK(Math1!BV30)," ",IF(Math1!BV30&gt;=50,IF(Math1!BV30&lt;75,Math1!BV30," ")," "))</f>
        <v xml:space="preserve"> </v>
      </c>
      <c r="S64" s="159" t="str">
        <f>IF(ISBLANK(Math1!BZ30)," ",IF(Math1!BZ30&gt;=50,IF(Math1!BZ30&lt;75,Math1!BZ30," ")," "))</f>
        <v xml:space="preserve"> </v>
      </c>
      <c r="T64" s="159" t="str">
        <f>IF(ISBLANK(Math1!CD30)," ",IF(Math1!CD30&gt;=50,IF(Math1!CD30&lt;75,Math1!CD30," ")," "))</f>
        <v xml:space="preserve"> </v>
      </c>
      <c r="U64" s="159" t="str">
        <f>IF(ISBLANK(Math1!CH30)," ",IF(Math1!CH30&gt;=50,IF(Math1!CH30&lt;75,Math1!CH30," ")," "))</f>
        <v xml:space="preserve"> </v>
      </c>
      <c r="V64" s="159" t="str">
        <f>IF(ISBLANK(Math1!CL30)," ",IF(Math1!CL30&gt;=50,IF(Math1!CL30&lt;75,Math1!CL30," ")," "))</f>
        <v xml:space="preserve"> </v>
      </c>
      <c r="W64" s="160" t="str">
        <f>IF(ISBLANK(Math1!CS30)," ",IF(Math1!CS30&gt;=50,IF(Math1!CS30&lt;75,Math1!CS30," ")," "))</f>
        <v xml:space="preserve"> </v>
      </c>
      <c r="X64" s="458"/>
      <c r="Y64" s="459"/>
      <c r="Z64" s="159" t="str">
        <f>IF(ISBLANK(Math1!CW30)," ",IF(Math1!CW30&gt;=50,IF(Math1!CW30&lt;75,Math1!CW30," ")," "))</f>
        <v xml:space="preserve"> </v>
      </c>
      <c r="AA64" s="159" t="str">
        <f>IF(ISBLANK(Math1!DA30)," ",IF(Math1!DA30&gt;=50,IF(Math1!DA30&lt;75,Math1!DA30," ")," "))</f>
        <v xml:space="preserve"> </v>
      </c>
      <c r="AB64" s="159" t="str">
        <f>IF(ISBLANK(Math1!DE30)," ",IF(Math1!DE30&gt;=50,IF(Math1!DE30&lt;75,Math1!DE30," ")," "))</f>
        <v xml:space="preserve"> </v>
      </c>
      <c r="AC64" s="159" t="str">
        <f>IF(ISBLANK(Math1!DI30)," ",IF(Math1!DI30&gt;=50,IF(Math1!DI30&lt;75,Math1!DI30," ")," "))</f>
        <v xml:space="preserve"> </v>
      </c>
      <c r="AD64" s="159" t="str">
        <f>IF(ISBLANK(Math1!DP30)," ",IF(Math1!DP30&gt;=50,IF(Math1!DP30&lt;75,Math1!DP30," ")," "))</f>
        <v xml:space="preserve"> </v>
      </c>
      <c r="AE64" s="159" t="str">
        <f>IF(ISBLANK(Math1!DT30)," ",IF(Math1!DT30&gt;=50,IF(Math1!DT30&lt;75,Math1!DT30," ")," "))</f>
        <v xml:space="preserve"> </v>
      </c>
      <c r="AF64" s="159" t="str">
        <f>IF(ISBLANK(Math1!DX30)," ",IF(Math1!DX30&gt;=50,IF(Math1!DX30&lt;75,Math1!DX30," ")," "))</f>
        <v xml:space="preserve"> </v>
      </c>
      <c r="AG64" s="159" t="str">
        <f>IF(ISBLANK(Math1!EB30)," ",IF(Math1!EB30&gt;=50,IF(Math1!EB30&lt;75,Math1!EB30," ")," "))</f>
        <v xml:space="preserve"> </v>
      </c>
      <c r="AH64" s="159" t="str">
        <f>IF(ISBLANK(Math1!EF30)," ",IF(Math1!EF30&gt;=50,IF(Math1!EF30&lt;75,Math1!EF30," ")," "))</f>
        <v xml:space="preserve"> </v>
      </c>
      <c r="AI64" s="159" t="str">
        <f>IF(ISBLANK(Math1!EM30)," ",IF(Math1!EM30&gt;=50,IF(Math1!EM30&lt;75,Math1!EM30," ")," "))</f>
        <v xml:space="preserve"> </v>
      </c>
      <c r="AJ64" s="159" t="str">
        <f>IF(ISBLANK(Math1!EQ30)," ",IF(Math1!EQ30&gt;=50,IF(Math1!EQ30&lt;75,Math1!EQ30," ")," "))</f>
        <v xml:space="preserve"> </v>
      </c>
      <c r="AK64" s="159" t="str">
        <f>IF(ISBLANK(Math1!EU30)," ",IF(Math1!EU30&gt;=50,IF(Math1!EU30&lt;75,Math1!EU30," ")," "))</f>
        <v xml:space="preserve"> </v>
      </c>
      <c r="AL64" s="159" t="str">
        <f>IF(ISBLANK(Math1!EY30)," ",IF(Math1!EY30&gt;=50,IF(Math1!EY30&lt;75,Math1!EY30," ")," "))</f>
        <v xml:space="preserve"> </v>
      </c>
      <c r="AM64" s="159" t="str">
        <f>IF(ISBLANK(Math1!FC30)," ",IF(Math1!FC30&gt;=50,IF(Math1!FC30&lt;75,Math1!FC30," ")," "))</f>
        <v xml:space="preserve"> </v>
      </c>
      <c r="AN64" s="159" t="str">
        <f>IF(ISBLANK(Math1!FJ30)," ",IF(Math1!FJ30&gt;=50,IF(Math1!FJ30&lt;75,Math1!FJ30," ")," "))</f>
        <v xml:space="preserve"> </v>
      </c>
      <c r="AO64" s="159" t="str">
        <f>IF(ISBLANK(Math1!FN30)," ",IF(Math1!FN30&gt;=50,IF(Math1!FN30&lt;75,Math1!FN30," ")," "))</f>
        <v xml:space="preserve"> </v>
      </c>
      <c r="AP64" s="159" t="str">
        <f>IF(ISBLANK(Math1!FR30)," ",IF(Math1!FR30&gt;=50,IF(Math1!FR30&lt;75,Math1!FR30," ")," "))</f>
        <v xml:space="preserve"> </v>
      </c>
      <c r="AQ64" s="159" t="str">
        <f>IF(ISBLANK(Math1!FV30)," ",IF(Math1!FV30&gt;=50,IF(Math1!FV30&lt;75,Math1!FV30," ")," "))</f>
        <v xml:space="preserve"> </v>
      </c>
      <c r="AR64" s="159" t="str">
        <f>IF(ISBLANK(Math1!FZ30)," ",IF(Math1!FZ30&gt;=50,IF(Math1!FZ30&lt;75,Math1!FZ30," ")," "))</f>
        <v xml:space="preserve"> </v>
      </c>
      <c r="AS64" s="159" t="str">
        <f>IF(ISBLANK(Math1!GG30)," ",IF(Math1!GG30&gt;=50,IF(Math1!GG30&lt;75,Math1!GG30," ")," "))</f>
        <v xml:space="preserve"> </v>
      </c>
      <c r="AT64" s="160" t="str">
        <f>IF(ISBLANK(Math1!GK30)," ",IF(Math1!GK30&gt;=50,IF(Math1!GK30&lt;75,Math1!GK30," ")," "))</f>
        <v xml:space="preserve"> </v>
      </c>
      <c r="AU64" s="458"/>
      <c r="AV64" s="459"/>
      <c r="AW64" s="159" t="str">
        <f>IF(ISBLANK(Math1!GO30)," ",IF(Math1!GO30&gt;=50,IF(Math1!GO30&lt;75,Math1!GO30," ")," "))</f>
        <v xml:space="preserve"> </v>
      </c>
      <c r="AX64" s="159" t="str">
        <f>IF(ISBLANK(Math1!GS30)," ",IF(Math1!GS30&gt;=50,IF(Math1!GS30&lt;75,Math1!GS30," ")," "))</f>
        <v xml:space="preserve"> </v>
      </c>
      <c r="AY64" s="159" t="str">
        <f>IF(ISBLANK(Math1!GW30)," ",IF(Math1!GW30&gt;=50,IF(Math1!GW30&lt;75,Math1!GW30," ")," "))</f>
        <v xml:space="preserve"> </v>
      </c>
      <c r="AZ64" s="159" t="str">
        <f>IF(ISBLANK(Math1!HD30)," ",IF(Math1!HD30&gt;=50,IF(Math1!HD30&lt;75,Math1!HD30," ")," "))</f>
        <v xml:space="preserve"> </v>
      </c>
      <c r="BA64" s="159" t="str">
        <f>IF(ISBLANK(Math1!HH30)," ",IF(Math1!HH30&gt;=50,IF(Math1!HH30&lt;75,Math1!HH30," ")," "))</f>
        <v xml:space="preserve"> </v>
      </c>
      <c r="BB64" s="159" t="str">
        <f>IF(ISBLANK(Math1!HL30)," ",IF(Math1!HL30&gt;=50,IF(Math1!HL30&lt;75,Math1!HL30," ")," "))</f>
        <v xml:space="preserve"> </v>
      </c>
      <c r="BC64" s="159" t="str">
        <f>IF(ISBLANK(Math1!HP30)," ",IF(Math1!HP30&gt;=50,IF(Math1!HP30&lt;75,Math1!HP30," ")," "))</f>
        <v xml:space="preserve"> </v>
      </c>
      <c r="BD64" s="159" t="str">
        <f>IF(ISBLANK(Math1!HT30)," ",IF(Math1!HT30&gt;=50,IF(Math1!HT30&lt;75,Math1!HT30," ")," "))</f>
        <v xml:space="preserve"> </v>
      </c>
      <c r="BE64" s="159" t="str">
        <f>IF(ISBLANK(Math1!IA30)," ",IF(Math1!IA30&gt;=50,IF(Math1!IA30&lt;75,Math1!IA30," ")," "))</f>
        <v xml:space="preserve"> </v>
      </c>
      <c r="BF64" s="159" t="str">
        <f>IF(ISBLANK(Math1!IE30)," ",IF(Math1!IE30&gt;=50,IF(Math1!IE30&lt;75,Math1!IE30," ")," "))</f>
        <v xml:space="preserve"> </v>
      </c>
      <c r="BG64" s="159" t="str">
        <f>IF(ISBLANK(Math1!II30)," ",IF(Math1!II30&gt;=50,IF(Math1!II30&lt;75,Math1!II30," ")," "))</f>
        <v xml:space="preserve"> </v>
      </c>
      <c r="BH64" s="159" t="str">
        <f>IF(ISBLANK(Math1!IM30)," ",IF(Math1!IM30&gt;=50,IF(Math1!IM30&lt;75,Math1!IM30," ")," "))</f>
        <v xml:space="preserve"> </v>
      </c>
      <c r="BI64" s="159" t="str">
        <f>IF(ISBLANK(Math1!IQ30)," ",IF(Math1!IQ30&gt;=50,IF(Math1!IQ30&lt;75,Math1!IQ30," ")," "))</f>
        <v xml:space="preserve"> </v>
      </c>
      <c r="BJ64" s="159" t="str">
        <f>IF(ISBLANK(Math1!IX30)," ",IF(Math1!IX30&gt;=50,IF(Math1!IX30&lt;75,Math1!IX30," ")," "))</f>
        <v xml:space="preserve"> </v>
      </c>
      <c r="BK64" s="159" t="str">
        <f>IF(ISBLANK(Math1!JB30)," ",IF(Math1!JB30&gt;=50,IF(Math1!JB30&lt;75,Math1!JB30," ")," "))</f>
        <v xml:space="preserve"> </v>
      </c>
      <c r="BL64" s="159" t="str">
        <f>IF(ISBLANK(Math1!JF30)," ",IF(Math1!JF30&gt;=50,IF(Math1!JF30&lt;75,Math1!JF30," ")," "))</f>
        <v xml:space="preserve"> </v>
      </c>
      <c r="BM64" s="159" t="str">
        <f>IF(ISBLANK(Math1!JJ30)," ",IF(Math1!JJ30&gt;=50,IF(Math1!JJ30&lt;75,Math1!JJ30," ")," "))</f>
        <v xml:space="preserve"> </v>
      </c>
      <c r="BN64" s="159" t="str">
        <f>IF(ISBLANK(Math1!JN30)," ",IF(Math1!JN30&gt;=50,IF(Math1!JN30&lt;75,Math1!JN30," ")," "))</f>
        <v xml:space="preserve"> </v>
      </c>
      <c r="BO64" s="159" t="str">
        <f>IF(ISBLANK(Math1!JU30)," ",IF(Math1!JU30&gt;=50,IF(Math1!JU30&lt;75,Math1!JU30," ")," "))</f>
        <v xml:space="preserve"> </v>
      </c>
      <c r="BP64" s="159" t="str">
        <f>IF(ISBLANK(Math1!JY30)," ",IF(Math1!JY30&gt;=50,IF(Math1!JY30&lt;75,Math1!JY30," ")," "))</f>
        <v xml:space="preserve"> </v>
      </c>
      <c r="BQ64" s="159" t="str">
        <f>IF(ISBLANK(Math1!KC30)," ",IF(Math1!KC30&gt;=50,IF(Math1!KC30&lt;75,Math1!KC30," ")," "))</f>
        <v xml:space="preserve"> </v>
      </c>
      <c r="BR64" s="160" t="str">
        <f>IF(ISBLANK(Math1!KG30)," ",IF(Math1!KG30&gt;=50,IF(Math1!KG30&lt;75,Math1!KG30," ")," "))</f>
        <v xml:space="preserve"> </v>
      </c>
      <c r="BS64" s="458"/>
      <c r="BT64" s="459"/>
      <c r="BU64" s="159" t="str">
        <f>IF(ISBLANK(Math1!KK30)," ",IF(Math1!KK30&gt;=50,IF(Math1!KK30&lt;75,Math1!KK30," ")," "))</f>
        <v xml:space="preserve"> </v>
      </c>
      <c r="BV64" s="159" t="str">
        <f>IF(ISBLANK(Math1!KR30)," ",IF(Math1!KR30&gt;=50,IF(Math1!KR30&lt;75,Math1!KR30," ")," "))</f>
        <v xml:space="preserve"> </v>
      </c>
      <c r="BW64" s="159" t="str">
        <f>IF(ISBLANK(Math1!KV30)," ",IF(Math1!KV30&gt;=50,IF(Math1!KV30&lt;75,Math1!KV30," ")," "))</f>
        <v xml:space="preserve"> </v>
      </c>
    </row>
    <row r="65" spans="1:75" s="1" customFormat="1" ht="20.100000000000001" customHeight="1" thickBot="1">
      <c r="A65" s="459"/>
      <c r="B65" s="459"/>
      <c r="C65" s="161" t="str">
        <f>IF(ISBLANK(Math1!E30)," ",IF(Math1!E30&lt;50,Math1!E30," "))</f>
        <v xml:space="preserve"> </v>
      </c>
      <c r="D65" s="161" t="str">
        <f>IF(ISBLANK(Math1!I30)," ",IF(Math1!I30&lt;50,Math1!I30," "))</f>
        <v xml:space="preserve"> </v>
      </c>
      <c r="E65" s="161" t="str">
        <f>IF(ISBLANK(Math1!M30)," ",IF(Math1!M30&lt;50,Math1!M30," "))</f>
        <v xml:space="preserve"> </v>
      </c>
      <c r="F65" s="161" t="str">
        <f>IF(ISBLANK(Math1!Q30)," ",IF(Math1!Q30&lt;50,Math1!Q30," "))</f>
        <v xml:space="preserve"> </v>
      </c>
      <c r="G65" s="161" t="str">
        <f>IF(ISBLANK(Math1!U30)," ",IF(Math1!U30&lt;50,Math1!U30," "))</f>
        <v xml:space="preserve"> </v>
      </c>
      <c r="H65" s="161" t="str">
        <f>IF(ISBLANK(Math1!AB30)," ",IF(Math1!AB30&lt;50,Math1!AB30," "))</f>
        <v xml:space="preserve"> </v>
      </c>
      <c r="I65" s="161" t="str">
        <f>IF(ISBLANK(Math1!AF30)," ",IF(Math1!AF30&lt;50,Math1!AF30," "))</f>
        <v xml:space="preserve"> </v>
      </c>
      <c r="J65" s="161" t="str">
        <f>IF(ISBLANK(Math1!AJ30)," ",IF(Math1!AJ30&lt;50,Math1!AJ30," "))</f>
        <v xml:space="preserve"> </v>
      </c>
      <c r="K65" s="161" t="str">
        <f>IF(ISBLANK(Math1!AN30)," ",IF(Math1!AN30&lt;50,Math1!AN30," "))</f>
        <v xml:space="preserve"> </v>
      </c>
      <c r="L65" s="161" t="str">
        <f>IF(ISBLANK(Math1!AR30)," ",IF(Math1!AR30&lt;50,Math1!AR30," "))</f>
        <v xml:space="preserve"> </v>
      </c>
      <c r="M65" s="161" t="str">
        <f>IF(ISBLANK(Math1!AY30)," ",IF(Math1!AY30&lt;50,Math1!AY30," "))</f>
        <v xml:space="preserve"> </v>
      </c>
      <c r="N65" s="161" t="str">
        <f>IF(ISBLANK(Math1!BC30)," ",IF(Math1!BC30&lt;50,Math1!BC30," "))</f>
        <v xml:space="preserve"> </v>
      </c>
      <c r="O65" s="161" t="str">
        <f>IF(ISBLANK(Math1!BG30)," ",IF(Math1!BG30&lt;50,Math1!BG30," "))</f>
        <v xml:space="preserve"> </v>
      </c>
      <c r="P65" s="161" t="str">
        <f>IF(ISBLANK(Math1!BK30)," ",IF(Math1!BK30&lt;50,Math1!BK30," "))</f>
        <v xml:space="preserve"> </v>
      </c>
      <c r="Q65" s="161" t="str">
        <f>IF(ISBLANK(Math1!BO30)," ",IF(Math1!BO30&lt;50,Math1!BO30," "))</f>
        <v xml:space="preserve"> </v>
      </c>
      <c r="R65" s="161" t="str">
        <f>IF(ISBLANK(Math1!BV30)," ",IF(Math1!BV30&lt;50,Math1!BV30," "))</f>
        <v xml:space="preserve"> </v>
      </c>
      <c r="S65" s="161" t="str">
        <f>IF(ISBLANK(Math1!BZ30)," ",IF(Math1!BZ30&lt;50,Math1!BZ30," "))</f>
        <v xml:space="preserve"> </v>
      </c>
      <c r="T65" s="161" t="str">
        <f>IF(ISBLANK(Math1!CD30)," ",IF(Math1!CD30&lt;50,Math1!CD30," "))</f>
        <v xml:space="preserve"> </v>
      </c>
      <c r="U65" s="161" t="str">
        <f>IF(ISBLANK(Math1!CH30)," ",IF(Math1!CH30&lt;50,Math1!CH30," "))</f>
        <v xml:space="preserve"> </v>
      </c>
      <c r="V65" s="161" t="str">
        <f>IF(ISBLANK(Math1!CL30)," ",IF(Math1!CL30&lt;50,Math1!CL30," "))</f>
        <v xml:space="preserve"> </v>
      </c>
      <c r="W65" s="162" t="str">
        <f>IF(ISBLANK(Math1!CS30)," ",IF(Math1!CS30&lt;50,Math1!CS30," "))</f>
        <v xml:space="preserve"> </v>
      </c>
      <c r="X65" s="460"/>
      <c r="Y65" s="461"/>
      <c r="Z65" s="161" t="str">
        <f>IF(ISBLANK(Math1!CW30)," ",IF(Math1!CW30&lt;50,Math1!CW30," "))</f>
        <v xml:space="preserve"> </v>
      </c>
      <c r="AA65" s="161" t="str">
        <f>IF(ISBLANK(Math1!DA30)," ",IF(Math1!DA30&lt;50,Math1!DA30," "))</f>
        <v xml:space="preserve"> </v>
      </c>
      <c r="AB65" s="161" t="str">
        <f>IF(ISBLANK(Math1!DE30)," ",IF(Math1!DE30&lt;50,Math1!DE30," "))</f>
        <v xml:space="preserve"> </v>
      </c>
      <c r="AC65" s="161" t="str">
        <f>IF(ISBLANK(Math1!DI30)," ",IF(Math1!DI30&lt;50,Math1!DI30," "))</f>
        <v xml:space="preserve"> </v>
      </c>
      <c r="AD65" s="161" t="str">
        <f>IF(ISBLANK(Math1!DP30)," ",IF(Math1!DP30&lt;50,Math1!DP30," "))</f>
        <v xml:space="preserve"> </v>
      </c>
      <c r="AE65" s="161" t="str">
        <f>IF(ISBLANK(Math1!DT30)," ",IF(Math1!DT30&lt;50,Math1!DT30," "))</f>
        <v xml:space="preserve"> </v>
      </c>
      <c r="AF65" s="161" t="str">
        <f>IF(ISBLANK(Math1!DX30)," ",IF(Math1!DX30&lt;50,Math1!DX30," "))</f>
        <v xml:space="preserve"> </v>
      </c>
      <c r="AG65" s="161" t="str">
        <f>IF(ISBLANK(Math1!EB30)," ",IF(Math1!EB30&lt;50,Math1!EB30," "))</f>
        <v xml:space="preserve"> </v>
      </c>
      <c r="AH65" s="161" t="str">
        <f>IF(ISBLANK(Math1!EF30)," ",IF(Math1!EF30&lt;50,Math1!EF30," "))</f>
        <v xml:space="preserve"> </v>
      </c>
      <c r="AI65" s="161" t="str">
        <f>IF(ISBLANK(Math1!EM30)," ",IF(Math1!EM30&lt;50,Math1!EM30," "))</f>
        <v xml:space="preserve"> </v>
      </c>
      <c r="AJ65" s="161" t="str">
        <f>IF(ISBLANK(Math1!EQ30)," ",IF(Math1!EQ30&lt;50,Math1!EQ30," "))</f>
        <v xml:space="preserve"> </v>
      </c>
      <c r="AK65" s="161" t="str">
        <f>IF(ISBLANK(Math1!EU30)," ",IF(Math1!EU30&lt;50,Math1!EU30," "))</f>
        <v xml:space="preserve"> </v>
      </c>
      <c r="AL65" s="161" t="str">
        <f>IF(ISBLANK(Math1!EY30)," ",IF(Math1!EY30&lt;50,Math1!EY30," "))</f>
        <v xml:space="preserve"> </v>
      </c>
      <c r="AM65" s="161" t="str">
        <f>IF(ISBLANK(Math1!FC30)," ",IF(Math1!FC30&lt;50,Math1!FC30," "))</f>
        <v xml:space="preserve"> </v>
      </c>
      <c r="AN65" s="161" t="str">
        <f>IF(ISBLANK(Math1!FJ30)," ",IF(Math1!FJ30&lt;50,Math1!FJ30," "))</f>
        <v xml:space="preserve"> </v>
      </c>
      <c r="AO65" s="161" t="str">
        <f>IF(ISBLANK(Math1!FN30)," ",IF(Math1!FN30&lt;50,Math1!FN30," "))</f>
        <v xml:space="preserve"> </v>
      </c>
      <c r="AP65" s="161" t="str">
        <f>IF(ISBLANK(Math1!FR30)," ",IF(Math1!FR30&lt;50,Math1!FR30," "))</f>
        <v xml:space="preserve"> </v>
      </c>
      <c r="AQ65" s="161" t="str">
        <f>IF(ISBLANK(Math1!FV30)," ",IF(Math1!FV30&lt;50,Math1!FV30," "))</f>
        <v xml:space="preserve"> </v>
      </c>
      <c r="AR65" s="161" t="str">
        <f>IF(ISBLANK(Math1!FZ30)," ",IF(Math1!FZ30&lt;50,Math1!FZ30," "))</f>
        <v xml:space="preserve"> </v>
      </c>
      <c r="AS65" s="161" t="str">
        <f>IF(ISBLANK(Math1!GG30)," ",IF(Math1!GG30&lt;50,Math1!GG30," "))</f>
        <v xml:space="preserve"> </v>
      </c>
      <c r="AT65" s="162" t="str">
        <f>IF(ISBLANK(Math1!GK30)," ",IF(Math1!GK30&lt;50,Math1!GK30," "))</f>
        <v xml:space="preserve"> </v>
      </c>
      <c r="AU65" s="460"/>
      <c r="AV65" s="461"/>
      <c r="AW65" s="161" t="str">
        <f>IF(ISBLANK(Math1!GO30)," ",IF(Math1!GO30&lt;50,Math1!GO30," "))</f>
        <v xml:space="preserve"> </v>
      </c>
      <c r="AX65" s="161" t="str">
        <f>IF(ISBLANK(Math1!GS30)," ",IF(Math1!GS30&lt;50,Math1!GS30," "))</f>
        <v xml:space="preserve"> </v>
      </c>
      <c r="AY65" s="161" t="str">
        <f>IF(ISBLANK(Math1!GW30)," ",IF(Math1!GW30&lt;50,Math1!GW30," "))</f>
        <v xml:space="preserve"> </v>
      </c>
      <c r="AZ65" s="161" t="str">
        <f>IF(ISBLANK(Math1!HD30)," ",IF(Math1!HD30&lt;50,Math1!HD30," "))</f>
        <v xml:space="preserve"> </v>
      </c>
      <c r="BA65" s="161" t="str">
        <f>IF(ISBLANK(Math1!HH30)," ",IF(Math1!HH30&lt;50,Math1!HH30," "))</f>
        <v xml:space="preserve"> </v>
      </c>
      <c r="BB65" s="161" t="str">
        <f>IF(ISBLANK(Math1!HL30)," ",IF(Math1!HL30&lt;50,Math1!HL30," "))</f>
        <v xml:space="preserve"> </v>
      </c>
      <c r="BC65" s="161" t="str">
        <f>IF(ISBLANK(Math1!HP30)," ",IF(Math1!HP30&lt;50,Math1!HP30," "))</f>
        <v xml:space="preserve"> </v>
      </c>
      <c r="BD65" s="161" t="str">
        <f>IF(ISBLANK(Math1!HT30)," ",IF(Math1!HT30&lt;50,Math1!HT30," "))</f>
        <v xml:space="preserve"> </v>
      </c>
      <c r="BE65" s="161" t="str">
        <f>IF(ISBLANK(Math1!IA30)," ",IF(Math1!IA30&lt;50,Math1!IA30," "))</f>
        <v xml:space="preserve"> </v>
      </c>
      <c r="BF65" s="161" t="str">
        <f>IF(ISBLANK(Math1!IE30)," ",IF(Math1!IE30&lt;50,Math1!IE30," "))</f>
        <v xml:space="preserve"> </v>
      </c>
      <c r="BG65" s="161" t="str">
        <f>IF(ISBLANK(Math1!II30)," ",IF(Math1!II30&lt;50,Math1!II30," "))</f>
        <v xml:space="preserve"> </v>
      </c>
      <c r="BH65" s="161" t="str">
        <f>IF(ISBLANK(Math1!IM30)," ",IF(Math1!IM30&lt;50,Math1!IM30," "))</f>
        <v xml:space="preserve"> </v>
      </c>
      <c r="BI65" s="161" t="str">
        <f>IF(ISBLANK(Math1!IQ30)," ",IF(Math1!IQ30&lt;50,Math1!IQ30," "))</f>
        <v xml:space="preserve"> </v>
      </c>
      <c r="BJ65" s="161" t="str">
        <f>IF(ISBLANK(Math1!IX30)," ",IF(Math1!IX30&lt;50,Math1!IX30," "))</f>
        <v xml:space="preserve"> </v>
      </c>
      <c r="BK65" s="161" t="str">
        <f>IF(ISBLANK(Math1!JB30)," ",IF(Math1!JB30&lt;50,Math1!JB30," "))</f>
        <v xml:space="preserve"> </v>
      </c>
      <c r="BL65" s="161" t="str">
        <f>IF(ISBLANK(Math1!JF30)," ",IF(Math1!JF30&lt;50,Math1!JF30," "))</f>
        <v xml:space="preserve"> </v>
      </c>
      <c r="BM65" s="161" t="str">
        <f>IF(ISBLANK(Math1!JJ30)," ",IF(Math1!JJ30&lt;50,Math1!JJ30," "))</f>
        <v xml:space="preserve"> </v>
      </c>
      <c r="BN65" s="161" t="str">
        <f>IF(ISBLANK(Math1!JN30)," ",IF(Math1!JN30&lt;50,Math1!JN30," "))</f>
        <v xml:space="preserve"> </v>
      </c>
      <c r="BO65" s="161" t="str">
        <f>IF(ISBLANK(Math1!JU30)," ",IF(Math1!JU30&lt;50,Math1!JU30," "))</f>
        <v xml:space="preserve"> </v>
      </c>
      <c r="BP65" s="161" t="str">
        <f>IF(ISBLANK(Math1!JY30)," ",IF(Math1!JY30&lt;50,Math1!JY30," "))</f>
        <v xml:space="preserve"> </v>
      </c>
      <c r="BQ65" s="161" t="str">
        <f>IF(ISBLANK(Math1!KC30)," ",IF(Math1!KC30&lt;50,Math1!KC30," "))</f>
        <v xml:space="preserve"> </v>
      </c>
      <c r="BR65" s="162" t="str">
        <f>IF(ISBLANK(Math1!KG30)," ",IF(Math1!KG30&lt;50,Math1!KG30," "))</f>
        <v xml:space="preserve"> </v>
      </c>
      <c r="BS65" s="460"/>
      <c r="BT65" s="461"/>
      <c r="BU65" s="161" t="str">
        <f>IF(ISBLANK(Math1!KK30)," ",IF(Math1!KK30&lt;50,Math1!KK30," "))</f>
        <v xml:space="preserve"> </v>
      </c>
      <c r="BV65" s="161" t="str">
        <f>IF(ISBLANK(Math1!KR30)," ",IF(Math1!KR30&lt;50,Math1!KR30," "))</f>
        <v xml:space="preserve"> </v>
      </c>
      <c r="BW65" s="161" t="str">
        <f>IF(ISBLANK(Math1!KV30)," ",IF(Math1!KV30&lt;50,Math1!KV30," "))</f>
        <v xml:space="preserve"> </v>
      </c>
    </row>
    <row r="66" spans="1:75" s="1" customFormat="1" ht="20.100000000000001" customHeight="1">
      <c r="A66" s="459" t="str">
        <f>LEFT(Math1!$A29,1)&amp;LEFT(Math1!$B29,1)</f>
        <v xml:space="preserve">  </v>
      </c>
      <c r="B66" s="459"/>
      <c r="C66" s="157" t="str">
        <f>IF(ISBLANK(Math1!E29)," ",IF(Math1!E29&gt;=75,Math1!E29," "))</f>
        <v xml:space="preserve"> </v>
      </c>
      <c r="D66" s="157" t="str">
        <f>IF(ISBLANK(Math1!I29)," ",IF(Math1!I29&gt;=75,Math1!I29," "))</f>
        <v xml:space="preserve"> </v>
      </c>
      <c r="E66" s="157" t="str">
        <f>IF(ISBLANK(Math1!M29)," ",IF(Math1!M29&gt;=75,Math1!M29," "))</f>
        <v xml:space="preserve"> </v>
      </c>
      <c r="F66" s="157" t="str">
        <f>IF(ISBLANK(Math1!Q29)," ",IF(Math1!Q29&gt;=75,Math1!Q29," "))</f>
        <v xml:space="preserve"> </v>
      </c>
      <c r="G66" s="157" t="str">
        <f>IF(ISBLANK(Math1!U29)," ",IF(Math1!U29&gt;=75,Math1!U29," "))</f>
        <v xml:space="preserve"> </v>
      </c>
      <c r="H66" s="157" t="str">
        <f>IF(ISBLANK(Math1!AB29)," ",IF(Math1!AB29&gt;=75,Math1!AB29," "))</f>
        <v xml:space="preserve"> </v>
      </c>
      <c r="I66" s="157" t="str">
        <f>IF(ISBLANK(Math1!AF29)," ",IF(Math1!AF29&gt;=75,Math1!AF29," "))</f>
        <v xml:space="preserve"> </v>
      </c>
      <c r="J66" s="157" t="str">
        <f>IF(ISBLANK(Math1!AJ29)," ",IF(Math1!AJ29&gt;=75,Math1!AJ29," "))</f>
        <v xml:space="preserve"> </v>
      </c>
      <c r="K66" s="157" t="str">
        <f>IF(ISBLANK(Math1!AN29)," ",IF(Math1!AN29&gt;=75,Math1!AN29," "))</f>
        <v xml:space="preserve"> </v>
      </c>
      <c r="L66" s="157" t="str">
        <f>IF(ISBLANK(Math1!AR29)," ",IF(Math1!AR29&gt;=75,Math1!AR29," "))</f>
        <v xml:space="preserve"> </v>
      </c>
      <c r="M66" s="157" t="str">
        <f>IF(ISBLANK(Math1!AY29)," ",IF(Math1!AY29&gt;=75,Math1!AY29," "))</f>
        <v xml:space="preserve"> </v>
      </c>
      <c r="N66" s="157" t="str">
        <f>IF(ISBLANK(Math1!BC29)," ",IF(Math1!BC29&gt;=75,Math1!BC29," "))</f>
        <v xml:space="preserve"> </v>
      </c>
      <c r="O66" s="157" t="str">
        <f>IF(ISBLANK(Math1!BG29)," ",IF(Math1!BG29&gt;=75,Math1!BG29," "))</f>
        <v xml:space="preserve"> </v>
      </c>
      <c r="P66" s="157" t="str">
        <f>IF(ISBLANK(Math1!BK29)," ",IF(Math1!BK29&gt;=75,Math1!BK29," "))</f>
        <v xml:space="preserve"> </v>
      </c>
      <c r="Q66" s="157" t="str">
        <f>IF(ISBLANK(Math1!BO29)," ",IF(Math1!BO29&gt;=75,Math1!BO29," "))</f>
        <v xml:space="preserve"> </v>
      </c>
      <c r="R66" s="157" t="str">
        <f>IF(ISBLANK(Math1!BV29)," ",IF(Math1!BV29&gt;=75,Math1!BV29," "))</f>
        <v xml:space="preserve"> </v>
      </c>
      <c r="S66" s="157" t="str">
        <f>IF(ISBLANK(Math1!BZ29)," ",IF(Math1!BZ29&gt;=75,Math1!BZ29," "))</f>
        <v xml:space="preserve"> </v>
      </c>
      <c r="T66" s="157" t="str">
        <f>IF(ISBLANK(Math1!CD29)," ",IF(Math1!CD29&gt;=75,Math1!CD29," "))</f>
        <v xml:space="preserve"> </v>
      </c>
      <c r="U66" s="157" t="str">
        <f>IF(ISBLANK(Math1!CH29)," ",IF(Math1!CH29&gt;=75,Math1!CH29," "))</f>
        <v xml:space="preserve"> </v>
      </c>
      <c r="V66" s="157" t="str">
        <f>IF(ISBLANK(Math1!CL29)," ",IF(Math1!CL29&gt;=75,Math1!CL29," "))</f>
        <v xml:space="preserve"> </v>
      </c>
      <c r="W66" s="158" t="str">
        <f>IF(ISBLANK(Math1!CS29)," ",IF(Math1!CS29&gt;=75,Math1!CS29," "))</f>
        <v xml:space="preserve"> </v>
      </c>
      <c r="X66" s="456" t="str">
        <f>A66</f>
        <v xml:space="preserve">  </v>
      </c>
      <c r="Y66" s="457"/>
      <c r="Z66" s="157" t="str">
        <f>IF(ISBLANK(Math1!CW29)," ",IF(Math1!CW29&gt;=75,Math1!CW29," "))</f>
        <v xml:space="preserve"> </v>
      </c>
      <c r="AA66" s="157" t="str">
        <f>IF(ISBLANK(Math1!DA29)," ",IF(Math1!DA29&gt;=75,Math1!DA29," "))</f>
        <v xml:space="preserve"> </v>
      </c>
      <c r="AB66" s="157" t="str">
        <f>IF(ISBLANK(Math1!DE29)," ",IF(Math1!DE29&gt;=75,Math1!DE29," "))</f>
        <v xml:space="preserve"> </v>
      </c>
      <c r="AC66" s="157" t="str">
        <f>IF(ISBLANK(Math1!DI29)," ",IF(Math1!DI29&gt;=75,Math1!DI29," "))</f>
        <v xml:space="preserve"> </v>
      </c>
      <c r="AD66" s="157" t="str">
        <f>IF(ISBLANK(Math1!DP29)," ",IF(Math1!DP29&gt;=75,Math1!DP29," "))</f>
        <v xml:space="preserve"> </v>
      </c>
      <c r="AE66" s="157" t="str">
        <f>IF(ISBLANK(Math1!DT29)," ",IF(Math1!DT29&gt;=75,Math1!DT29," "))</f>
        <v xml:space="preserve"> </v>
      </c>
      <c r="AF66" s="157" t="str">
        <f>IF(ISBLANK(Math1!DX29)," ",IF(Math1!DX29&gt;=75,Math1!DX29," "))</f>
        <v xml:space="preserve"> </v>
      </c>
      <c r="AG66" s="157" t="str">
        <f>IF(ISBLANK(Math1!EB29)," ",IF(Math1!EB29&gt;=75,Math1!EB29," "))</f>
        <v xml:space="preserve"> </v>
      </c>
      <c r="AH66" s="157" t="str">
        <f>IF(ISBLANK(Math1!EF29)," ",IF(Math1!EF29&gt;=75,Math1!EF29," "))</f>
        <v xml:space="preserve"> </v>
      </c>
      <c r="AI66" s="157" t="str">
        <f>IF(ISBLANK(Math1!EM29)," ",IF(Math1!EM29&gt;=75,Math1!EM29," "))</f>
        <v xml:space="preserve"> </v>
      </c>
      <c r="AJ66" s="157" t="str">
        <f>IF(ISBLANK(Math1!EQ29)," ",IF(Math1!EQ29&gt;=75,Math1!EQ29," "))</f>
        <v xml:space="preserve"> </v>
      </c>
      <c r="AK66" s="157" t="str">
        <f>IF(ISBLANK(Math1!EU29)," ",IF(Math1!EU29&gt;=75,Math1!EU29," "))</f>
        <v xml:space="preserve"> </v>
      </c>
      <c r="AL66" s="157" t="str">
        <f>IF(ISBLANK(Math1!EY29)," ",IF(Math1!EY29&gt;=75,Math1!EY29," "))</f>
        <v xml:space="preserve"> </v>
      </c>
      <c r="AM66" s="157" t="str">
        <f>IF(ISBLANK(Math1!FC29)," ",IF(Math1!FC29&gt;=75,Math1!FC29," "))</f>
        <v xml:space="preserve"> </v>
      </c>
      <c r="AN66" s="157" t="str">
        <f>IF(ISBLANK(Math1!FJ29)," ",IF(Math1!FJ29&gt;=75,Math1!FJ29," "))</f>
        <v xml:space="preserve"> </v>
      </c>
      <c r="AO66" s="157" t="str">
        <f>IF(ISBLANK(Math1!FN29)," ",IF(Math1!FN29&gt;=75,Math1!FN29," "))</f>
        <v xml:space="preserve"> </v>
      </c>
      <c r="AP66" s="157" t="str">
        <f>IF(ISBLANK(Math1!FR29)," ",IF(Math1!FR29&gt;=75,Math1!FR29," "))</f>
        <v xml:space="preserve"> </v>
      </c>
      <c r="AQ66" s="157" t="str">
        <f>IF(ISBLANK(Math1!FV29)," ",IF(Math1!FV29&gt;=75,Math1!FV29," "))</f>
        <v xml:space="preserve"> </v>
      </c>
      <c r="AR66" s="157" t="str">
        <f>IF(ISBLANK(Math1!FZ29)," ",IF(Math1!FZ29&gt;=75,Math1!FZ29," "))</f>
        <v xml:space="preserve"> </v>
      </c>
      <c r="AS66" s="157" t="str">
        <f>IF(ISBLANK(Math1!GG29)," ",IF(Math1!GG29&gt;=75,Math1!GG29," "))</f>
        <v xml:space="preserve"> </v>
      </c>
      <c r="AT66" s="158" t="str">
        <f>IF(ISBLANK(Math1!GK29)," ",IF(Math1!GK29&gt;=75,Math1!GK29," "))</f>
        <v xml:space="preserve"> </v>
      </c>
      <c r="AU66" s="456" t="str">
        <f>X66</f>
        <v xml:space="preserve">  </v>
      </c>
      <c r="AV66" s="457"/>
      <c r="AW66" s="157" t="str">
        <f>IF(ISBLANK(Math1!GO29)," ",IF(Math1!GO29&gt;=75,Math1!GO29," "))</f>
        <v xml:space="preserve"> </v>
      </c>
      <c r="AX66" s="157" t="str">
        <f>IF(ISBLANK(Math1!GS29)," ",IF(Math1!GS29&gt;=75,Math1!GS29," "))</f>
        <v xml:space="preserve"> </v>
      </c>
      <c r="AY66" s="157" t="str">
        <f>IF(ISBLANK(Math1!GW29)," ",IF(Math1!GW29&gt;=75,Math1!GW29," "))</f>
        <v xml:space="preserve"> </v>
      </c>
      <c r="AZ66" s="157" t="str">
        <f>IF(ISBLANK(Math1!HD29)," ",IF(Math1!HD29&gt;=75,Math1!HD29," "))</f>
        <v xml:space="preserve"> </v>
      </c>
      <c r="BA66" s="157" t="str">
        <f>IF(ISBLANK(Math1!HH29)," ",IF(Math1!HH29&gt;=75,Math1!HH29," "))</f>
        <v xml:space="preserve"> </v>
      </c>
      <c r="BB66" s="157" t="str">
        <f>IF(ISBLANK(Math1!HL29)," ",IF(Math1!HL29&gt;=75,Math1!HL29," "))</f>
        <v xml:space="preserve"> </v>
      </c>
      <c r="BC66" s="157" t="str">
        <f>IF(ISBLANK(Math1!HP29)," ",IF(Math1!HP29&gt;=75,Math1!HP29," "))</f>
        <v xml:space="preserve"> </v>
      </c>
      <c r="BD66" s="157" t="str">
        <f>IF(ISBLANK(Math1!HT29)," ",IF(Math1!HT29&gt;=75,Math1!HT29," "))</f>
        <v xml:space="preserve"> </v>
      </c>
      <c r="BE66" s="157" t="str">
        <f>IF(ISBLANK(Math1!IA29)," ",IF(Math1!IA29&gt;=75,Math1!IA29," "))</f>
        <v xml:space="preserve"> </v>
      </c>
      <c r="BF66" s="157" t="str">
        <f>IF(ISBLANK(Math1!IE29)," ",IF(Math1!IE29&gt;=75,Math1!IE29," "))</f>
        <v xml:space="preserve"> </v>
      </c>
      <c r="BG66" s="157" t="str">
        <f>IF(ISBLANK(Math1!II29)," ",IF(Math1!II29&gt;=75,Math1!II29," "))</f>
        <v xml:space="preserve"> </v>
      </c>
      <c r="BH66" s="157" t="str">
        <f>IF(ISBLANK(Math1!IM29)," ",IF(Math1!IM29&gt;=75,Math1!IM29," "))</f>
        <v xml:space="preserve"> </v>
      </c>
      <c r="BI66" s="157" t="str">
        <f>IF(ISBLANK(Math1!IQ29)," ",IF(Math1!IQ29&gt;=75,Math1!IQ29," "))</f>
        <v xml:space="preserve"> </v>
      </c>
      <c r="BJ66" s="157" t="str">
        <f>IF(ISBLANK(Math1!IX29)," ",IF(Math1!IX29&gt;=75,Math1!IX29," "))</f>
        <v xml:space="preserve"> </v>
      </c>
      <c r="BK66" s="157" t="str">
        <f>IF(ISBLANK(Math1!JB29)," ",IF(Math1!JB29&gt;=75,Math1!JB29," "))</f>
        <v xml:space="preserve"> </v>
      </c>
      <c r="BL66" s="157" t="str">
        <f>IF(ISBLANK(Math1!JF29)," ",IF(Math1!JF29&gt;=75,Math1!JF29," "))</f>
        <v xml:space="preserve"> </v>
      </c>
      <c r="BM66" s="157" t="str">
        <f>IF(ISBLANK(Math1!JJ29)," ",IF(Math1!JJ29&gt;=75,Math1!JJ29," "))</f>
        <v xml:space="preserve"> </v>
      </c>
      <c r="BN66" s="157" t="str">
        <f>IF(ISBLANK(Math1!JN29)," ",IF(Math1!JN29&gt;=75,Math1!JN29," "))</f>
        <v xml:space="preserve"> </v>
      </c>
      <c r="BO66" s="157" t="str">
        <f>IF(ISBLANK(Math1!JU29)," ",IF(Math1!JU29&gt;=75,Math1!JU29," "))</f>
        <v xml:space="preserve"> </v>
      </c>
      <c r="BP66" s="157" t="str">
        <f>IF(ISBLANK(Math1!JY29)," ",IF(Math1!JY29&gt;=75,Math1!JY29," "))</f>
        <v xml:space="preserve"> </v>
      </c>
      <c r="BQ66" s="157" t="str">
        <f>IF(ISBLANK(Math1!KC29)," ",IF(Math1!KC29&gt;=75,Math1!KC29," "))</f>
        <v xml:space="preserve"> </v>
      </c>
      <c r="BR66" s="158" t="str">
        <f>IF(ISBLANK(Math1!KG29)," ",IF(Math1!KG29&gt;=75,Math1!KG29," "))</f>
        <v xml:space="preserve"> </v>
      </c>
      <c r="BS66" s="456" t="str">
        <f>AU66</f>
        <v xml:space="preserve">  </v>
      </c>
      <c r="BT66" s="457"/>
      <c r="BU66" s="157" t="str">
        <f>IF(ISBLANK(Math1!KK29)," ",IF(Math1!KK29&gt;=75,Math1!KK29," "))</f>
        <v xml:space="preserve"> </v>
      </c>
      <c r="BV66" s="157" t="str">
        <f>IF(ISBLANK(Math1!KR29)," ",IF(Math1!KR29&gt;=75,Math1!KR29," "))</f>
        <v xml:space="preserve"> </v>
      </c>
      <c r="BW66" s="157" t="str">
        <f>IF(ISBLANK(Math1!KV29)," ",IF(Math1!KV29&gt;=75,Math1!KV29," "))</f>
        <v xml:space="preserve"> </v>
      </c>
    </row>
    <row r="67" spans="1:75" s="1" customFormat="1" ht="20.100000000000001" customHeight="1">
      <c r="A67" s="459"/>
      <c r="B67" s="459"/>
      <c r="C67" s="159" t="str">
        <f>IF(ISBLANK(Math1!E29)," ",IF(Math1!E29&gt;=50,IF(Math1!E29&lt;75,Math1!E29," ")," "))</f>
        <v xml:space="preserve"> </v>
      </c>
      <c r="D67" s="159" t="str">
        <f>IF(ISBLANK(Math1!I29)," ",IF(Math1!I29&gt;=50,IF(Math1!I29&lt;75,Math1!I29," ")," "))</f>
        <v xml:space="preserve"> </v>
      </c>
      <c r="E67" s="159" t="str">
        <f>IF(ISBLANK(Math1!M29)," ",IF(Math1!M29&gt;=50,IF(Math1!M29&lt;75,Math1!M29," ")," "))</f>
        <v xml:space="preserve"> </v>
      </c>
      <c r="F67" s="159" t="str">
        <f>IF(ISBLANK(Math1!Q29)," ",IF(Math1!Q29&gt;=50,IF(Math1!Q29&lt;75,Math1!Q29," ")," "))</f>
        <v xml:space="preserve"> </v>
      </c>
      <c r="G67" s="159" t="str">
        <f>IF(ISBLANK(Math1!U29)," ",IF(Math1!U29&gt;=50,IF(Math1!U29&lt;75,Math1!U29," ")," "))</f>
        <v xml:space="preserve"> </v>
      </c>
      <c r="H67" s="159" t="str">
        <f>IF(ISBLANK(Math1!AB29)," ",IF(Math1!AB29&gt;=50,IF(Math1!AB29&lt;75,Math1!AB29," ")," "))</f>
        <v xml:space="preserve"> </v>
      </c>
      <c r="I67" s="159" t="str">
        <f>IF(ISBLANK(Math1!AF29)," ",IF(Math1!AF29&gt;=50,IF(Math1!AF29&lt;75,Math1!AF29," ")," "))</f>
        <v xml:space="preserve"> </v>
      </c>
      <c r="J67" s="159" t="str">
        <f>IF(ISBLANK(Math1!AJ29)," ",IF(Math1!AJ29&gt;=50,IF(Math1!AJ29&lt;75,Math1!AJ29," ")," "))</f>
        <v xml:space="preserve"> </v>
      </c>
      <c r="K67" s="159" t="str">
        <f>IF(ISBLANK(Math1!AN29)," ",IF(Math1!AN29&gt;=50,IF(Math1!AN29&lt;75,Math1!AN29," ")," "))</f>
        <v xml:space="preserve"> </v>
      </c>
      <c r="L67" s="159" t="str">
        <f>IF(ISBLANK(Math1!AR29)," ",IF(Math1!AR29&gt;=50,IF(Math1!AR29&lt;75,Math1!AR29," ")," "))</f>
        <v xml:space="preserve"> </v>
      </c>
      <c r="M67" s="159" t="str">
        <f>IF(ISBLANK(Math1!AY29)," ",IF(Math1!AY29&gt;=50,IF(Math1!AY29&lt;75,Math1!AY29," ")," "))</f>
        <v xml:space="preserve"> </v>
      </c>
      <c r="N67" s="159" t="str">
        <f>IF(ISBLANK(Math1!BC29)," ",IF(Math1!BC29&gt;=50,IF(Math1!BC29&lt;75,Math1!BC29," ")," "))</f>
        <v xml:space="preserve"> </v>
      </c>
      <c r="O67" s="159" t="str">
        <f>IF(ISBLANK(Math1!BG29)," ",IF(Math1!BG29&gt;=50,IF(Math1!BG29&lt;75,Math1!BG29," ")," "))</f>
        <v xml:space="preserve"> </v>
      </c>
      <c r="P67" s="159" t="str">
        <f>IF(ISBLANK(Math1!BK29)," ",IF(Math1!BK29&gt;=50,IF(Math1!BK29&lt;75,Math1!BK29," ")," "))</f>
        <v xml:space="preserve"> </v>
      </c>
      <c r="Q67" s="159" t="str">
        <f>IF(ISBLANK(Math1!BO29)," ",IF(Math1!BO29&gt;=50,IF(Math1!BO29&lt;75,Math1!BO29," ")," "))</f>
        <v xml:space="preserve"> </v>
      </c>
      <c r="R67" s="159" t="str">
        <f>IF(ISBLANK(Math1!BV29)," ",IF(Math1!BV29&gt;=50,IF(Math1!BV29&lt;75,Math1!BV29," ")," "))</f>
        <v xml:space="preserve"> </v>
      </c>
      <c r="S67" s="159" t="str">
        <f>IF(ISBLANK(Math1!BZ29)," ",IF(Math1!BZ29&gt;=50,IF(Math1!BZ29&lt;75,Math1!BZ29," ")," "))</f>
        <v xml:space="preserve"> </v>
      </c>
      <c r="T67" s="159" t="str">
        <f>IF(ISBLANK(Math1!CD29)," ",IF(Math1!CD29&gt;=50,IF(Math1!CD29&lt;75,Math1!CD29," ")," "))</f>
        <v xml:space="preserve"> </v>
      </c>
      <c r="U67" s="159" t="str">
        <f>IF(ISBLANK(Math1!CH29)," ",IF(Math1!CH29&gt;=50,IF(Math1!CH29&lt;75,Math1!CH29," ")," "))</f>
        <v xml:space="preserve"> </v>
      </c>
      <c r="V67" s="159" t="str">
        <f>IF(ISBLANK(Math1!CL29)," ",IF(Math1!CL29&gt;=50,IF(Math1!CL29&lt;75,Math1!CL29," ")," "))</f>
        <v xml:space="preserve"> </v>
      </c>
      <c r="W67" s="160" t="str">
        <f>IF(ISBLANK(Math1!CS29)," ",IF(Math1!CS29&gt;=50,IF(Math1!CS29&lt;75,Math1!CS29," ")," "))</f>
        <v xml:space="preserve"> </v>
      </c>
      <c r="X67" s="458"/>
      <c r="Y67" s="459"/>
      <c r="Z67" s="159" t="str">
        <f>IF(ISBLANK(Math1!CW29)," ",IF(Math1!CW29&gt;=50,IF(Math1!CW29&lt;75,Math1!CW29," ")," "))</f>
        <v xml:space="preserve"> </v>
      </c>
      <c r="AA67" s="159" t="str">
        <f>IF(ISBLANK(Math1!DA29)," ",IF(Math1!DA29&gt;=50,IF(Math1!DA29&lt;75,Math1!DA29," ")," "))</f>
        <v xml:space="preserve"> </v>
      </c>
      <c r="AB67" s="159" t="str">
        <f>IF(ISBLANK(Math1!DE29)," ",IF(Math1!DE29&gt;=50,IF(Math1!DE29&lt;75,Math1!DE29," ")," "))</f>
        <v xml:space="preserve"> </v>
      </c>
      <c r="AC67" s="159" t="str">
        <f>IF(ISBLANK(Math1!DI29)," ",IF(Math1!DI29&gt;=50,IF(Math1!DI29&lt;75,Math1!DI29," ")," "))</f>
        <v xml:space="preserve"> </v>
      </c>
      <c r="AD67" s="159" t="str">
        <f>IF(ISBLANK(Math1!DP29)," ",IF(Math1!DP29&gt;=50,IF(Math1!DP29&lt;75,Math1!DP29," ")," "))</f>
        <v xml:space="preserve"> </v>
      </c>
      <c r="AE67" s="159" t="str">
        <f>IF(ISBLANK(Math1!DT29)," ",IF(Math1!DT29&gt;=50,IF(Math1!DT29&lt;75,Math1!DT29," ")," "))</f>
        <v xml:space="preserve"> </v>
      </c>
      <c r="AF67" s="159" t="str">
        <f>IF(ISBLANK(Math1!DX29)," ",IF(Math1!DX29&gt;=50,IF(Math1!DX29&lt;75,Math1!DX29," ")," "))</f>
        <v xml:space="preserve"> </v>
      </c>
      <c r="AG67" s="159" t="str">
        <f>IF(ISBLANK(Math1!EB29)," ",IF(Math1!EB29&gt;=50,IF(Math1!EB29&lt;75,Math1!EB29," ")," "))</f>
        <v xml:space="preserve"> </v>
      </c>
      <c r="AH67" s="159" t="str">
        <f>IF(ISBLANK(Math1!EF29)," ",IF(Math1!EF29&gt;=50,IF(Math1!EF29&lt;75,Math1!EF29," ")," "))</f>
        <v xml:space="preserve"> </v>
      </c>
      <c r="AI67" s="159" t="str">
        <f>IF(ISBLANK(Math1!EM29)," ",IF(Math1!EM29&gt;=50,IF(Math1!EM29&lt;75,Math1!EM29," ")," "))</f>
        <v xml:space="preserve"> </v>
      </c>
      <c r="AJ67" s="159" t="str">
        <f>IF(ISBLANK(Math1!EQ29)," ",IF(Math1!EQ29&gt;=50,IF(Math1!EQ29&lt;75,Math1!EQ29," ")," "))</f>
        <v xml:space="preserve"> </v>
      </c>
      <c r="AK67" s="159" t="str">
        <f>IF(ISBLANK(Math1!EU29)," ",IF(Math1!EU29&gt;=50,IF(Math1!EU29&lt;75,Math1!EU29," ")," "))</f>
        <v xml:space="preserve"> </v>
      </c>
      <c r="AL67" s="159" t="str">
        <f>IF(ISBLANK(Math1!EY29)," ",IF(Math1!EY29&gt;=50,IF(Math1!EY29&lt;75,Math1!EY29," ")," "))</f>
        <v xml:space="preserve"> </v>
      </c>
      <c r="AM67" s="159" t="str">
        <f>IF(ISBLANK(Math1!FC29)," ",IF(Math1!FC29&gt;=50,IF(Math1!FC29&lt;75,Math1!FC29," ")," "))</f>
        <v xml:space="preserve"> </v>
      </c>
      <c r="AN67" s="159" t="str">
        <f>IF(ISBLANK(Math1!FJ29)," ",IF(Math1!FJ29&gt;=50,IF(Math1!FJ29&lt;75,Math1!FJ29," ")," "))</f>
        <v xml:space="preserve"> </v>
      </c>
      <c r="AO67" s="159" t="str">
        <f>IF(ISBLANK(Math1!FN29)," ",IF(Math1!FN29&gt;=50,IF(Math1!FN29&lt;75,Math1!FN29," ")," "))</f>
        <v xml:space="preserve"> </v>
      </c>
      <c r="AP67" s="159" t="str">
        <f>IF(ISBLANK(Math1!FR29)," ",IF(Math1!FR29&gt;=50,IF(Math1!FR29&lt;75,Math1!FR29," ")," "))</f>
        <v xml:space="preserve"> </v>
      </c>
      <c r="AQ67" s="159" t="str">
        <f>IF(ISBLANK(Math1!FV29)," ",IF(Math1!FV29&gt;=50,IF(Math1!FV29&lt;75,Math1!FV29," ")," "))</f>
        <v xml:space="preserve"> </v>
      </c>
      <c r="AR67" s="159" t="str">
        <f>IF(ISBLANK(Math1!FZ29)," ",IF(Math1!FZ29&gt;=50,IF(Math1!FZ29&lt;75,Math1!FZ29," ")," "))</f>
        <v xml:space="preserve"> </v>
      </c>
      <c r="AS67" s="159" t="str">
        <f>IF(ISBLANK(Math1!GG29)," ",IF(Math1!GG29&gt;=50,IF(Math1!GG29&lt;75,Math1!GG29," ")," "))</f>
        <v xml:space="preserve"> </v>
      </c>
      <c r="AT67" s="160" t="str">
        <f>IF(ISBLANK(Math1!GK29)," ",IF(Math1!GK29&gt;=50,IF(Math1!GK29&lt;75,Math1!GK29," ")," "))</f>
        <v xml:space="preserve"> </v>
      </c>
      <c r="AU67" s="458"/>
      <c r="AV67" s="459"/>
      <c r="AW67" s="159" t="str">
        <f>IF(ISBLANK(Math1!GO29)," ",IF(Math1!GO29&gt;=50,IF(Math1!GO29&lt;75,Math1!GO29," ")," "))</f>
        <v xml:space="preserve"> </v>
      </c>
      <c r="AX67" s="159" t="str">
        <f>IF(ISBLANK(Math1!GS29)," ",IF(Math1!GS29&gt;=50,IF(Math1!GS29&lt;75,Math1!GS29," ")," "))</f>
        <v xml:space="preserve"> </v>
      </c>
      <c r="AY67" s="159" t="str">
        <f>IF(ISBLANK(Math1!GW29)," ",IF(Math1!GW29&gt;=50,IF(Math1!GW29&lt;75,Math1!GW29," ")," "))</f>
        <v xml:space="preserve"> </v>
      </c>
      <c r="AZ67" s="159" t="str">
        <f>IF(ISBLANK(Math1!HD29)," ",IF(Math1!HD29&gt;=50,IF(Math1!HD29&lt;75,Math1!HD29," ")," "))</f>
        <v xml:space="preserve"> </v>
      </c>
      <c r="BA67" s="159" t="str">
        <f>IF(ISBLANK(Math1!HH29)," ",IF(Math1!HH29&gt;=50,IF(Math1!HH29&lt;75,Math1!HH29," ")," "))</f>
        <v xml:space="preserve"> </v>
      </c>
      <c r="BB67" s="159" t="str">
        <f>IF(ISBLANK(Math1!HL29)," ",IF(Math1!HL29&gt;=50,IF(Math1!HL29&lt;75,Math1!HL29," ")," "))</f>
        <v xml:space="preserve"> </v>
      </c>
      <c r="BC67" s="159" t="str">
        <f>IF(ISBLANK(Math1!HP29)," ",IF(Math1!HP29&gt;=50,IF(Math1!HP29&lt;75,Math1!HP29," ")," "))</f>
        <v xml:space="preserve"> </v>
      </c>
      <c r="BD67" s="159" t="str">
        <f>IF(ISBLANK(Math1!HT29)," ",IF(Math1!HT29&gt;=50,IF(Math1!HT29&lt;75,Math1!HT29," ")," "))</f>
        <v xml:space="preserve"> </v>
      </c>
      <c r="BE67" s="159" t="str">
        <f>IF(ISBLANK(Math1!IA29)," ",IF(Math1!IA29&gt;=50,IF(Math1!IA29&lt;75,Math1!IA29," ")," "))</f>
        <v xml:space="preserve"> </v>
      </c>
      <c r="BF67" s="159" t="str">
        <f>IF(ISBLANK(Math1!IE29)," ",IF(Math1!IE29&gt;=50,IF(Math1!IE29&lt;75,Math1!IE29," ")," "))</f>
        <v xml:space="preserve"> </v>
      </c>
      <c r="BG67" s="159" t="str">
        <f>IF(ISBLANK(Math1!II29)," ",IF(Math1!II29&gt;=50,IF(Math1!II29&lt;75,Math1!II29," ")," "))</f>
        <v xml:space="preserve"> </v>
      </c>
      <c r="BH67" s="159" t="str">
        <f>IF(ISBLANK(Math1!IM29)," ",IF(Math1!IM29&gt;=50,IF(Math1!IM29&lt;75,Math1!IM29," ")," "))</f>
        <v xml:space="preserve"> </v>
      </c>
      <c r="BI67" s="159" t="str">
        <f>IF(ISBLANK(Math1!IQ29)," ",IF(Math1!IQ29&gt;=50,IF(Math1!IQ29&lt;75,Math1!IQ29," ")," "))</f>
        <v xml:space="preserve"> </v>
      </c>
      <c r="BJ67" s="159" t="str">
        <f>IF(ISBLANK(Math1!IX29)," ",IF(Math1!IX29&gt;=50,IF(Math1!IX29&lt;75,Math1!IX29," ")," "))</f>
        <v xml:space="preserve"> </v>
      </c>
      <c r="BK67" s="159" t="str">
        <f>IF(ISBLANK(Math1!JB29)," ",IF(Math1!JB29&gt;=50,IF(Math1!JB29&lt;75,Math1!JB29," ")," "))</f>
        <v xml:space="preserve"> </v>
      </c>
      <c r="BL67" s="159" t="str">
        <f>IF(ISBLANK(Math1!JF29)," ",IF(Math1!JF29&gt;=50,IF(Math1!JF29&lt;75,Math1!JF29," ")," "))</f>
        <v xml:space="preserve"> </v>
      </c>
      <c r="BM67" s="159" t="str">
        <f>IF(ISBLANK(Math1!JJ29)," ",IF(Math1!JJ29&gt;=50,IF(Math1!JJ29&lt;75,Math1!JJ29," ")," "))</f>
        <v xml:space="preserve"> </v>
      </c>
      <c r="BN67" s="159" t="str">
        <f>IF(ISBLANK(Math1!JN29)," ",IF(Math1!JN29&gt;=50,IF(Math1!JN29&lt;75,Math1!JN29," ")," "))</f>
        <v xml:space="preserve"> </v>
      </c>
      <c r="BO67" s="159" t="str">
        <f>IF(ISBLANK(Math1!JU29)," ",IF(Math1!JU29&gt;=50,IF(Math1!JU29&lt;75,Math1!JU29," ")," "))</f>
        <v xml:space="preserve"> </v>
      </c>
      <c r="BP67" s="159" t="str">
        <f>IF(ISBLANK(Math1!JY29)," ",IF(Math1!JY29&gt;=50,IF(Math1!JY29&lt;75,Math1!JY29," ")," "))</f>
        <v xml:space="preserve"> </v>
      </c>
      <c r="BQ67" s="159" t="str">
        <f>IF(ISBLANK(Math1!KC29)," ",IF(Math1!KC29&gt;=50,IF(Math1!KC29&lt;75,Math1!KC29," ")," "))</f>
        <v xml:space="preserve"> </v>
      </c>
      <c r="BR67" s="160" t="str">
        <f>IF(ISBLANK(Math1!KG29)," ",IF(Math1!KG29&gt;=50,IF(Math1!KG29&lt;75,Math1!KG29," ")," "))</f>
        <v xml:space="preserve"> </v>
      </c>
      <c r="BS67" s="458"/>
      <c r="BT67" s="459"/>
      <c r="BU67" s="159" t="str">
        <f>IF(ISBLANK(Math1!KK29)," ",IF(Math1!KK29&gt;=50,IF(Math1!KK29&lt;75,Math1!KK29," ")," "))</f>
        <v xml:space="preserve"> </v>
      </c>
      <c r="BV67" s="159" t="str">
        <f>IF(ISBLANK(Math1!KR29)," ",IF(Math1!KR29&gt;=50,IF(Math1!KR29&lt;75,Math1!KR29," ")," "))</f>
        <v xml:space="preserve"> </v>
      </c>
      <c r="BW67" s="159" t="str">
        <f>IF(ISBLANK(Math1!KV29)," ",IF(Math1!KV29&gt;=50,IF(Math1!KV29&lt;75,Math1!KV29," ")," "))</f>
        <v xml:space="preserve"> </v>
      </c>
    </row>
    <row r="68" spans="1:75" s="1" customFormat="1" ht="20.100000000000001" customHeight="1" thickBot="1">
      <c r="A68" s="459"/>
      <c r="B68" s="459"/>
      <c r="C68" s="161" t="str">
        <f>IF(ISBLANK(Math1!E29)," ",IF(Math1!E29&lt;50,Math1!E29," "))</f>
        <v xml:space="preserve"> </v>
      </c>
      <c r="D68" s="161" t="str">
        <f>IF(ISBLANK(Math1!I29)," ",IF(Math1!I29&lt;50,Math1!I29," "))</f>
        <v xml:space="preserve"> </v>
      </c>
      <c r="E68" s="161" t="str">
        <f>IF(ISBLANK(Math1!M29)," ",IF(Math1!M29&lt;50,Math1!M29," "))</f>
        <v xml:space="preserve"> </v>
      </c>
      <c r="F68" s="161" t="str">
        <f>IF(ISBLANK(Math1!Q29)," ",IF(Math1!Q29&lt;50,Math1!Q29," "))</f>
        <v xml:space="preserve"> </v>
      </c>
      <c r="G68" s="161" t="str">
        <f>IF(ISBLANK(Math1!U29)," ",IF(Math1!U29&lt;50,Math1!U29," "))</f>
        <v xml:space="preserve"> </v>
      </c>
      <c r="H68" s="161" t="str">
        <f>IF(ISBLANK(Math1!AB29)," ",IF(Math1!AB29&lt;50,Math1!AB29," "))</f>
        <v xml:space="preserve"> </v>
      </c>
      <c r="I68" s="161" t="str">
        <f>IF(ISBLANK(Math1!AF29)," ",IF(Math1!AF29&lt;50,Math1!AF29," "))</f>
        <v xml:space="preserve"> </v>
      </c>
      <c r="J68" s="161" t="str">
        <f>IF(ISBLANK(Math1!AJ29)," ",IF(Math1!AJ29&lt;50,Math1!AJ29," "))</f>
        <v xml:space="preserve"> </v>
      </c>
      <c r="K68" s="161" t="str">
        <f>IF(ISBLANK(Math1!AN29)," ",IF(Math1!AN29&lt;50,Math1!AN29," "))</f>
        <v xml:space="preserve"> </v>
      </c>
      <c r="L68" s="161" t="str">
        <f>IF(ISBLANK(Math1!AR29)," ",IF(Math1!AR29&lt;50,Math1!AR29," "))</f>
        <v xml:space="preserve"> </v>
      </c>
      <c r="M68" s="161" t="str">
        <f>IF(ISBLANK(Math1!AY29)," ",IF(Math1!AY29&lt;50,Math1!AY29," "))</f>
        <v xml:space="preserve"> </v>
      </c>
      <c r="N68" s="161" t="str">
        <f>IF(ISBLANK(Math1!BC29)," ",IF(Math1!BC29&lt;50,Math1!BC29," "))</f>
        <v xml:space="preserve"> </v>
      </c>
      <c r="O68" s="161" t="str">
        <f>IF(ISBLANK(Math1!BG29)," ",IF(Math1!BG29&lt;50,Math1!BG29," "))</f>
        <v xml:space="preserve"> </v>
      </c>
      <c r="P68" s="161" t="str">
        <f>IF(ISBLANK(Math1!BK29)," ",IF(Math1!BK29&lt;50,Math1!BK29," "))</f>
        <v xml:space="preserve"> </v>
      </c>
      <c r="Q68" s="161" t="str">
        <f>IF(ISBLANK(Math1!BO29)," ",IF(Math1!BO29&lt;50,Math1!BO29," "))</f>
        <v xml:space="preserve"> </v>
      </c>
      <c r="R68" s="161" t="str">
        <f>IF(ISBLANK(Math1!BV29)," ",IF(Math1!BV29&lt;50,Math1!BV29," "))</f>
        <v xml:space="preserve"> </v>
      </c>
      <c r="S68" s="161" t="str">
        <f>IF(ISBLANK(Math1!BZ29)," ",IF(Math1!BZ29&lt;50,Math1!BZ29," "))</f>
        <v xml:space="preserve"> </v>
      </c>
      <c r="T68" s="161" t="str">
        <f>IF(ISBLANK(Math1!CD29)," ",IF(Math1!CD29&lt;50,Math1!CD29," "))</f>
        <v xml:space="preserve"> </v>
      </c>
      <c r="U68" s="161" t="str">
        <f>IF(ISBLANK(Math1!CH29)," ",IF(Math1!CH29&lt;50,Math1!CH29," "))</f>
        <v xml:space="preserve"> </v>
      </c>
      <c r="V68" s="161" t="str">
        <f>IF(ISBLANK(Math1!CL29)," ",IF(Math1!CL29&lt;50,Math1!CL29," "))</f>
        <v xml:space="preserve"> </v>
      </c>
      <c r="W68" s="162" t="str">
        <f>IF(ISBLANK(Math1!CS29)," ",IF(Math1!CS29&lt;50,Math1!CS29," "))</f>
        <v xml:space="preserve"> </v>
      </c>
      <c r="X68" s="460"/>
      <c r="Y68" s="461"/>
      <c r="Z68" s="161" t="str">
        <f>IF(ISBLANK(Math1!CW29)," ",IF(Math1!CW29&lt;50,Math1!CW29," "))</f>
        <v xml:space="preserve"> </v>
      </c>
      <c r="AA68" s="161" t="str">
        <f>IF(ISBLANK(Math1!DA29)," ",IF(Math1!DA29&lt;50,Math1!DA29," "))</f>
        <v xml:space="preserve"> </v>
      </c>
      <c r="AB68" s="161" t="str">
        <f>IF(ISBLANK(Math1!DE29)," ",IF(Math1!DE29&lt;50,Math1!DE29," "))</f>
        <v xml:space="preserve"> </v>
      </c>
      <c r="AC68" s="161" t="str">
        <f>IF(ISBLANK(Math1!DI29)," ",IF(Math1!DI29&lt;50,Math1!DI29," "))</f>
        <v xml:space="preserve"> </v>
      </c>
      <c r="AD68" s="161" t="str">
        <f>IF(ISBLANK(Math1!DP29)," ",IF(Math1!DP29&lt;50,Math1!DP29," "))</f>
        <v xml:space="preserve"> </v>
      </c>
      <c r="AE68" s="161" t="str">
        <f>IF(ISBLANK(Math1!DT29)," ",IF(Math1!DT29&lt;50,Math1!DT29," "))</f>
        <v xml:space="preserve"> </v>
      </c>
      <c r="AF68" s="161" t="str">
        <f>IF(ISBLANK(Math1!DX29)," ",IF(Math1!DX29&lt;50,Math1!DX29," "))</f>
        <v xml:space="preserve"> </v>
      </c>
      <c r="AG68" s="161" t="str">
        <f>IF(ISBLANK(Math1!EB29)," ",IF(Math1!EB29&lt;50,Math1!EB29," "))</f>
        <v xml:space="preserve"> </v>
      </c>
      <c r="AH68" s="161" t="str">
        <f>IF(ISBLANK(Math1!EF29)," ",IF(Math1!EF29&lt;50,Math1!EF29," "))</f>
        <v xml:space="preserve"> </v>
      </c>
      <c r="AI68" s="161" t="str">
        <f>IF(ISBLANK(Math1!EM29)," ",IF(Math1!EM29&lt;50,Math1!EM29," "))</f>
        <v xml:space="preserve"> </v>
      </c>
      <c r="AJ68" s="161" t="str">
        <f>IF(ISBLANK(Math1!EQ29)," ",IF(Math1!EQ29&lt;50,Math1!EQ29," "))</f>
        <v xml:space="preserve"> </v>
      </c>
      <c r="AK68" s="161" t="str">
        <f>IF(ISBLANK(Math1!EU29)," ",IF(Math1!EU29&lt;50,Math1!EU29," "))</f>
        <v xml:space="preserve"> </v>
      </c>
      <c r="AL68" s="161" t="str">
        <f>IF(ISBLANK(Math1!EY29)," ",IF(Math1!EY29&lt;50,Math1!EY29," "))</f>
        <v xml:space="preserve"> </v>
      </c>
      <c r="AM68" s="161" t="str">
        <f>IF(ISBLANK(Math1!FC29)," ",IF(Math1!FC29&lt;50,Math1!FC29," "))</f>
        <v xml:space="preserve"> </v>
      </c>
      <c r="AN68" s="161" t="str">
        <f>IF(ISBLANK(Math1!FJ29)," ",IF(Math1!FJ29&lt;50,Math1!FJ29," "))</f>
        <v xml:space="preserve"> </v>
      </c>
      <c r="AO68" s="161" t="str">
        <f>IF(ISBLANK(Math1!FN29)," ",IF(Math1!FN29&lt;50,Math1!FN29," "))</f>
        <v xml:space="preserve"> </v>
      </c>
      <c r="AP68" s="161" t="str">
        <f>IF(ISBLANK(Math1!FR29)," ",IF(Math1!FR29&lt;50,Math1!FR29," "))</f>
        <v xml:space="preserve"> </v>
      </c>
      <c r="AQ68" s="161" t="str">
        <f>IF(ISBLANK(Math1!FV29)," ",IF(Math1!FV29&lt;50,Math1!FV29," "))</f>
        <v xml:space="preserve"> </v>
      </c>
      <c r="AR68" s="161" t="str">
        <f>IF(ISBLANK(Math1!FZ29)," ",IF(Math1!FZ29&lt;50,Math1!FZ29," "))</f>
        <v xml:space="preserve"> </v>
      </c>
      <c r="AS68" s="161" t="str">
        <f>IF(ISBLANK(Math1!GG29)," ",IF(Math1!GG29&lt;50,Math1!GG29," "))</f>
        <v xml:space="preserve"> </v>
      </c>
      <c r="AT68" s="162" t="str">
        <f>IF(ISBLANK(Math1!GK29)," ",IF(Math1!GK29&lt;50,Math1!GK29," "))</f>
        <v xml:space="preserve"> </v>
      </c>
      <c r="AU68" s="460"/>
      <c r="AV68" s="461"/>
      <c r="AW68" s="161" t="str">
        <f>IF(ISBLANK(Math1!GO29)," ",IF(Math1!GO29&lt;50,Math1!GO29," "))</f>
        <v xml:space="preserve"> </v>
      </c>
      <c r="AX68" s="161" t="str">
        <f>IF(ISBLANK(Math1!GS29)," ",IF(Math1!GS29&lt;50,Math1!GS29," "))</f>
        <v xml:space="preserve"> </v>
      </c>
      <c r="AY68" s="161" t="str">
        <f>IF(ISBLANK(Math1!GW29)," ",IF(Math1!GW29&lt;50,Math1!GW29," "))</f>
        <v xml:space="preserve"> </v>
      </c>
      <c r="AZ68" s="161" t="str">
        <f>IF(ISBLANK(Math1!HD29)," ",IF(Math1!HD29&lt;50,Math1!HD29," "))</f>
        <v xml:space="preserve"> </v>
      </c>
      <c r="BA68" s="161" t="str">
        <f>IF(ISBLANK(Math1!HH29)," ",IF(Math1!HH29&lt;50,Math1!HH29," "))</f>
        <v xml:space="preserve"> </v>
      </c>
      <c r="BB68" s="161" t="str">
        <f>IF(ISBLANK(Math1!HL29)," ",IF(Math1!HL29&lt;50,Math1!HL29," "))</f>
        <v xml:space="preserve"> </v>
      </c>
      <c r="BC68" s="161" t="str">
        <f>IF(ISBLANK(Math1!HP29)," ",IF(Math1!HP29&lt;50,Math1!HP29," "))</f>
        <v xml:space="preserve"> </v>
      </c>
      <c r="BD68" s="161" t="str">
        <f>IF(ISBLANK(Math1!HT29)," ",IF(Math1!HT29&lt;50,Math1!HT29," "))</f>
        <v xml:space="preserve"> </v>
      </c>
      <c r="BE68" s="161" t="str">
        <f>IF(ISBLANK(Math1!IA29)," ",IF(Math1!IA29&lt;50,Math1!IA29," "))</f>
        <v xml:space="preserve"> </v>
      </c>
      <c r="BF68" s="161" t="str">
        <f>IF(ISBLANK(Math1!IE29)," ",IF(Math1!IE29&lt;50,Math1!IE29," "))</f>
        <v xml:space="preserve"> </v>
      </c>
      <c r="BG68" s="161" t="str">
        <f>IF(ISBLANK(Math1!II29)," ",IF(Math1!II29&lt;50,Math1!II29," "))</f>
        <v xml:space="preserve"> </v>
      </c>
      <c r="BH68" s="161" t="str">
        <f>IF(ISBLANK(Math1!IM29)," ",IF(Math1!IM29&lt;50,Math1!IM29," "))</f>
        <v xml:space="preserve"> </v>
      </c>
      <c r="BI68" s="161" t="str">
        <f>IF(ISBLANK(Math1!IQ29)," ",IF(Math1!IQ29&lt;50,Math1!IQ29," "))</f>
        <v xml:space="preserve"> </v>
      </c>
      <c r="BJ68" s="161" t="str">
        <f>IF(ISBLANK(Math1!IX29)," ",IF(Math1!IX29&lt;50,Math1!IX29," "))</f>
        <v xml:space="preserve"> </v>
      </c>
      <c r="BK68" s="161" t="str">
        <f>IF(ISBLANK(Math1!JB29)," ",IF(Math1!JB29&lt;50,Math1!JB29," "))</f>
        <v xml:space="preserve"> </v>
      </c>
      <c r="BL68" s="161" t="str">
        <f>IF(ISBLANK(Math1!JF29)," ",IF(Math1!JF29&lt;50,Math1!JF29," "))</f>
        <v xml:space="preserve"> </v>
      </c>
      <c r="BM68" s="161" t="str">
        <f>IF(ISBLANK(Math1!JJ29)," ",IF(Math1!JJ29&lt;50,Math1!JJ29," "))</f>
        <v xml:space="preserve"> </v>
      </c>
      <c r="BN68" s="161" t="str">
        <f>IF(ISBLANK(Math1!JN29)," ",IF(Math1!JN29&lt;50,Math1!JN29," "))</f>
        <v xml:space="preserve"> </v>
      </c>
      <c r="BO68" s="161" t="str">
        <f>IF(ISBLANK(Math1!JU29)," ",IF(Math1!JU29&lt;50,Math1!JU29," "))</f>
        <v xml:space="preserve"> </v>
      </c>
      <c r="BP68" s="161" t="str">
        <f>IF(ISBLANK(Math1!JY29)," ",IF(Math1!JY29&lt;50,Math1!JY29," "))</f>
        <v xml:space="preserve"> </v>
      </c>
      <c r="BQ68" s="161" t="str">
        <f>IF(ISBLANK(Math1!KC29)," ",IF(Math1!KC29&lt;50,Math1!KC29," "))</f>
        <v xml:space="preserve"> </v>
      </c>
      <c r="BR68" s="162" t="str">
        <f>IF(ISBLANK(Math1!KG29)," ",IF(Math1!KG29&lt;50,Math1!KG29," "))</f>
        <v xml:space="preserve"> </v>
      </c>
      <c r="BS68" s="460"/>
      <c r="BT68" s="461"/>
      <c r="BU68" s="161" t="str">
        <f>IF(ISBLANK(Math1!KK29)," ",IF(Math1!KK29&lt;50,Math1!KK29," "))</f>
        <v xml:space="preserve"> </v>
      </c>
      <c r="BV68" s="161" t="str">
        <f>IF(ISBLANK(Math1!KR29)," ",IF(Math1!KR29&lt;50,Math1!KR29," "))</f>
        <v xml:space="preserve"> </v>
      </c>
      <c r="BW68" s="161" t="str">
        <f>IF(ISBLANK(Math1!KV29)," ",IF(Math1!KV29&lt;50,Math1!KV29," "))</f>
        <v xml:space="preserve"> </v>
      </c>
    </row>
    <row r="69" spans="1:75" s="1" customFormat="1" ht="20.100000000000001" customHeight="1">
      <c r="A69" s="459" t="str">
        <f>LEFT(Math1!$A28,1)&amp;LEFT(Math1!$B28,1)</f>
        <v xml:space="preserve">  </v>
      </c>
      <c r="B69" s="459"/>
      <c r="C69" s="157" t="str">
        <f>IF(ISBLANK(Math1!E28)," ",IF(Math1!E28&gt;=75,Math1!E28," "))</f>
        <v xml:space="preserve"> </v>
      </c>
      <c r="D69" s="157" t="str">
        <f>IF(ISBLANK(Math1!I28)," ",IF(Math1!I28&gt;=75,Math1!I28," "))</f>
        <v xml:space="preserve"> </v>
      </c>
      <c r="E69" s="157" t="str">
        <f>IF(ISBLANK(Math1!M28)," ",IF(Math1!M28&gt;=75,Math1!M28," "))</f>
        <v xml:space="preserve"> </v>
      </c>
      <c r="F69" s="157" t="str">
        <f>IF(ISBLANK(Math1!Q28)," ",IF(Math1!Q28&gt;=75,Math1!Q28," "))</f>
        <v xml:space="preserve"> </v>
      </c>
      <c r="G69" s="157" t="str">
        <f>IF(ISBLANK(Math1!U28)," ",IF(Math1!U28&gt;=75,Math1!U28," "))</f>
        <v xml:space="preserve"> </v>
      </c>
      <c r="H69" s="157" t="str">
        <f>IF(ISBLANK(Math1!AB28)," ",IF(Math1!AB28&gt;=75,Math1!AB28," "))</f>
        <v xml:space="preserve"> </v>
      </c>
      <c r="I69" s="157" t="str">
        <f>IF(ISBLANK(Math1!AF28)," ",IF(Math1!AF28&gt;=75,Math1!AF28," "))</f>
        <v xml:space="preserve"> </v>
      </c>
      <c r="J69" s="157" t="str">
        <f>IF(ISBLANK(Math1!AJ28)," ",IF(Math1!AJ28&gt;=75,Math1!AJ28," "))</f>
        <v xml:space="preserve"> </v>
      </c>
      <c r="K69" s="157" t="str">
        <f>IF(ISBLANK(Math1!AN28)," ",IF(Math1!AN28&gt;=75,Math1!AN28," "))</f>
        <v xml:space="preserve"> </v>
      </c>
      <c r="L69" s="157" t="str">
        <f>IF(ISBLANK(Math1!AR28)," ",IF(Math1!AR28&gt;=75,Math1!AR28," "))</f>
        <v xml:space="preserve"> </v>
      </c>
      <c r="M69" s="157" t="str">
        <f>IF(ISBLANK(Math1!AY28)," ",IF(Math1!AY28&gt;=75,Math1!AY28," "))</f>
        <v xml:space="preserve"> </v>
      </c>
      <c r="N69" s="157" t="str">
        <f>IF(ISBLANK(Math1!BC28)," ",IF(Math1!BC28&gt;=75,Math1!BC28," "))</f>
        <v xml:space="preserve"> </v>
      </c>
      <c r="O69" s="157" t="str">
        <f>IF(ISBLANK(Math1!BG28)," ",IF(Math1!BG28&gt;=75,Math1!BG28," "))</f>
        <v xml:space="preserve"> </v>
      </c>
      <c r="P69" s="157" t="str">
        <f>IF(ISBLANK(Math1!BK28)," ",IF(Math1!BK28&gt;=75,Math1!BK28," "))</f>
        <v xml:space="preserve"> </v>
      </c>
      <c r="Q69" s="157" t="str">
        <f>IF(ISBLANK(Math1!BO28)," ",IF(Math1!BO28&gt;=75,Math1!BO28," "))</f>
        <v xml:space="preserve"> </v>
      </c>
      <c r="R69" s="157" t="str">
        <f>IF(ISBLANK(Math1!BV28)," ",IF(Math1!BV28&gt;=75,Math1!BV28," "))</f>
        <v xml:space="preserve"> </v>
      </c>
      <c r="S69" s="157" t="str">
        <f>IF(ISBLANK(Math1!BZ28)," ",IF(Math1!BZ28&gt;=75,Math1!BZ28," "))</f>
        <v xml:space="preserve"> </v>
      </c>
      <c r="T69" s="157" t="str">
        <f>IF(ISBLANK(Math1!CD28)," ",IF(Math1!CD28&gt;=75,Math1!CD28," "))</f>
        <v xml:space="preserve"> </v>
      </c>
      <c r="U69" s="157" t="str">
        <f>IF(ISBLANK(Math1!CH28)," ",IF(Math1!CH28&gt;=75,Math1!CH28," "))</f>
        <v xml:space="preserve"> </v>
      </c>
      <c r="V69" s="157" t="str">
        <f>IF(ISBLANK(Math1!CL28)," ",IF(Math1!CL28&gt;=75,Math1!CL28," "))</f>
        <v xml:space="preserve"> </v>
      </c>
      <c r="W69" s="158" t="str">
        <f>IF(ISBLANK(Math1!CS28)," ",IF(Math1!CS28&gt;=75,Math1!CS28," "))</f>
        <v xml:space="preserve"> </v>
      </c>
      <c r="X69" s="456" t="str">
        <f>A69</f>
        <v xml:space="preserve">  </v>
      </c>
      <c r="Y69" s="457"/>
      <c r="Z69" s="157" t="str">
        <f>IF(ISBLANK(Math1!CW28)," ",IF(Math1!CW28&gt;=75,Math1!CW28," "))</f>
        <v xml:space="preserve"> </v>
      </c>
      <c r="AA69" s="157" t="str">
        <f>IF(ISBLANK(Math1!DA28)," ",IF(Math1!DA28&gt;=75,Math1!DA28," "))</f>
        <v xml:space="preserve"> </v>
      </c>
      <c r="AB69" s="157" t="str">
        <f>IF(ISBLANK(Math1!DE28)," ",IF(Math1!DE28&gt;=75,Math1!DE28," "))</f>
        <v xml:space="preserve"> </v>
      </c>
      <c r="AC69" s="157" t="str">
        <f>IF(ISBLANK(Math1!DI28)," ",IF(Math1!DI28&gt;=75,Math1!DI28," "))</f>
        <v xml:space="preserve"> </v>
      </c>
      <c r="AD69" s="157" t="str">
        <f>IF(ISBLANK(Math1!DP28)," ",IF(Math1!DP28&gt;=75,Math1!DP28," "))</f>
        <v xml:space="preserve"> </v>
      </c>
      <c r="AE69" s="157" t="str">
        <f>IF(ISBLANK(Math1!DT28)," ",IF(Math1!DT28&gt;=75,Math1!DT28," "))</f>
        <v xml:space="preserve"> </v>
      </c>
      <c r="AF69" s="157" t="str">
        <f>IF(ISBLANK(Math1!DX28)," ",IF(Math1!DX28&gt;=75,Math1!DX28," "))</f>
        <v xml:space="preserve"> </v>
      </c>
      <c r="AG69" s="157" t="str">
        <f>IF(ISBLANK(Math1!EB28)," ",IF(Math1!EB28&gt;=75,Math1!EB28," "))</f>
        <v xml:space="preserve"> </v>
      </c>
      <c r="AH69" s="157" t="str">
        <f>IF(ISBLANK(Math1!EF28)," ",IF(Math1!EF28&gt;=75,Math1!EF28," "))</f>
        <v xml:space="preserve"> </v>
      </c>
      <c r="AI69" s="157" t="str">
        <f>IF(ISBLANK(Math1!EM28)," ",IF(Math1!EM28&gt;=75,Math1!EM28," "))</f>
        <v xml:space="preserve"> </v>
      </c>
      <c r="AJ69" s="157" t="str">
        <f>IF(ISBLANK(Math1!EQ28)," ",IF(Math1!EQ28&gt;=75,Math1!EQ28," "))</f>
        <v xml:space="preserve"> </v>
      </c>
      <c r="AK69" s="157" t="str">
        <f>IF(ISBLANK(Math1!EU28)," ",IF(Math1!EU28&gt;=75,Math1!EU28," "))</f>
        <v xml:space="preserve"> </v>
      </c>
      <c r="AL69" s="157" t="str">
        <f>IF(ISBLANK(Math1!EY28)," ",IF(Math1!EY28&gt;=75,Math1!EY28," "))</f>
        <v xml:space="preserve"> </v>
      </c>
      <c r="AM69" s="157" t="str">
        <f>IF(ISBLANK(Math1!FC28)," ",IF(Math1!FC28&gt;=75,Math1!FC28," "))</f>
        <v xml:space="preserve"> </v>
      </c>
      <c r="AN69" s="157" t="str">
        <f>IF(ISBLANK(Math1!FJ28)," ",IF(Math1!FJ28&gt;=75,Math1!FJ28," "))</f>
        <v xml:space="preserve"> </v>
      </c>
      <c r="AO69" s="157" t="str">
        <f>IF(ISBLANK(Math1!FN28)," ",IF(Math1!FN28&gt;=75,Math1!FN28," "))</f>
        <v xml:space="preserve"> </v>
      </c>
      <c r="AP69" s="157" t="str">
        <f>IF(ISBLANK(Math1!FR28)," ",IF(Math1!FR28&gt;=75,Math1!FR28," "))</f>
        <v xml:space="preserve"> </v>
      </c>
      <c r="AQ69" s="157" t="str">
        <f>IF(ISBLANK(Math1!FV28)," ",IF(Math1!FV28&gt;=75,Math1!FV28," "))</f>
        <v xml:space="preserve"> </v>
      </c>
      <c r="AR69" s="157" t="str">
        <f>IF(ISBLANK(Math1!FZ28)," ",IF(Math1!FZ28&gt;=75,Math1!FZ28," "))</f>
        <v xml:space="preserve"> </v>
      </c>
      <c r="AS69" s="157" t="str">
        <f>IF(ISBLANK(Math1!GG28)," ",IF(Math1!GG28&gt;=75,Math1!GG28," "))</f>
        <v xml:space="preserve"> </v>
      </c>
      <c r="AT69" s="158" t="str">
        <f>IF(ISBLANK(Math1!GK28)," ",IF(Math1!GK28&gt;=75,Math1!GK28," "))</f>
        <v xml:space="preserve"> </v>
      </c>
      <c r="AU69" s="456" t="str">
        <f>X69</f>
        <v xml:space="preserve">  </v>
      </c>
      <c r="AV69" s="457"/>
      <c r="AW69" s="157" t="str">
        <f>IF(ISBLANK(Math1!GO28)," ",IF(Math1!GO28&gt;=75,Math1!GO28," "))</f>
        <v xml:space="preserve"> </v>
      </c>
      <c r="AX69" s="157" t="str">
        <f>IF(ISBLANK(Math1!GS28)," ",IF(Math1!GS28&gt;=75,Math1!GS28," "))</f>
        <v xml:space="preserve"> </v>
      </c>
      <c r="AY69" s="157" t="str">
        <f>IF(ISBLANK(Math1!GW28)," ",IF(Math1!GW28&gt;=75,Math1!GW28," "))</f>
        <v xml:space="preserve"> </v>
      </c>
      <c r="AZ69" s="157" t="str">
        <f>IF(ISBLANK(Math1!HD28)," ",IF(Math1!HD28&gt;=75,Math1!HD28," "))</f>
        <v xml:space="preserve"> </v>
      </c>
      <c r="BA69" s="157" t="str">
        <f>IF(ISBLANK(Math1!HH28)," ",IF(Math1!HH28&gt;=75,Math1!HH28," "))</f>
        <v xml:space="preserve"> </v>
      </c>
      <c r="BB69" s="157" t="str">
        <f>IF(ISBLANK(Math1!HL28)," ",IF(Math1!HL28&gt;=75,Math1!HL28," "))</f>
        <v xml:space="preserve"> </v>
      </c>
      <c r="BC69" s="157" t="str">
        <f>IF(ISBLANK(Math1!HP28)," ",IF(Math1!HP28&gt;=75,Math1!HP28," "))</f>
        <v xml:space="preserve"> </v>
      </c>
      <c r="BD69" s="157" t="str">
        <f>IF(ISBLANK(Math1!HT28)," ",IF(Math1!HT28&gt;=75,Math1!HT28," "))</f>
        <v xml:space="preserve"> </v>
      </c>
      <c r="BE69" s="157" t="str">
        <f>IF(ISBLANK(Math1!IA28)," ",IF(Math1!IA28&gt;=75,Math1!IA28," "))</f>
        <v xml:space="preserve"> </v>
      </c>
      <c r="BF69" s="157" t="str">
        <f>IF(ISBLANK(Math1!IE28)," ",IF(Math1!IE28&gt;=75,Math1!IE28," "))</f>
        <v xml:space="preserve"> </v>
      </c>
      <c r="BG69" s="157" t="str">
        <f>IF(ISBLANK(Math1!II28)," ",IF(Math1!II28&gt;=75,Math1!II28," "))</f>
        <v xml:space="preserve"> </v>
      </c>
      <c r="BH69" s="157" t="str">
        <f>IF(ISBLANK(Math1!IM28)," ",IF(Math1!IM28&gt;=75,Math1!IM28," "))</f>
        <v xml:space="preserve"> </v>
      </c>
      <c r="BI69" s="157" t="str">
        <f>IF(ISBLANK(Math1!IQ28)," ",IF(Math1!IQ28&gt;=75,Math1!IQ28," "))</f>
        <v xml:space="preserve"> </v>
      </c>
      <c r="BJ69" s="157" t="str">
        <f>IF(ISBLANK(Math1!IX28)," ",IF(Math1!IX28&gt;=75,Math1!IX28," "))</f>
        <v xml:space="preserve"> </v>
      </c>
      <c r="BK69" s="157" t="str">
        <f>IF(ISBLANK(Math1!JB28)," ",IF(Math1!JB28&gt;=75,Math1!JB28," "))</f>
        <v xml:space="preserve"> </v>
      </c>
      <c r="BL69" s="157" t="str">
        <f>IF(ISBLANK(Math1!JF28)," ",IF(Math1!JF28&gt;=75,Math1!JF28," "))</f>
        <v xml:space="preserve"> </v>
      </c>
      <c r="BM69" s="157" t="str">
        <f>IF(ISBLANK(Math1!JJ28)," ",IF(Math1!JJ28&gt;=75,Math1!JJ28," "))</f>
        <v xml:space="preserve"> </v>
      </c>
      <c r="BN69" s="157" t="str">
        <f>IF(ISBLANK(Math1!JN28)," ",IF(Math1!JN28&gt;=75,Math1!JN28," "))</f>
        <v xml:space="preserve"> </v>
      </c>
      <c r="BO69" s="157" t="str">
        <f>IF(ISBLANK(Math1!JU28)," ",IF(Math1!JU28&gt;=75,Math1!JU28," "))</f>
        <v xml:space="preserve"> </v>
      </c>
      <c r="BP69" s="157" t="str">
        <f>IF(ISBLANK(Math1!JY28)," ",IF(Math1!JY28&gt;=75,Math1!JY28," "))</f>
        <v xml:space="preserve"> </v>
      </c>
      <c r="BQ69" s="157" t="str">
        <f>IF(ISBLANK(Math1!KC28)," ",IF(Math1!KC28&gt;=75,Math1!KC28," "))</f>
        <v xml:space="preserve"> </v>
      </c>
      <c r="BR69" s="158" t="str">
        <f>IF(ISBLANK(Math1!KG28)," ",IF(Math1!KG28&gt;=75,Math1!KG28," "))</f>
        <v xml:space="preserve"> </v>
      </c>
      <c r="BS69" s="456" t="str">
        <f>AU69</f>
        <v xml:space="preserve">  </v>
      </c>
      <c r="BT69" s="457"/>
      <c r="BU69" s="157" t="str">
        <f>IF(ISBLANK(Math1!KK28)," ",IF(Math1!KK28&gt;=75,Math1!KK28," "))</f>
        <v xml:space="preserve"> </v>
      </c>
      <c r="BV69" s="157" t="str">
        <f>IF(ISBLANK(Math1!KR28)," ",IF(Math1!KR28&gt;=75,Math1!KR28," "))</f>
        <v xml:space="preserve"> </v>
      </c>
      <c r="BW69" s="157" t="str">
        <f>IF(ISBLANK(Math1!KV28)," ",IF(Math1!KV28&gt;=75,Math1!KV28," "))</f>
        <v xml:space="preserve"> </v>
      </c>
    </row>
    <row r="70" spans="1:75" s="1" customFormat="1" ht="20.100000000000001" customHeight="1">
      <c r="A70" s="459"/>
      <c r="B70" s="459"/>
      <c r="C70" s="159" t="str">
        <f>IF(ISBLANK(Math1!E28)," ",IF(Math1!E28&gt;=50,IF(Math1!E28&lt;75,Math1!E28," ")," "))</f>
        <v xml:space="preserve"> </v>
      </c>
      <c r="D70" s="159" t="str">
        <f>IF(ISBLANK(Math1!I28)," ",IF(Math1!I28&gt;=50,IF(Math1!I28&lt;75,Math1!I28," ")," "))</f>
        <v xml:space="preserve"> </v>
      </c>
      <c r="E70" s="159" t="str">
        <f>IF(ISBLANK(Math1!M28)," ",IF(Math1!M28&gt;=50,IF(Math1!M28&lt;75,Math1!M28," ")," "))</f>
        <v xml:space="preserve"> </v>
      </c>
      <c r="F70" s="159" t="str">
        <f>IF(ISBLANK(Math1!Q28)," ",IF(Math1!Q28&gt;=50,IF(Math1!Q28&lt;75,Math1!Q28," ")," "))</f>
        <v xml:space="preserve"> </v>
      </c>
      <c r="G70" s="159" t="str">
        <f>IF(ISBLANK(Math1!U28)," ",IF(Math1!U28&gt;=50,IF(Math1!U28&lt;75,Math1!U28," ")," "))</f>
        <v xml:space="preserve"> </v>
      </c>
      <c r="H70" s="159" t="str">
        <f>IF(ISBLANK(Math1!AB28)," ",IF(Math1!AB28&gt;=50,IF(Math1!AB28&lt;75,Math1!AB28," ")," "))</f>
        <v xml:space="preserve"> </v>
      </c>
      <c r="I70" s="159" t="str">
        <f>IF(ISBLANK(Math1!AF28)," ",IF(Math1!AF28&gt;=50,IF(Math1!AF28&lt;75,Math1!AF28," ")," "))</f>
        <v xml:space="preserve"> </v>
      </c>
      <c r="J70" s="159" t="str">
        <f>IF(ISBLANK(Math1!AJ28)," ",IF(Math1!AJ28&gt;=50,IF(Math1!AJ28&lt;75,Math1!AJ28," ")," "))</f>
        <v xml:space="preserve"> </v>
      </c>
      <c r="K70" s="159" t="str">
        <f>IF(ISBLANK(Math1!AN28)," ",IF(Math1!AN28&gt;=50,IF(Math1!AN28&lt;75,Math1!AN28," ")," "))</f>
        <v xml:space="preserve"> </v>
      </c>
      <c r="L70" s="159" t="str">
        <f>IF(ISBLANK(Math1!AR28)," ",IF(Math1!AR28&gt;=50,IF(Math1!AR28&lt;75,Math1!AR28," ")," "))</f>
        <v xml:space="preserve"> </v>
      </c>
      <c r="M70" s="159" t="str">
        <f>IF(ISBLANK(Math1!AY28)," ",IF(Math1!AY28&gt;=50,IF(Math1!AY28&lt;75,Math1!AY28," ")," "))</f>
        <v xml:space="preserve"> </v>
      </c>
      <c r="N70" s="159" t="str">
        <f>IF(ISBLANK(Math1!BC28)," ",IF(Math1!BC28&gt;=50,IF(Math1!BC28&lt;75,Math1!BC28," ")," "))</f>
        <v xml:space="preserve"> </v>
      </c>
      <c r="O70" s="159" t="str">
        <f>IF(ISBLANK(Math1!BG28)," ",IF(Math1!BG28&gt;=50,IF(Math1!BG28&lt;75,Math1!BG28," ")," "))</f>
        <v xml:space="preserve"> </v>
      </c>
      <c r="P70" s="159" t="str">
        <f>IF(ISBLANK(Math1!BK28)," ",IF(Math1!BK28&gt;=50,IF(Math1!BK28&lt;75,Math1!BK28," ")," "))</f>
        <v xml:space="preserve"> </v>
      </c>
      <c r="Q70" s="159" t="str">
        <f>IF(ISBLANK(Math1!BO28)," ",IF(Math1!BO28&gt;=50,IF(Math1!BO28&lt;75,Math1!BO28," ")," "))</f>
        <v xml:space="preserve"> </v>
      </c>
      <c r="R70" s="159" t="str">
        <f>IF(ISBLANK(Math1!BV28)," ",IF(Math1!BV28&gt;=50,IF(Math1!BV28&lt;75,Math1!BV28," ")," "))</f>
        <v xml:space="preserve"> </v>
      </c>
      <c r="S70" s="159" t="str">
        <f>IF(ISBLANK(Math1!BZ28)," ",IF(Math1!BZ28&gt;=50,IF(Math1!BZ28&lt;75,Math1!BZ28," ")," "))</f>
        <v xml:space="preserve"> </v>
      </c>
      <c r="T70" s="159" t="str">
        <f>IF(ISBLANK(Math1!CD28)," ",IF(Math1!CD28&gt;=50,IF(Math1!CD28&lt;75,Math1!CD28," ")," "))</f>
        <v xml:space="preserve"> </v>
      </c>
      <c r="U70" s="159" t="str">
        <f>IF(ISBLANK(Math1!CH28)," ",IF(Math1!CH28&gt;=50,IF(Math1!CH28&lt;75,Math1!CH28," ")," "))</f>
        <v xml:space="preserve"> </v>
      </c>
      <c r="V70" s="159" t="str">
        <f>IF(ISBLANK(Math1!CL28)," ",IF(Math1!CL28&gt;=50,IF(Math1!CL28&lt;75,Math1!CL28," ")," "))</f>
        <v xml:space="preserve"> </v>
      </c>
      <c r="W70" s="160" t="str">
        <f>IF(ISBLANK(Math1!CS28)," ",IF(Math1!CS28&gt;=50,IF(Math1!CS28&lt;75,Math1!CS28," ")," "))</f>
        <v xml:space="preserve"> </v>
      </c>
      <c r="X70" s="458"/>
      <c r="Y70" s="459"/>
      <c r="Z70" s="159" t="str">
        <f>IF(ISBLANK(Math1!CW28)," ",IF(Math1!CW28&gt;=50,IF(Math1!CW28&lt;75,Math1!CW28," ")," "))</f>
        <v xml:space="preserve"> </v>
      </c>
      <c r="AA70" s="159" t="str">
        <f>IF(ISBLANK(Math1!DA28)," ",IF(Math1!DA28&gt;=50,IF(Math1!DA28&lt;75,Math1!DA28," ")," "))</f>
        <v xml:space="preserve"> </v>
      </c>
      <c r="AB70" s="159" t="str">
        <f>IF(ISBLANK(Math1!DE28)," ",IF(Math1!DE28&gt;=50,IF(Math1!DE28&lt;75,Math1!DE28," ")," "))</f>
        <v xml:space="preserve"> </v>
      </c>
      <c r="AC70" s="159" t="str">
        <f>IF(ISBLANK(Math1!DI28)," ",IF(Math1!DI28&gt;=50,IF(Math1!DI28&lt;75,Math1!DI28," ")," "))</f>
        <v xml:space="preserve"> </v>
      </c>
      <c r="AD70" s="159" t="str">
        <f>IF(ISBLANK(Math1!DP28)," ",IF(Math1!DP28&gt;=50,IF(Math1!DP28&lt;75,Math1!DP28," ")," "))</f>
        <v xml:space="preserve"> </v>
      </c>
      <c r="AE70" s="159" t="str">
        <f>IF(ISBLANK(Math1!DT28)," ",IF(Math1!DT28&gt;=50,IF(Math1!DT28&lt;75,Math1!DT28," ")," "))</f>
        <v xml:space="preserve"> </v>
      </c>
      <c r="AF70" s="159" t="str">
        <f>IF(ISBLANK(Math1!DX28)," ",IF(Math1!DX28&gt;=50,IF(Math1!DX28&lt;75,Math1!DX28," ")," "))</f>
        <v xml:space="preserve"> </v>
      </c>
      <c r="AG70" s="159" t="str">
        <f>IF(ISBLANK(Math1!EB28)," ",IF(Math1!EB28&gt;=50,IF(Math1!EB28&lt;75,Math1!EB28," ")," "))</f>
        <v xml:space="preserve"> </v>
      </c>
      <c r="AH70" s="159" t="str">
        <f>IF(ISBLANK(Math1!EF28)," ",IF(Math1!EF28&gt;=50,IF(Math1!EF28&lt;75,Math1!EF28," ")," "))</f>
        <v xml:space="preserve"> </v>
      </c>
      <c r="AI70" s="159" t="str">
        <f>IF(ISBLANK(Math1!EM28)," ",IF(Math1!EM28&gt;=50,IF(Math1!EM28&lt;75,Math1!EM28," ")," "))</f>
        <v xml:space="preserve"> </v>
      </c>
      <c r="AJ70" s="159" t="str">
        <f>IF(ISBLANK(Math1!EQ28)," ",IF(Math1!EQ28&gt;=50,IF(Math1!EQ28&lt;75,Math1!EQ28," ")," "))</f>
        <v xml:space="preserve"> </v>
      </c>
      <c r="AK70" s="159" t="str">
        <f>IF(ISBLANK(Math1!EU28)," ",IF(Math1!EU28&gt;=50,IF(Math1!EU28&lt;75,Math1!EU28," ")," "))</f>
        <v xml:space="preserve"> </v>
      </c>
      <c r="AL70" s="159" t="str">
        <f>IF(ISBLANK(Math1!EY28)," ",IF(Math1!EY28&gt;=50,IF(Math1!EY28&lt;75,Math1!EY28," ")," "))</f>
        <v xml:space="preserve"> </v>
      </c>
      <c r="AM70" s="159" t="str">
        <f>IF(ISBLANK(Math1!FC28)," ",IF(Math1!FC28&gt;=50,IF(Math1!FC28&lt;75,Math1!FC28," ")," "))</f>
        <v xml:space="preserve"> </v>
      </c>
      <c r="AN70" s="159" t="str">
        <f>IF(ISBLANK(Math1!FJ28)," ",IF(Math1!FJ28&gt;=50,IF(Math1!FJ28&lt;75,Math1!FJ28," ")," "))</f>
        <v xml:space="preserve"> </v>
      </c>
      <c r="AO70" s="159" t="str">
        <f>IF(ISBLANK(Math1!FN28)," ",IF(Math1!FN28&gt;=50,IF(Math1!FN28&lt;75,Math1!FN28," ")," "))</f>
        <v xml:space="preserve"> </v>
      </c>
      <c r="AP70" s="159" t="str">
        <f>IF(ISBLANK(Math1!FR28)," ",IF(Math1!FR28&gt;=50,IF(Math1!FR28&lt;75,Math1!FR28," ")," "))</f>
        <v xml:space="preserve"> </v>
      </c>
      <c r="AQ70" s="159" t="str">
        <f>IF(ISBLANK(Math1!FV28)," ",IF(Math1!FV28&gt;=50,IF(Math1!FV28&lt;75,Math1!FV28," ")," "))</f>
        <v xml:space="preserve"> </v>
      </c>
      <c r="AR70" s="159" t="str">
        <f>IF(ISBLANK(Math1!FZ28)," ",IF(Math1!FZ28&gt;=50,IF(Math1!FZ28&lt;75,Math1!FZ28," ")," "))</f>
        <v xml:space="preserve"> </v>
      </c>
      <c r="AS70" s="159" t="str">
        <f>IF(ISBLANK(Math1!GG28)," ",IF(Math1!GG28&gt;=50,IF(Math1!GG28&lt;75,Math1!GG28," ")," "))</f>
        <v xml:space="preserve"> </v>
      </c>
      <c r="AT70" s="160" t="str">
        <f>IF(ISBLANK(Math1!GK28)," ",IF(Math1!GK28&gt;=50,IF(Math1!GK28&lt;75,Math1!GK28," ")," "))</f>
        <v xml:space="preserve"> </v>
      </c>
      <c r="AU70" s="458"/>
      <c r="AV70" s="459"/>
      <c r="AW70" s="159" t="str">
        <f>IF(ISBLANK(Math1!GO28)," ",IF(Math1!GO28&gt;=50,IF(Math1!GO28&lt;75,Math1!GO28," ")," "))</f>
        <v xml:space="preserve"> </v>
      </c>
      <c r="AX70" s="159" t="str">
        <f>IF(ISBLANK(Math1!GS28)," ",IF(Math1!GS28&gt;=50,IF(Math1!GS28&lt;75,Math1!GS28," ")," "))</f>
        <v xml:space="preserve"> </v>
      </c>
      <c r="AY70" s="159" t="str">
        <f>IF(ISBLANK(Math1!GW28)," ",IF(Math1!GW28&gt;=50,IF(Math1!GW28&lt;75,Math1!GW28," ")," "))</f>
        <v xml:space="preserve"> </v>
      </c>
      <c r="AZ70" s="159" t="str">
        <f>IF(ISBLANK(Math1!HD28)," ",IF(Math1!HD28&gt;=50,IF(Math1!HD28&lt;75,Math1!HD28," ")," "))</f>
        <v xml:space="preserve"> </v>
      </c>
      <c r="BA70" s="159" t="str">
        <f>IF(ISBLANK(Math1!HH28)," ",IF(Math1!HH28&gt;=50,IF(Math1!HH28&lt;75,Math1!HH28," ")," "))</f>
        <v xml:space="preserve"> </v>
      </c>
      <c r="BB70" s="159" t="str">
        <f>IF(ISBLANK(Math1!HL28)," ",IF(Math1!HL28&gt;=50,IF(Math1!HL28&lt;75,Math1!HL28," ")," "))</f>
        <v xml:space="preserve"> </v>
      </c>
      <c r="BC70" s="159" t="str">
        <f>IF(ISBLANK(Math1!HP28)," ",IF(Math1!HP28&gt;=50,IF(Math1!HP28&lt;75,Math1!HP28," ")," "))</f>
        <v xml:space="preserve"> </v>
      </c>
      <c r="BD70" s="159" t="str">
        <f>IF(ISBLANK(Math1!HT28)," ",IF(Math1!HT28&gt;=50,IF(Math1!HT28&lt;75,Math1!HT28," ")," "))</f>
        <v xml:space="preserve"> </v>
      </c>
      <c r="BE70" s="159" t="str">
        <f>IF(ISBLANK(Math1!IA28)," ",IF(Math1!IA28&gt;=50,IF(Math1!IA28&lt;75,Math1!IA28," ")," "))</f>
        <v xml:space="preserve"> </v>
      </c>
      <c r="BF70" s="159" t="str">
        <f>IF(ISBLANK(Math1!IE28)," ",IF(Math1!IE28&gt;=50,IF(Math1!IE28&lt;75,Math1!IE28," ")," "))</f>
        <v xml:space="preserve"> </v>
      </c>
      <c r="BG70" s="159" t="str">
        <f>IF(ISBLANK(Math1!II28)," ",IF(Math1!II28&gt;=50,IF(Math1!II28&lt;75,Math1!II28," ")," "))</f>
        <v xml:space="preserve"> </v>
      </c>
      <c r="BH70" s="159" t="str">
        <f>IF(ISBLANK(Math1!IM28)," ",IF(Math1!IM28&gt;=50,IF(Math1!IM28&lt;75,Math1!IM28," ")," "))</f>
        <v xml:space="preserve"> </v>
      </c>
      <c r="BI70" s="159" t="str">
        <f>IF(ISBLANK(Math1!IQ28)," ",IF(Math1!IQ28&gt;=50,IF(Math1!IQ28&lt;75,Math1!IQ28," ")," "))</f>
        <v xml:space="preserve"> </v>
      </c>
      <c r="BJ70" s="159" t="str">
        <f>IF(ISBLANK(Math1!IX28)," ",IF(Math1!IX28&gt;=50,IF(Math1!IX28&lt;75,Math1!IX28," ")," "))</f>
        <v xml:space="preserve"> </v>
      </c>
      <c r="BK70" s="159" t="str">
        <f>IF(ISBLANK(Math1!JB28)," ",IF(Math1!JB28&gt;=50,IF(Math1!JB28&lt;75,Math1!JB28," ")," "))</f>
        <v xml:space="preserve"> </v>
      </c>
      <c r="BL70" s="159" t="str">
        <f>IF(ISBLANK(Math1!JF28)," ",IF(Math1!JF28&gt;=50,IF(Math1!JF28&lt;75,Math1!JF28," ")," "))</f>
        <v xml:space="preserve"> </v>
      </c>
      <c r="BM70" s="159" t="str">
        <f>IF(ISBLANK(Math1!JJ28)," ",IF(Math1!JJ28&gt;=50,IF(Math1!JJ28&lt;75,Math1!JJ28," ")," "))</f>
        <v xml:space="preserve"> </v>
      </c>
      <c r="BN70" s="159" t="str">
        <f>IF(ISBLANK(Math1!JN28)," ",IF(Math1!JN28&gt;=50,IF(Math1!JN28&lt;75,Math1!JN28," ")," "))</f>
        <v xml:space="preserve"> </v>
      </c>
      <c r="BO70" s="159" t="str">
        <f>IF(ISBLANK(Math1!JU28)," ",IF(Math1!JU28&gt;=50,IF(Math1!JU28&lt;75,Math1!JU28," ")," "))</f>
        <v xml:space="preserve"> </v>
      </c>
      <c r="BP70" s="159" t="str">
        <f>IF(ISBLANK(Math1!JY28)," ",IF(Math1!JY28&gt;=50,IF(Math1!JY28&lt;75,Math1!JY28," ")," "))</f>
        <v xml:space="preserve"> </v>
      </c>
      <c r="BQ70" s="159" t="str">
        <f>IF(ISBLANK(Math1!KC28)," ",IF(Math1!KC28&gt;=50,IF(Math1!KC28&lt;75,Math1!KC28," ")," "))</f>
        <v xml:space="preserve"> </v>
      </c>
      <c r="BR70" s="160" t="str">
        <f>IF(ISBLANK(Math1!KG28)," ",IF(Math1!KG28&gt;=50,IF(Math1!KG28&lt;75,Math1!KG28," ")," "))</f>
        <v xml:space="preserve"> </v>
      </c>
      <c r="BS70" s="458"/>
      <c r="BT70" s="459"/>
      <c r="BU70" s="159" t="str">
        <f>IF(ISBLANK(Math1!KK28)," ",IF(Math1!KK28&gt;=50,IF(Math1!KK28&lt;75,Math1!KK28," ")," "))</f>
        <v xml:space="preserve"> </v>
      </c>
      <c r="BV70" s="159" t="str">
        <f>IF(ISBLANK(Math1!KR28)," ",IF(Math1!KR28&gt;=50,IF(Math1!KR28&lt;75,Math1!KR28," ")," "))</f>
        <v xml:space="preserve"> </v>
      </c>
      <c r="BW70" s="159" t="str">
        <f>IF(ISBLANK(Math1!KV28)," ",IF(Math1!KV28&gt;=50,IF(Math1!KV28&lt;75,Math1!KV28," ")," "))</f>
        <v xml:space="preserve"> </v>
      </c>
    </row>
    <row r="71" spans="1:75" s="1" customFormat="1" ht="20.100000000000001" customHeight="1" thickBot="1">
      <c r="A71" s="459"/>
      <c r="B71" s="459"/>
      <c r="C71" s="161" t="str">
        <f>IF(ISBLANK(Math1!E28)," ",IF(Math1!E28&lt;50,Math1!E28," "))</f>
        <v xml:space="preserve"> </v>
      </c>
      <c r="D71" s="161" t="str">
        <f>IF(ISBLANK(Math1!I28)," ",IF(Math1!I28&lt;50,Math1!I28," "))</f>
        <v xml:space="preserve"> </v>
      </c>
      <c r="E71" s="161" t="str">
        <f>IF(ISBLANK(Math1!M28)," ",IF(Math1!M28&lt;50,Math1!M28," "))</f>
        <v xml:space="preserve"> </v>
      </c>
      <c r="F71" s="161" t="str">
        <f>IF(ISBLANK(Math1!Q28)," ",IF(Math1!Q28&lt;50,Math1!Q28," "))</f>
        <v xml:space="preserve"> </v>
      </c>
      <c r="G71" s="161" t="str">
        <f>IF(ISBLANK(Math1!U28)," ",IF(Math1!U28&lt;50,Math1!U28," "))</f>
        <v xml:space="preserve"> </v>
      </c>
      <c r="H71" s="161" t="str">
        <f>IF(ISBLANK(Math1!AB28)," ",IF(Math1!AB28&lt;50,Math1!AB28," "))</f>
        <v xml:space="preserve"> </v>
      </c>
      <c r="I71" s="161" t="str">
        <f>IF(ISBLANK(Math1!AF28)," ",IF(Math1!AF28&lt;50,Math1!AF28," "))</f>
        <v xml:space="preserve"> </v>
      </c>
      <c r="J71" s="161" t="str">
        <f>IF(ISBLANK(Math1!AJ28)," ",IF(Math1!AJ28&lt;50,Math1!AJ28," "))</f>
        <v xml:space="preserve"> </v>
      </c>
      <c r="K71" s="161" t="str">
        <f>IF(ISBLANK(Math1!AN28)," ",IF(Math1!AN28&lt;50,Math1!AN28," "))</f>
        <v xml:space="preserve"> </v>
      </c>
      <c r="L71" s="161" t="str">
        <f>IF(ISBLANK(Math1!AR28)," ",IF(Math1!AR28&lt;50,Math1!AR28," "))</f>
        <v xml:space="preserve"> </v>
      </c>
      <c r="M71" s="161" t="str">
        <f>IF(ISBLANK(Math1!AY28)," ",IF(Math1!AY28&lt;50,Math1!AY28," "))</f>
        <v xml:space="preserve"> </v>
      </c>
      <c r="N71" s="161" t="str">
        <f>IF(ISBLANK(Math1!BC28)," ",IF(Math1!BC28&lt;50,Math1!BC28," "))</f>
        <v xml:space="preserve"> </v>
      </c>
      <c r="O71" s="161" t="str">
        <f>IF(ISBLANK(Math1!BG28)," ",IF(Math1!BG28&lt;50,Math1!BG28," "))</f>
        <v xml:space="preserve"> </v>
      </c>
      <c r="P71" s="161" t="str">
        <f>IF(ISBLANK(Math1!BK28)," ",IF(Math1!BK28&lt;50,Math1!BK28," "))</f>
        <v xml:space="preserve"> </v>
      </c>
      <c r="Q71" s="161" t="str">
        <f>IF(ISBLANK(Math1!BO28)," ",IF(Math1!BO28&lt;50,Math1!BO28," "))</f>
        <v xml:space="preserve"> </v>
      </c>
      <c r="R71" s="161" t="str">
        <f>IF(ISBLANK(Math1!BV28)," ",IF(Math1!BV28&lt;50,Math1!BV28," "))</f>
        <v xml:space="preserve"> </v>
      </c>
      <c r="S71" s="161" t="str">
        <f>IF(ISBLANK(Math1!BZ28)," ",IF(Math1!BZ28&lt;50,Math1!BZ28," "))</f>
        <v xml:space="preserve"> </v>
      </c>
      <c r="T71" s="161" t="str">
        <f>IF(ISBLANK(Math1!CD28)," ",IF(Math1!CD28&lt;50,Math1!CD28," "))</f>
        <v xml:space="preserve"> </v>
      </c>
      <c r="U71" s="161" t="str">
        <f>IF(ISBLANK(Math1!CH28)," ",IF(Math1!CH28&lt;50,Math1!CH28," "))</f>
        <v xml:space="preserve"> </v>
      </c>
      <c r="V71" s="161" t="str">
        <f>IF(ISBLANK(Math1!CL28)," ",IF(Math1!CL28&lt;50,Math1!CL28," "))</f>
        <v xml:space="preserve"> </v>
      </c>
      <c r="W71" s="162" t="str">
        <f>IF(ISBLANK(Math1!CS28)," ",IF(Math1!CS28&lt;50,Math1!CS28," "))</f>
        <v xml:space="preserve"> </v>
      </c>
      <c r="X71" s="460"/>
      <c r="Y71" s="461"/>
      <c r="Z71" s="161" t="str">
        <f>IF(ISBLANK(Math1!CW28)," ",IF(Math1!CW28&lt;50,Math1!CW28," "))</f>
        <v xml:space="preserve"> </v>
      </c>
      <c r="AA71" s="161" t="str">
        <f>IF(ISBLANK(Math1!DA28)," ",IF(Math1!DA28&lt;50,Math1!DA28," "))</f>
        <v xml:space="preserve"> </v>
      </c>
      <c r="AB71" s="161" t="str">
        <f>IF(ISBLANK(Math1!DE28)," ",IF(Math1!DE28&lt;50,Math1!DE28," "))</f>
        <v xml:space="preserve"> </v>
      </c>
      <c r="AC71" s="161" t="str">
        <f>IF(ISBLANK(Math1!DI28)," ",IF(Math1!DI28&lt;50,Math1!DI28," "))</f>
        <v xml:space="preserve"> </v>
      </c>
      <c r="AD71" s="161" t="str">
        <f>IF(ISBLANK(Math1!DP28)," ",IF(Math1!DP28&lt;50,Math1!DP28," "))</f>
        <v xml:space="preserve"> </v>
      </c>
      <c r="AE71" s="161" t="str">
        <f>IF(ISBLANK(Math1!DT28)," ",IF(Math1!DT28&lt;50,Math1!DT28," "))</f>
        <v xml:space="preserve"> </v>
      </c>
      <c r="AF71" s="161" t="str">
        <f>IF(ISBLANK(Math1!DX28)," ",IF(Math1!DX28&lt;50,Math1!DX28," "))</f>
        <v xml:space="preserve"> </v>
      </c>
      <c r="AG71" s="161" t="str">
        <f>IF(ISBLANK(Math1!EB28)," ",IF(Math1!EB28&lt;50,Math1!EB28," "))</f>
        <v xml:space="preserve"> </v>
      </c>
      <c r="AH71" s="161" t="str">
        <f>IF(ISBLANK(Math1!EF28)," ",IF(Math1!EF28&lt;50,Math1!EF28," "))</f>
        <v xml:space="preserve"> </v>
      </c>
      <c r="AI71" s="161" t="str">
        <f>IF(ISBLANK(Math1!EM28)," ",IF(Math1!EM28&lt;50,Math1!EM28," "))</f>
        <v xml:space="preserve"> </v>
      </c>
      <c r="AJ71" s="161" t="str">
        <f>IF(ISBLANK(Math1!EQ28)," ",IF(Math1!EQ28&lt;50,Math1!EQ28," "))</f>
        <v xml:space="preserve"> </v>
      </c>
      <c r="AK71" s="161" t="str">
        <f>IF(ISBLANK(Math1!EU28)," ",IF(Math1!EU28&lt;50,Math1!EU28," "))</f>
        <v xml:space="preserve"> </v>
      </c>
      <c r="AL71" s="161" t="str">
        <f>IF(ISBLANK(Math1!EY28)," ",IF(Math1!EY28&lt;50,Math1!EY28," "))</f>
        <v xml:space="preserve"> </v>
      </c>
      <c r="AM71" s="161" t="str">
        <f>IF(ISBLANK(Math1!FC28)," ",IF(Math1!FC28&lt;50,Math1!FC28," "))</f>
        <v xml:space="preserve"> </v>
      </c>
      <c r="AN71" s="161" t="str">
        <f>IF(ISBLANK(Math1!FJ28)," ",IF(Math1!FJ28&lt;50,Math1!FJ28," "))</f>
        <v xml:space="preserve"> </v>
      </c>
      <c r="AO71" s="161" t="str">
        <f>IF(ISBLANK(Math1!FN28)," ",IF(Math1!FN28&lt;50,Math1!FN28," "))</f>
        <v xml:space="preserve"> </v>
      </c>
      <c r="AP71" s="161" t="str">
        <f>IF(ISBLANK(Math1!FR28)," ",IF(Math1!FR28&lt;50,Math1!FR28," "))</f>
        <v xml:space="preserve"> </v>
      </c>
      <c r="AQ71" s="161" t="str">
        <f>IF(ISBLANK(Math1!FV28)," ",IF(Math1!FV28&lt;50,Math1!FV28," "))</f>
        <v xml:space="preserve"> </v>
      </c>
      <c r="AR71" s="161" t="str">
        <f>IF(ISBLANK(Math1!FZ28)," ",IF(Math1!FZ28&lt;50,Math1!FZ28," "))</f>
        <v xml:space="preserve"> </v>
      </c>
      <c r="AS71" s="161" t="str">
        <f>IF(ISBLANK(Math1!GG28)," ",IF(Math1!GG28&lt;50,Math1!GG28," "))</f>
        <v xml:space="preserve"> </v>
      </c>
      <c r="AT71" s="162" t="str">
        <f>IF(ISBLANK(Math1!GK28)," ",IF(Math1!GK28&lt;50,Math1!GK28," "))</f>
        <v xml:space="preserve"> </v>
      </c>
      <c r="AU71" s="460"/>
      <c r="AV71" s="461"/>
      <c r="AW71" s="161" t="str">
        <f>IF(ISBLANK(Math1!GO28)," ",IF(Math1!GO28&lt;50,Math1!GO28," "))</f>
        <v xml:space="preserve"> </v>
      </c>
      <c r="AX71" s="161" t="str">
        <f>IF(ISBLANK(Math1!GS28)," ",IF(Math1!GS28&lt;50,Math1!GS28," "))</f>
        <v xml:space="preserve"> </v>
      </c>
      <c r="AY71" s="161" t="str">
        <f>IF(ISBLANK(Math1!GW28)," ",IF(Math1!GW28&lt;50,Math1!GW28," "))</f>
        <v xml:space="preserve"> </v>
      </c>
      <c r="AZ71" s="161" t="str">
        <f>IF(ISBLANK(Math1!HD28)," ",IF(Math1!HD28&lt;50,Math1!HD28," "))</f>
        <v xml:space="preserve"> </v>
      </c>
      <c r="BA71" s="161" t="str">
        <f>IF(ISBLANK(Math1!HH28)," ",IF(Math1!HH28&lt;50,Math1!HH28," "))</f>
        <v xml:space="preserve"> </v>
      </c>
      <c r="BB71" s="161" t="str">
        <f>IF(ISBLANK(Math1!HL28)," ",IF(Math1!HL28&lt;50,Math1!HL28," "))</f>
        <v xml:space="preserve"> </v>
      </c>
      <c r="BC71" s="161" t="str">
        <f>IF(ISBLANK(Math1!HP28)," ",IF(Math1!HP28&lt;50,Math1!HP28," "))</f>
        <v xml:space="preserve"> </v>
      </c>
      <c r="BD71" s="161" t="str">
        <f>IF(ISBLANK(Math1!HT28)," ",IF(Math1!HT28&lt;50,Math1!HT28," "))</f>
        <v xml:space="preserve"> </v>
      </c>
      <c r="BE71" s="161" t="str">
        <f>IF(ISBLANK(Math1!IA28)," ",IF(Math1!IA28&lt;50,Math1!IA28," "))</f>
        <v xml:space="preserve"> </v>
      </c>
      <c r="BF71" s="161" t="str">
        <f>IF(ISBLANK(Math1!IE28)," ",IF(Math1!IE28&lt;50,Math1!IE28," "))</f>
        <v xml:space="preserve"> </v>
      </c>
      <c r="BG71" s="161" t="str">
        <f>IF(ISBLANK(Math1!II28)," ",IF(Math1!II28&lt;50,Math1!II28," "))</f>
        <v xml:space="preserve"> </v>
      </c>
      <c r="BH71" s="161" t="str">
        <f>IF(ISBLANK(Math1!IM28)," ",IF(Math1!IM28&lt;50,Math1!IM28," "))</f>
        <v xml:space="preserve"> </v>
      </c>
      <c r="BI71" s="161" t="str">
        <f>IF(ISBLANK(Math1!IQ28)," ",IF(Math1!IQ28&lt;50,Math1!IQ28," "))</f>
        <v xml:space="preserve"> </v>
      </c>
      <c r="BJ71" s="161" t="str">
        <f>IF(ISBLANK(Math1!IX28)," ",IF(Math1!IX28&lt;50,Math1!IX28," "))</f>
        <v xml:space="preserve"> </v>
      </c>
      <c r="BK71" s="161" t="str">
        <f>IF(ISBLANK(Math1!JB28)," ",IF(Math1!JB28&lt;50,Math1!JB28," "))</f>
        <v xml:space="preserve"> </v>
      </c>
      <c r="BL71" s="161" t="str">
        <f>IF(ISBLANK(Math1!JF28)," ",IF(Math1!JF28&lt;50,Math1!JF28," "))</f>
        <v xml:space="preserve"> </v>
      </c>
      <c r="BM71" s="161" t="str">
        <f>IF(ISBLANK(Math1!JJ28)," ",IF(Math1!JJ28&lt;50,Math1!JJ28," "))</f>
        <v xml:space="preserve"> </v>
      </c>
      <c r="BN71" s="161" t="str">
        <f>IF(ISBLANK(Math1!JN28)," ",IF(Math1!JN28&lt;50,Math1!JN28," "))</f>
        <v xml:space="preserve"> </v>
      </c>
      <c r="BO71" s="161" t="str">
        <f>IF(ISBLANK(Math1!JU28)," ",IF(Math1!JU28&lt;50,Math1!JU28," "))</f>
        <v xml:space="preserve"> </v>
      </c>
      <c r="BP71" s="161" t="str">
        <f>IF(ISBLANK(Math1!JY28)," ",IF(Math1!JY28&lt;50,Math1!JY28," "))</f>
        <v xml:space="preserve"> </v>
      </c>
      <c r="BQ71" s="161" t="str">
        <f>IF(ISBLANK(Math1!KC28)," ",IF(Math1!KC28&lt;50,Math1!KC28," "))</f>
        <v xml:space="preserve"> </v>
      </c>
      <c r="BR71" s="162" t="str">
        <f>IF(ISBLANK(Math1!KG28)," ",IF(Math1!KG28&lt;50,Math1!KG28," "))</f>
        <v xml:space="preserve"> </v>
      </c>
      <c r="BS71" s="460"/>
      <c r="BT71" s="461"/>
      <c r="BU71" s="161" t="str">
        <f>IF(ISBLANK(Math1!KK28)," ",IF(Math1!KK28&lt;50,Math1!KK28," "))</f>
        <v xml:space="preserve"> </v>
      </c>
      <c r="BV71" s="161" t="str">
        <f>IF(ISBLANK(Math1!KR28)," ",IF(Math1!KR28&lt;50,Math1!KR28," "))</f>
        <v xml:space="preserve"> </v>
      </c>
      <c r="BW71" s="161" t="str">
        <f>IF(ISBLANK(Math1!KV28)," ",IF(Math1!KV28&lt;50,Math1!KV28," "))</f>
        <v xml:space="preserve"> </v>
      </c>
    </row>
    <row r="72" spans="1:75" s="1" customFormat="1" ht="20.100000000000001" customHeight="1">
      <c r="A72" s="459" t="str">
        <f>LEFT(Math1!$A27,1)&amp;LEFT(Math1!$B27,1)</f>
        <v xml:space="preserve">  </v>
      </c>
      <c r="B72" s="459"/>
      <c r="C72" s="157" t="str">
        <f>IF(ISBLANK(Math1!E27)," ",IF(Math1!E27&gt;=75,Math1!E27," "))</f>
        <v xml:space="preserve"> </v>
      </c>
      <c r="D72" s="157" t="str">
        <f>IF(ISBLANK(Math1!I27)," ",IF(Math1!I27&gt;=75,Math1!I27," "))</f>
        <v xml:space="preserve"> </v>
      </c>
      <c r="E72" s="157" t="str">
        <f>IF(ISBLANK(Math1!M27)," ",IF(Math1!M27&gt;=75,Math1!M27," "))</f>
        <v xml:space="preserve"> </v>
      </c>
      <c r="F72" s="157" t="str">
        <f>IF(ISBLANK(Math1!Q27)," ",IF(Math1!Q27&gt;=75,Math1!Q27," "))</f>
        <v xml:space="preserve"> </v>
      </c>
      <c r="G72" s="157" t="str">
        <f>IF(ISBLANK(Math1!U27)," ",IF(Math1!U27&gt;=75,Math1!U27," "))</f>
        <v xml:space="preserve"> </v>
      </c>
      <c r="H72" s="157" t="str">
        <f>IF(ISBLANK(Math1!AB27)," ",IF(Math1!AB27&gt;=75,Math1!AB27," "))</f>
        <v xml:space="preserve"> </v>
      </c>
      <c r="I72" s="157" t="str">
        <f>IF(ISBLANK(Math1!AF27)," ",IF(Math1!AF27&gt;=75,Math1!AF27," "))</f>
        <v xml:space="preserve"> </v>
      </c>
      <c r="J72" s="157" t="str">
        <f>IF(ISBLANK(Math1!AJ27)," ",IF(Math1!AJ27&gt;=75,Math1!AJ27," "))</f>
        <v xml:space="preserve"> </v>
      </c>
      <c r="K72" s="157" t="str">
        <f>IF(ISBLANK(Math1!AN27)," ",IF(Math1!AN27&gt;=75,Math1!AN27," "))</f>
        <v xml:space="preserve"> </v>
      </c>
      <c r="L72" s="157" t="str">
        <f>IF(ISBLANK(Math1!AR27)," ",IF(Math1!AR27&gt;=75,Math1!AR27," "))</f>
        <v xml:space="preserve"> </v>
      </c>
      <c r="M72" s="157" t="str">
        <f>IF(ISBLANK(Math1!AY27)," ",IF(Math1!AY27&gt;=75,Math1!AY27," "))</f>
        <v xml:space="preserve"> </v>
      </c>
      <c r="N72" s="157" t="str">
        <f>IF(ISBLANK(Math1!BC27)," ",IF(Math1!BC27&gt;=75,Math1!BC27," "))</f>
        <v xml:space="preserve"> </v>
      </c>
      <c r="O72" s="157" t="str">
        <f>IF(ISBLANK(Math1!BG27)," ",IF(Math1!BG27&gt;=75,Math1!BG27," "))</f>
        <v xml:space="preserve"> </v>
      </c>
      <c r="P72" s="157" t="str">
        <f>IF(ISBLANK(Math1!BK27)," ",IF(Math1!BK27&gt;=75,Math1!BK27," "))</f>
        <v xml:space="preserve"> </v>
      </c>
      <c r="Q72" s="157" t="str">
        <f>IF(ISBLANK(Math1!BO27)," ",IF(Math1!BO27&gt;=75,Math1!BO27," "))</f>
        <v xml:space="preserve"> </v>
      </c>
      <c r="R72" s="157" t="str">
        <f>IF(ISBLANK(Math1!BV27)," ",IF(Math1!BV27&gt;=75,Math1!BV27," "))</f>
        <v xml:space="preserve"> </v>
      </c>
      <c r="S72" s="157" t="str">
        <f>IF(ISBLANK(Math1!BZ27)," ",IF(Math1!BZ27&gt;=75,Math1!BZ27," "))</f>
        <v xml:space="preserve"> </v>
      </c>
      <c r="T72" s="157" t="str">
        <f>IF(ISBLANK(Math1!CD27)," ",IF(Math1!CD27&gt;=75,Math1!CD27," "))</f>
        <v xml:space="preserve"> </v>
      </c>
      <c r="U72" s="157" t="str">
        <f>IF(ISBLANK(Math1!CH27)," ",IF(Math1!CH27&gt;=75,Math1!CH27," "))</f>
        <v xml:space="preserve"> </v>
      </c>
      <c r="V72" s="157" t="str">
        <f>IF(ISBLANK(Math1!CL27)," ",IF(Math1!CL27&gt;=75,Math1!CL27," "))</f>
        <v xml:space="preserve"> </v>
      </c>
      <c r="W72" s="158" t="str">
        <f>IF(ISBLANK(Math1!CS27)," ",IF(Math1!CS27&gt;=75,Math1!CS27," "))</f>
        <v xml:space="preserve"> </v>
      </c>
      <c r="X72" s="456" t="str">
        <f>A72</f>
        <v xml:space="preserve">  </v>
      </c>
      <c r="Y72" s="457"/>
      <c r="Z72" s="157" t="str">
        <f>IF(ISBLANK(Math1!CW27)," ",IF(Math1!CW27&gt;=75,Math1!CW27," "))</f>
        <v xml:space="preserve"> </v>
      </c>
      <c r="AA72" s="157" t="str">
        <f>IF(ISBLANK(Math1!DA27)," ",IF(Math1!DA27&gt;=75,Math1!DA27," "))</f>
        <v xml:space="preserve"> </v>
      </c>
      <c r="AB72" s="157" t="str">
        <f>IF(ISBLANK(Math1!DE27)," ",IF(Math1!DE27&gt;=75,Math1!DE27," "))</f>
        <v xml:space="preserve"> </v>
      </c>
      <c r="AC72" s="157" t="str">
        <f>IF(ISBLANK(Math1!DI27)," ",IF(Math1!DI27&gt;=75,Math1!DI27," "))</f>
        <v xml:space="preserve"> </v>
      </c>
      <c r="AD72" s="157" t="str">
        <f>IF(ISBLANK(Math1!DP27)," ",IF(Math1!DP27&gt;=75,Math1!DP27," "))</f>
        <v xml:space="preserve"> </v>
      </c>
      <c r="AE72" s="157" t="str">
        <f>IF(ISBLANK(Math1!DT27)," ",IF(Math1!DT27&gt;=75,Math1!DT27," "))</f>
        <v xml:space="preserve"> </v>
      </c>
      <c r="AF72" s="157" t="str">
        <f>IF(ISBLANK(Math1!DX27)," ",IF(Math1!DX27&gt;=75,Math1!DX27," "))</f>
        <v xml:space="preserve"> </v>
      </c>
      <c r="AG72" s="157" t="str">
        <f>IF(ISBLANK(Math1!EB27)," ",IF(Math1!EB27&gt;=75,Math1!EB27," "))</f>
        <v xml:space="preserve"> </v>
      </c>
      <c r="AH72" s="157" t="str">
        <f>IF(ISBLANK(Math1!EF27)," ",IF(Math1!EF27&gt;=75,Math1!EF27," "))</f>
        <v xml:space="preserve"> </v>
      </c>
      <c r="AI72" s="157" t="str">
        <f>IF(ISBLANK(Math1!EM27)," ",IF(Math1!EM27&gt;=75,Math1!EM27," "))</f>
        <v xml:space="preserve"> </v>
      </c>
      <c r="AJ72" s="157" t="str">
        <f>IF(ISBLANK(Math1!EQ27)," ",IF(Math1!EQ27&gt;=75,Math1!EQ27," "))</f>
        <v xml:space="preserve"> </v>
      </c>
      <c r="AK72" s="157" t="str">
        <f>IF(ISBLANK(Math1!EU27)," ",IF(Math1!EU27&gt;=75,Math1!EU27," "))</f>
        <v xml:space="preserve"> </v>
      </c>
      <c r="AL72" s="157" t="str">
        <f>IF(ISBLANK(Math1!EY27)," ",IF(Math1!EY27&gt;=75,Math1!EY27," "))</f>
        <v xml:space="preserve"> </v>
      </c>
      <c r="AM72" s="157" t="str">
        <f>IF(ISBLANK(Math1!FC27)," ",IF(Math1!FC27&gt;=75,Math1!FC27," "))</f>
        <v xml:space="preserve"> </v>
      </c>
      <c r="AN72" s="157" t="str">
        <f>IF(ISBLANK(Math1!FJ27)," ",IF(Math1!FJ27&gt;=75,Math1!FJ27," "))</f>
        <v xml:space="preserve"> </v>
      </c>
      <c r="AO72" s="157" t="str">
        <f>IF(ISBLANK(Math1!FN27)," ",IF(Math1!FN27&gt;=75,Math1!FN27," "))</f>
        <v xml:space="preserve"> </v>
      </c>
      <c r="AP72" s="157" t="str">
        <f>IF(ISBLANK(Math1!FR27)," ",IF(Math1!FR27&gt;=75,Math1!FR27," "))</f>
        <v xml:space="preserve"> </v>
      </c>
      <c r="AQ72" s="157" t="str">
        <f>IF(ISBLANK(Math1!FV27)," ",IF(Math1!FV27&gt;=75,Math1!FV27," "))</f>
        <v xml:space="preserve"> </v>
      </c>
      <c r="AR72" s="157" t="str">
        <f>IF(ISBLANK(Math1!FZ27)," ",IF(Math1!FZ27&gt;=75,Math1!FZ27," "))</f>
        <v xml:space="preserve"> </v>
      </c>
      <c r="AS72" s="157" t="str">
        <f>IF(ISBLANK(Math1!GG27)," ",IF(Math1!GG27&gt;=75,Math1!GG27," "))</f>
        <v xml:space="preserve"> </v>
      </c>
      <c r="AT72" s="158" t="str">
        <f>IF(ISBLANK(Math1!GK27)," ",IF(Math1!GK27&gt;=75,Math1!GK27," "))</f>
        <v xml:space="preserve"> </v>
      </c>
      <c r="AU72" s="456" t="str">
        <f>X72</f>
        <v xml:space="preserve">  </v>
      </c>
      <c r="AV72" s="457"/>
      <c r="AW72" s="157" t="str">
        <f>IF(ISBLANK(Math1!GO27)," ",IF(Math1!GO27&gt;=75,Math1!GO27," "))</f>
        <v xml:space="preserve"> </v>
      </c>
      <c r="AX72" s="157" t="str">
        <f>IF(ISBLANK(Math1!GS27)," ",IF(Math1!GS27&gt;=75,Math1!GS27," "))</f>
        <v xml:space="preserve"> </v>
      </c>
      <c r="AY72" s="157" t="str">
        <f>IF(ISBLANK(Math1!GW27)," ",IF(Math1!GW27&gt;=75,Math1!GW27," "))</f>
        <v xml:space="preserve"> </v>
      </c>
      <c r="AZ72" s="157" t="str">
        <f>IF(ISBLANK(Math1!HD27)," ",IF(Math1!HD27&gt;=75,Math1!HD27," "))</f>
        <v xml:space="preserve"> </v>
      </c>
      <c r="BA72" s="157" t="str">
        <f>IF(ISBLANK(Math1!HH27)," ",IF(Math1!HH27&gt;=75,Math1!HH27," "))</f>
        <v xml:space="preserve"> </v>
      </c>
      <c r="BB72" s="157" t="str">
        <f>IF(ISBLANK(Math1!HL27)," ",IF(Math1!HL27&gt;=75,Math1!HL27," "))</f>
        <v xml:space="preserve"> </v>
      </c>
      <c r="BC72" s="157" t="str">
        <f>IF(ISBLANK(Math1!HP27)," ",IF(Math1!HP27&gt;=75,Math1!HP27," "))</f>
        <v xml:space="preserve"> </v>
      </c>
      <c r="BD72" s="157" t="str">
        <f>IF(ISBLANK(Math1!HT27)," ",IF(Math1!HT27&gt;=75,Math1!HT27," "))</f>
        <v xml:space="preserve"> </v>
      </c>
      <c r="BE72" s="157" t="str">
        <f>IF(ISBLANK(Math1!IA27)," ",IF(Math1!IA27&gt;=75,Math1!IA27," "))</f>
        <v xml:space="preserve"> </v>
      </c>
      <c r="BF72" s="157" t="str">
        <f>IF(ISBLANK(Math1!IE27)," ",IF(Math1!IE27&gt;=75,Math1!IE27," "))</f>
        <v xml:space="preserve"> </v>
      </c>
      <c r="BG72" s="157" t="str">
        <f>IF(ISBLANK(Math1!II27)," ",IF(Math1!II27&gt;=75,Math1!II27," "))</f>
        <v xml:space="preserve"> </v>
      </c>
      <c r="BH72" s="157" t="str">
        <f>IF(ISBLANK(Math1!IM27)," ",IF(Math1!IM27&gt;=75,Math1!IM27," "))</f>
        <v xml:space="preserve"> </v>
      </c>
      <c r="BI72" s="157" t="str">
        <f>IF(ISBLANK(Math1!IQ27)," ",IF(Math1!IQ27&gt;=75,Math1!IQ27," "))</f>
        <v xml:space="preserve"> </v>
      </c>
      <c r="BJ72" s="157" t="str">
        <f>IF(ISBLANK(Math1!IX27)," ",IF(Math1!IX27&gt;=75,Math1!IX27," "))</f>
        <v xml:space="preserve"> </v>
      </c>
      <c r="BK72" s="157" t="str">
        <f>IF(ISBLANK(Math1!JB27)," ",IF(Math1!JB27&gt;=75,Math1!JB27," "))</f>
        <v xml:space="preserve"> </v>
      </c>
      <c r="BL72" s="157" t="str">
        <f>IF(ISBLANK(Math1!JF27)," ",IF(Math1!JF27&gt;=75,Math1!JF27," "))</f>
        <v xml:space="preserve"> </v>
      </c>
      <c r="BM72" s="157" t="str">
        <f>IF(ISBLANK(Math1!JJ27)," ",IF(Math1!JJ27&gt;=75,Math1!JJ27," "))</f>
        <v xml:space="preserve"> </v>
      </c>
      <c r="BN72" s="157" t="str">
        <f>IF(ISBLANK(Math1!JN27)," ",IF(Math1!JN27&gt;=75,Math1!JN27," "))</f>
        <v xml:space="preserve"> </v>
      </c>
      <c r="BO72" s="157" t="str">
        <f>IF(ISBLANK(Math1!JU27)," ",IF(Math1!JU27&gt;=75,Math1!JU27," "))</f>
        <v xml:space="preserve"> </v>
      </c>
      <c r="BP72" s="157" t="str">
        <f>IF(ISBLANK(Math1!JY27)," ",IF(Math1!JY27&gt;=75,Math1!JY27," "))</f>
        <v xml:space="preserve"> </v>
      </c>
      <c r="BQ72" s="157" t="str">
        <f>IF(ISBLANK(Math1!KC27)," ",IF(Math1!KC27&gt;=75,Math1!KC27," "))</f>
        <v xml:space="preserve"> </v>
      </c>
      <c r="BR72" s="158" t="str">
        <f>IF(ISBLANK(Math1!KG27)," ",IF(Math1!KG27&gt;=75,Math1!KG27," "))</f>
        <v xml:space="preserve"> </v>
      </c>
      <c r="BS72" s="456" t="str">
        <f>AU72</f>
        <v xml:space="preserve">  </v>
      </c>
      <c r="BT72" s="457"/>
      <c r="BU72" s="157" t="str">
        <f>IF(ISBLANK(Math1!KK27)," ",IF(Math1!KK27&gt;=75,Math1!KK27," "))</f>
        <v xml:space="preserve"> </v>
      </c>
      <c r="BV72" s="157" t="str">
        <f>IF(ISBLANK(Math1!KR27)," ",IF(Math1!KR27&gt;=75,Math1!KR27," "))</f>
        <v xml:space="preserve"> </v>
      </c>
      <c r="BW72" s="157" t="str">
        <f>IF(ISBLANK(Math1!KV27)," ",IF(Math1!KV27&gt;=75,Math1!KV27," "))</f>
        <v xml:space="preserve"> </v>
      </c>
    </row>
    <row r="73" spans="1:75" s="1" customFormat="1" ht="20.100000000000001" customHeight="1">
      <c r="A73" s="459"/>
      <c r="B73" s="459"/>
      <c r="C73" s="159" t="str">
        <f>IF(ISBLANK(Math1!E27)," ",IF(Math1!E27&gt;=50,IF(Math1!E27&lt;75,Math1!E27," ")," "))</f>
        <v xml:space="preserve"> </v>
      </c>
      <c r="D73" s="159" t="str">
        <f>IF(ISBLANK(Math1!I27)," ",IF(Math1!I27&gt;=50,IF(Math1!I27&lt;75,Math1!I27," ")," "))</f>
        <v xml:space="preserve"> </v>
      </c>
      <c r="E73" s="159" t="str">
        <f>IF(ISBLANK(Math1!M27)," ",IF(Math1!M27&gt;=50,IF(Math1!M27&lt;75,Math1!M27," ")," "))</f>
        <v xml:space="preserve"> </v>
      </c>
      <c r="F73" s="159" t="str">
        <f>IF(ISBLANK(Math1!Q27)," ",IF(Math1!Q27&gt;=50,IF(Math1!Q27&lt;75,Math1!Q27," ")," "))</f>
        <v xml:space="preserve"> </v>
      </c>
      <c r="G73" s="159" t="str">
        <f>IF(ISBLANK(Math1!U27)," ",IF(Math1!U27&gt;=50,IF(Math1!U27&lt;75,Math1!U27," ")," "))</f>
        <v xml:space="preserve"> </v>
      </c>
      <c r="H73" s="159" t="str">
        <f>IF(ISBLANK(Math1!AB27)," ",IF(Math1!AB27&gt;=50,IF(Math1!AB27&lt;75,Math1!AB27," ")," "))</f>
        <v xml:space="preserve"> </v>
      </c>
      <c r="I73" s="159" t="str">
        <f>IF(ISBLANK(Math1!AF27)," ",IF(Math1!AF27&gt;=50,IF(Math1!AF27&lt;75,Math1!AF27," ")," "))</f>
        <v xml:space="preserve"> </v>
      </c>
      <c r="J73" s="159" t="str">
        <f>IF(ISBLANK(Math1!AJ27)," ",IF(Math1!AJ27&gt;=50,IF(Math1!AJ27&lt;75,Math1!AJ27," ")," "))</f>
        <v xml:space="preserve"> </v>
      </c>
      <c r="K73" s="159" t="str">
        <f>IF(ISBLANK(Math1!AN27)," ",IF(Math1!AN27&gt;=50,IF(Math1!AN27&lt;75,Math1!AN27," ")," "))</f>
        <v xml:space="preserve"> </v>
      </c>
      <c r="L73" s="159" t="str">
        <f>IF(ISBLANK(Math1!AR27)," ",IF(Math1!AR27&gt;=50,IF(Math1!AR27&lt;75,Math1!AR27," ")," "))</f>
        <v xml:space="preserve"> </v>
      </c>
      <c r="M73" s="159" t="str">
        <f>IF(ISBLANK(Math1!AY27)," ",IF(Math1!AY27&gt;=50,IF(Math1!AY27&lt;75,Math1!AY27," ")," "))</f>
        <v xml:space="preserve"> </v>
      </c>
      <c r="N73" s="159" t="str">
        <f>IF(ISBLANK(Math1!BC27)," ",IF(Math1!BC27&gt;=50,IF(Math1!BC27&lt;75,Math1!BC27," ")," "))</f>
        <v xml:space="preserve"> </v>
      </c>
      <c r="O73" s="159" t="str">
        <f>IF(ISBLANK(Math1!BG27)," ",IF(Math1!BG27&gt;=50,IF(Math1!BG27&lt;75,Math1!BG27," ")," "))</f>
        <v xml:space="preserve"> </v>
      </c>
      <c r="P73" s="159" t="str">
        <f>IF(ISBLANK(Math1!BK27)," ",IF(Math1!BK27&gt;=50,IF(Math1!BK27&lt;75,Math1!BK27," ")," "))</f>
        <v xml:space="preserve"> </v>
      </c>
      <c r="Q73" s="159" t="str">
        <f>IF(ISBLANK(Math1!BO27)," ",IF(Math1!BO27&gt;=50,IF(Math1!BO27&lt;75,Math1!BO27," ")," "))</f>
        <v xml:space="preserve"> </v>
      </c>
      <c r="R73" s="159" t="str">
        <f>IF(ISBLANK(Math1!BV27)," ",IF(Math1!BV27&gt;=50,IF(Math1!BV27&lt;75,Math1!BV27," ")," "))</f>
        <v xml:space="preserve"> </v>
      </c>
      <c r="S73" s="159" t="str">
        <f>IF(ISBLANK(Math1!BZ27)," ",IF(Math1!BZ27&gt;=50,IF(Math1!BZ27&lt;75,Math1!BZ27," ")," "))</f>
        <v xml:space="preserve"> </v>
      </c>
      <c r="T73" s="159" t="str">
        <f>IF(ISBLANK(Math1!CD27)," ",IF(Math1!CD27&gt;=50,IF(Math1!CD27&lt;75,Math1!CD27," ")," "))</f>
        <v xml:space="preserve"> </v>
      </c>
      <c r="U73" s="159" t="str">
        <f>IF(ISBLANK(Math1!CH27)," ",IF(Math1!CH27&gt;=50,IF(Math1!CH27&lt;75,Math1!CH27," ")," "))</f>
        <v xml:space="preserve"> </v>
      </c>
      <c r="V73" s="159" t="str">
        <f>IF(ISBLANK(Math1!CL27)," ",IF(Math1!CL27&gt;=50,IF(Math1!CL27&lt;75,Math1!CL27," ")," "))</f>
        <v xml:space="preserve"> </v>
      </c>
      <c r="W73" s="160" t="str">
        <f>IF(ISBLANK(Math1!CS27)," ",IF(Math1!CS27&gt;=50,IF(Math1!CS27&lt;75,Math1!CS27," ")," "))</f>
        <v xml:space="preserve"> </v>
      </c>
      <c r="X73" s="458"/>
      <c r="Y73" s="459"/>
      <c r="Z73" s="159" t="str">
        <f>IF(ISBLANK(Math1!CW27)," ",IF(Math1!CW27&gt;=50,IF(Math1!CW27&lt;75,Math1!CW27," ")," "))</f>
        <v xml:space="preserve"> </v>
      </c>
      <c r="AA73" s="159" t="str">
        <f>IF(ISBLANK(Math1!DA27)," ",IF(Math1!DA27&gt;=50,IF(Math1!DA27&lt;75,Math1!DA27," ")," "))</f>
        <v xml:space="preserve"> </v>
      </c>
      <c r="AB73" s="159" t="str">
        <f>IF(ISBLANK(Math1!DE27)," ",IF(Math1!DE27&gt;=50,IF(Math1!DE27&lt;75,Math1!DE27," ")," "))</f>
        <v xml:space="preserve"> </v>
      </c>
      <c r="AC73" s="159" t="str">
        <f>IF(ISBLANK(Math1!DI27)," ",IF(Math1!DI27&gt;=50,IF(Math1!DI27&lt;75,Math1!DI27," ")," "))</f>
        <v xml:space="preserve"> </v>
      </c>
      <c r="AD73" s="159" t="str">
        <f>IF(ISBLANK(Math1!DP27)," ",IF(Math1!DP27&gt;=50,IF(Math1!DP27&lt;75,Math1!DP27," ")," "))</f>
        <v xml:space="preserve"> </v>
      </c>
      <c r="AE73" s="159" t="str">
        <f>IF(ISBLANK(Math1!DT27)," ",IF(Math1!DT27&gt;=50,IF(Math1!DT27&lt;75,Math1!DT27," ")," "))</f>
        <v xml:space="preserve"> </v>
      </c>
      <c r="AF73" s="159" t="str">
        <f>IF(ISBLANK(Math1!DX27)," ",IF(Math1!DX27&gt;=50,IF(Math1!DX27&lt;75,Math1!DX27," ")," "))</f>
        <v xml:space="preserve"> </v>
      </c>
      <c r="AG73" s="159" t="str">
        <f>IF(ISBLANK(Math1!EB27)," ",IF(Math1!EB27&gt;=50,IF(Math1!EB27&lt;75,Math1!EB27," ")," "))</f>
        <v xml:space="preserve"> </v>
      </c>
      <c r="AH73" s="159" t="str">
        <f>IF(ISBLANK(Math1!EF27)," ",IF(Math1!EF27&gt;=50,IF(Math1!EF27&lt;75,Math1!EF27," ")," "))</f>
        <v xml:space="preserve"> </v>
      </c>
      <c r="AI73" s="159" t="str">
        <f>IF(ISBLANK(Math1!EM27)," ",IF(Math1!EM27&gt;=50,IF(Math1!EM27&lt;75,Math1!EM27," ")," "))</f>
        <v xml:space="preserve"> </v>
      </c>
      <c r="AJ73" s="159" t="str">
        <f>IF(ISBLANK(Math1!EQ27)," ",IF(Math1!EQ27&gt;=50,IF(Math1!EQ27&lt;75,Math1!EQ27," ")," "))</f>
        <v xml:space="preserve"> </v>
      </c>
      <c r="AK73" s="159" t="str">
        <f>IF(ISBLANK(Math1!EU27)," ",IF(Math1!EU27&gt;=50,IF(Math1!EU27&lt;75,Math1!EU27," ")," "))</f>
        <v xml:space="preserve"> </v>
      </c>
      <c r="AL73" s="159" t="str">
        <f>IF(ISBLANK(Math1!EY27)," ",IF(Math1!EY27&gt;=50,IF(Math1!EY27&lt;75,Math1!EY27," ")," "))</f>
        <v xml:space="preserve"> </v>
      </c>
      <c r="AM73" s="159" t="str">
        <f>IF(ISBLANK(Math1!FC27)," ",IF(Math1!FC27&gt;=50,IF(Math1!FC27&lt;75,Math1!FC27," ")," "))</f>
        <v xml:space="preserve"> </v>
      </c>
      <c r="AN73" s="159" t="str">
        <f>IF(ISBLANK(Math1!FJ27)," ",IF(Math1!FJ27&gt;=50,IF(Math1!FJ27&lt;75,Math1!FJ27," ")," "))</f>
        <v xml:space="preserve"> </v>
      </c>
      <c r="AO73" s="159" t="str">
        <f>IF(ISBLANK(Math1!FN27)," ",IF(Math1!FN27&gt;=50,IF(Math1!FN27&lt;75,Math1!FN27," ")," "))</f>
        <v xml:space="preserve"> </v>
      </c>
      <c r="AP73" s="159" t="str">
        <f>IF(ISBLANK(Math1!FR27)," ",IF(Math1!FR27&gt;=50,IF(Math1!FR27&lt;75,Math1!FR27," ")," "))</f>
        <v xml:space="preserve"> </v>
      </c>
      <c r="AQ73" s="159" t="str">
        <f>IF(ISBLANK(Math1!FV27)," ",IF(Math1!FV27&gt;=50,IF(Math1!FV27&lt;75,Math1!FV27," ")," "))</f>
        <v xml:space="preserve"> </v>
      </c>
      <c r="AR73" s="159" t="str">
        <f>IF(ISBLANK(Math1!FZ27)," ",IF(Math1!FZ27&gt;=50,IF(Math1!FZ27&lt;75,Math1!FZ27," ")," "))</f>
        <v xml:space="preserve"> </v>
      </c>
      <c r="AS73" s="159" t="str">
        <f>IF(ISBLANK(Math1!GG27)," ",IF(Math1!GG27&gt;=50,IF(Math1!GG27&lt;75,Math1!GG27," ")," "))</f>
        <v xml:space="preserve"> </v>
      </c>
      <c r="AT73" s="160" t="str">
        <f>IF(ISBLANK(Math1!GK27)," ",IF(Math1!GK27&gt;=50,IF(Math1!GK27&lt;75,Math1!GK27," ")," "))</f>
        <v xml:space="preserve"> </v>
      </c>
      <c r="AU73" s="458"/>
      <c r="AV73" s="459"/>
      <c r="AW73" s="159" t="str">
        <f>IF(ISBLANK(Math1!GO27)," ",IF(Math1!GO27&gt;=50,IF(Math1!GO27&lt;75,Math1!GO27," ")," "))</f>
        <v xml:space="preserve"> </v>
      </c>
      <c r="AX73" s="159" t="str">
        <f>IF(ISBLANK(Math1!GS27)," ",IF(Math1!GS27&gt;=50,IF(Math1!GS27&lt;75,Math1!GS27," ")," "))</f>
        <v xml:space="preserve"> </v>
      </c>
      <c r="AY73" s="159" t="str">
        <f>IF(ISBLANK(Math1!GW27)," ",IF(Math1!GW27&gt;=50,IF(Math1!GW27&lt;75,Math1!GW27," ")," "))</f>
        <v xml:space="preserve"> </v>
      </c>
      <c r="AZ73" s="159" t="str">
        <f>IF(ISBLANK(Math1!HD27)," ",IF(Math1!HD27&gt;=50,IF(Math1!HD27&lt;75,Math1!HD27," ")," "))</f>
        <v xml:space="preserve"> </v>
      </c>
      <c r="BA73" s="159" t="str">
        <f>IF(ISBLANK(Math1!HH27)," ",IF(Math1!HH27&gt;=50,IF(Math1!HH27&lt;75,Math1!HH27," ")," "))</f>
        <v xml:space="preserve"> </v>
      </c>
      <c r="BB73" s="159" t="str">
        <f>IF(ISBLANK(Math1!HL27)," ",IF(Math1!HL27&gt;=50,IF(Math1!HL27&lt;75,Math1!HL27," ")," "))</f>
        <v xml:space="preserve"> </v>
      </c>
      <c r="BC73" s="159" t="str">
        <f>IF(ISBLANK(Math1!HP27)," ",IF(Math1!HP27&gt;=50,IF(Math1!HP27&lt;75,Math1!HP27," ")," "))</f>
        <v xml:space="preserve"> </v>
      </c>
      <c r="BD73" s="159" t="str">
        <f>IF(ISBLANK(Math1!HT27)," ",IF(Math1!HT27&gt;=50,IF(Math1!HT27&lt;75,Math1!HT27," ")," "))</f>
        <v xml:space="preserve"> </v>
      </c>
      <c r="BE73" s="159" t="str">
        <f>IF(ISBLANK(Math1!IA27)," ",IF(Math1!IA27&gt;=50,IF(Math1!IA27&lt;75,Math1!IA27," ")," "))</f>
        <v xml:space="preserve"> </v>
      </c>
      <c r="BF73" s="159" t="str">
        <f>IF(ISBLANK(Math1!IE27)," ",IF(Math1!IE27&gt;=50,IF(Math1!IE27&lt;75,Math1!IE27," ")," "))</f>
        <v xml:space="preserve"> </v>
      </c>
      <c r="BG73" s="159" t="str">
        <f>IF(ISBLANK(Math1!II27)," ",IF(Math1!II27&gt;=50,IF(Math1!II27&lt;75,Math1!II27," ")," "))</f>
        <v xml:space="preserve"> </v>
      </c>
      <c r="BH73" s="159" t="str">
        <f>IF(ISBLANK(Math1!IM27)," ",IF(Math1!IM27&gt;=50,IF(Math1!IM27&lt;75,Math1!IM27," ")," "))</f>
        <v xml:space="preserve"> </v>
      </c>
      <c r="BI73" s="159" t="str">
        <f>IF(ISBLANK(Math1!IQ27)," ",IF(Math1!IQ27&gt;=50,IF(Math1!IQ27&lt;75,Math1!IQ27," ")," "))</f>
        <v xml:space="preserve"> </v>
      </c>
      <c r="BJ73" s="159" t="str">
        <f>IF(ISBLANK(Math1!IX27)," ",IF(Math1!IX27&gt;=50,IF(Math1!IX27&lt;75,Math1!IX27," ")," "))</f>
        <v xml:space="preserve"> </v>
      </c>
      <c r="BK73" s="159" t="str">
        <f>IF(ISBLANK(Math1!JB27)," ",IF(Math1!JB27&gt;=50,IF(Math1!JB27&lt;75,Math1!JB27," ")," "))</f>
        <v xml:space="preserve"> </v>
      </c>
      <c r="BL73" s="159" t="str">
        <f>IF(ISBLANK(Math1!JF27)," ",IF(Math1!JF27&gt;=50,IF(Math1!JF27&lt;75,Math1!JF27," ")," "))</f>
        <v xml:space="preserve"> </v>
      </c>
      <c r="BM73" s="159" t="str">
        <f>IF(ISBLANK(Math1!JJ27)," ",IF(Math1!JJ27&gt;=50,IF(Math1!JJ27&lt;75,Math1!JJ27," ")," "))</f>
        <v xml:space="preserve"> </v>
      </c>
      <c r="BN73" s="159" t="str">
        <f>IF(ISBLANK(Math1!JN27)," ",IF(Math1!JN27&gt;=50,IF(Math1!JN27&lt;75,Math1!JN27," ")," "))</f>
        <v xml:space="preserve"> </v>
      </c>
      <c r="BO73" s="159" t="str">
        <f>IF(ISBLANK(Math1!JU27)," ",IF(Math1!JU27&gt;=50,IF(Math1!JU27&lt;75,Math1!JU27," ")," "))</f>
        <v xml:space="preserve"> </v>
      </c>
      <c r="BP73" s="159" t="str">
        <f>IF(ISBLANK(Math1!JY27)," ",IF(Math1!JY27&gt;=50,IF(Math1!JY27&lt;75,Math1!JY27," ")," "))</f>
        <v xml:space="preserve"> </v>
      </c>
      <c r="BQ73" s="159" t="str">
        <f>IF(ISBLANK(Math1!KC27)," ",IF(Math1!KC27&gt;=50,IF(Math1!KC27&lt;75,Math1!KC27," ")," "))</f>
        <v xml:space="preserve"> </v>
      </c>
      <c r="BR73" s="160" t="str">
        <f>IF(ISBLANK(Math1!KG27)," ",IF(Math1!KG27&gt;=50,IF(Math1!KG27&lt;75,Math1!KG27," ")," "))</f>
        <v xml:space="preserve"> </v>
      </c>
      <c r="BS73" s="458"/>
      <c r="BT73" s="459"/>
      <c r="BU73" s="159" t="str">
        <f>IF(ISBLANK(Math1!KK27)," ",IF(Math1!KK27&gt;=50,IF(Math1!KK27&lt;75,Math1!KK27," ")," "))</f>
        <v xml:space="preserve"> </v>
      </c>
      <c r="BV73" s="159" t="str">
        <f>IF(ISBLANK(Math1!KR27)," ",IF(Math1!KR27&gt;=50,IF(Math1!KR27&lt;75,Math1!KR27," ")," "))</f>
        <v xml:space="preserve"> </v>
      </c>
      <c r="BW73" s="159" t="str">
        <f>IF(ISBLANK(Math1!KV27)," ",IF(Math1!KV27&gt;=50,IF(Math1!KV27&lt;75,Math1!KV27," ")," "))</f>
        <v xml:space="preserve"> </v>
      </c>
    </row>
    <row r="74" spans="1:75" s="1" customFormat="1" ht="20.100000000000001" customHeight="1" thickBot="1">
      <c r="A74" s="459"/>
      <c r="B74" s="459"/>
      <c r="C74" s="161" t="str">
        <f>IF(ISBLANK(Math1!E27)," ",IF(Math1!E27&lt;50,Math1!E27," "))</f>
        <v xml:space="preserve"> </v>
      </c>
      <c r="D74" s="161" t="str">
        <f>IF(ISBLANK(Math1!I27)," ",IF(Math1!I27&lt;50,Math1!I27," "))</f>
        <v xml:space="preserve"> </v>
      </c>
      <c r="E74" s="161" t="str">
        <f>IF(ISBLANK(Math1!M27)," ",IF(Math1!M27&lt;50,Math1!M27," "))</f>
        <v xml:space="preserve"> </v>
      </c>
      <c r="F74" s="161" t="str">
        <f>IF(ISBLANK(Math1!Q27)," ",IF(Math1!Q27&lt;50,Math1!Q27," "))</f>
        <v xml:space="preserve"> </v>
      </c>
      <c r="G74" s="161" t="str">
        <f>IF(ISBLANK(Math1!U27)," ",IF(Math1!U27&lt;50,Math1!U27," "))</f>
        <v xml:space="preserve"> </v>
      </c>
      <c r="H74" s="161" t="str">
        <f>IF(ISBLANK(Math1!AB27)," ",IF(Math1!AB27&lt;50,Math1!AB27," "))</f>
        <v xml:space="preserve"> </v>
      </c>
      <c r="I74" s="161" t="str">
        <f>IF(ISBLANK(Math1!AF27)," ",IF(Math1!AF27&lt;50,Math1!AF27," "))</f>
        <v xml:space="preserve"> </v>
      </c>
      <c r="J74" s="161" t="str">
        <f>IF(ISBLANK(Math1!AJ27)," ",IF(Math1!AJ27&lt;50,Math1!AJ27," "))</f>
        <v xml:space="preserve"> </v>
      </c>
      <c r="K74" s="161" t="str">
        <f>IF(ISBLANK(Math1!AN27)," ",IF(Math1!AN27&lt;50,Math1!AN27," "))</f>
        <v xml:space="preserve"> </v>
      </c>
      <c r="L74" s="161" t="str">
        <f>IF(ISBLANK(Math1!AR27)," ",IF(Math1!AR27&lt;50,Math1!AR27," "))</f>
        <v xml:space="preserve"> </v>
      </c>
      <c r="M74" s="161" t="str">
        <f>IF(ISBLANK(Math1!AY27)," ",IF(Math1!AY27&lt;50,Math1!AY27," "))</f>
        <v xml:space="preserve"> </v>
      </c>
      <c r="N74" s="161" t="str">
        <f>IF(ISBLANK(Math1!BC27)," ",IF(Math1!BC27&lt;50,Math1!BC27," "))</f>
        <v xml:space="preserve"> </v>
      </c>
      <c r="O74" s="161" t="str">
        <f>IF(ISBLANK(Math1!BG27)," ",IF(Math1!BG27&lt;50,Math1!BG27," "))</f>
        <v xml:space="preserve"> </v>
      </c>
      <c r="P74" s="161" t="str">
        <f>IF(ISBLANK(Math1!BK27)," ",IF(Math1!BK27&lt;50,Math1!BK27," "))</f>
        <v xml:space="preserve"> </v>
      </c>
      <c r="Q74" s="161" t="str">
        <f>IF(ISBLANK(Math1!BO27)," ",IF(Math1!BO27&lt;50,Math1!BO27," "))</f>
        <v xml:space="preserve"> </v>
      </c>
      <c r="R74" s="161" t="str">
        <f>IF(ISBLANK(Math1!BV27)," ",IF(Math1!BV27&lt;50,Math1!BV27," "))</f>
        <v xml:space="preserve"> </v>
      </c>
      <c r="S74" s="161" t="str">
        <f>IF(ISBLANK(Math1!BZ27)," ",IF(Math1!BZ27&lt;50,Math1!BZ27," "))</f>
        <v xml:space="preserve"> </v>
      </c>
      <c r="T74" s="161" t="str">
        <f>IF(ISBLANK(Math1!CD27)," ",IF(Math1!CD27&lt;50,Math1!CD27," "))</f>
        <v xml:space="preserve"> </v>
      </c>
      <c r="U74" s="161" t="str">
        <f>IF(ISBLANK(Math1!CH27)," ",IF(Math1!CH27&lt;50,Math1!CH27," "))</f>
        <v xml:space="preserve"> </v>
      </c>
      <c r="V74" s="161" t="str">
        <f>IF(ISBLANK(Math1!CL27)," ",IF(Math1!CL27&lt;50,Math1!CL27," "))</f>
        <v xml:space="preserve"> </v>
      </c>
      <c r="W74" s="162" t="str">
        <f>IF(ISBLANK(Math1!CS27)," ",IF(Math1!CS27&lt;50,Math1!CS27," "))</f>
        <v xml:space="preserve"> </v>
      </c>
      <c r="X74" s="460"/>
      <c r="Y74" s="461"/>
      <c r="Z74" s="161" t="str">
        <f>IF(ISBLANK(Math1!CW27)," ",IF(Math1!CW27&lt;50,Math1!CW27," "))</f>
        <v xml:space="preserve"> </v>
      </c>
      <c r="AA74" s="161" t="str">
        <f>IF(ISBLANK(Math1!DA27)," ",IF(Math1!DA27&lt;50,Math1!DA27," "))</f>
        <v xml:space="preserve"> </v>
      </c>
      <c r="AB74" s="161" t="str">
        <f>IF(ISBLANK(Math1!DE27)," ",IF(Math1!DE27&lt;50,Math1!DE27," "))</f>
        <v xml:space="preserve"> </v>
      </c>
      <c r="AC74" s="161" t="str">
        <f>IF(ISBLANK(Math1!DI27)," ",IF(Math1!DI27&lt;50,Math1!DI27," "))</f>
        <v xml:space="preserve"> </v>
      </c>
      <c r="AD74" s="161" t="str">
        <f>IF(ISBLANK(Math1!DP27)," ",IF(Math1!DP27&lt;50,Math1!DP27," "))</f>
        <v xml:space="preserve"> </v>
      </c>
      <c r="AE74" s="161" t="str">
        <f>IF(ISBLANK(Math1!DT27)," ",IF(Math1!DT27&lt;50,Math1!DT27," "))</f>
        <v xml:space="preserve"> </v>
      </c>
      <c r="AF74" s="161" t="str">
        <f>IF(ISBLANK(Math1!DX27)," ",IF(Math1!DX27&lt;50,Math1!DX27," "))</f>
        <v xml:space="preserve"> </v>
      </c>
      <c r="AG74" s="161" t="str">
        <f>IF(ISBLANK(Math1!EB27)," ",IF(Math1!EB27&lt;50,Math1!EB27," "))</f>
        <v xml:space="preserve"> </v>
      </c>
      <c r="AH74" s="161" t="str">
        <f>IF(ISBLANK(Math1!EF27)," ",IF(Math1!EF27&lt;50,Math1!EF27," "))</f>
        <v xml:space="preserve"> </v>
      </c>
      <c r="AI74" s="161" t="str">
        <f>IF(ISBLANK(Math1!EM27)," ",IF(Math1!EM27&lt;50,Math1!EM27," "))</f>
        <v xml:space="preserve"> </v>
      </c>
      <c r="AJ74" s="161" t="str">
        <f>IF(ISBLANK(Math1!EQ27)," ",IF(Math1!EQ27&lt;50,Math1!EQ27," "))</f>
        <v xml:space="preserve"> </v>
      </c>
      <c r="AK74" s="161" t="str">
        <f>IF(ISBLANK(Math1!EU27)," ",IF(Math1!EU27&lt;50,Math1!EU27," "))</f>
        <v xml:space="preserve"> </v>
      </c>
      <c r="AL74" s="161" t="str">
        <f>IF(ISBLANK(Math1!EY27)," ",IF(Math1!EY27&lt;50,Math1!EY27," "))</f>
        <v xml:space="preserve"> </v>
      </c>
      <c r="AM74" s="161" t="str">
        <f>IF(ISBLANK(Math1!FC27)," ",IF(Math1!FC27&lt;50,Math1!FC27," "))</f>
        <v xml:space="preserve"> </v>
      </c>
      <c r="AN74" s="161" t="str">
        <f>IF(ISBLANK(Math1!FJ27)," ",IF(Math1!FJ27&lt;50,Math1!FJ27," "))</f>
        <v xml:space="preserve"> </v>
      </c>
      <c r="AO74" s="161" t="str">
        <f>IF(ISBLANK(Math1!FN27)," ",IF(Math1!FN27&lt;50,Math1!FN27," "))</f>
        <v xml:space="preserve"> </v>
      </c>
      <c r="AP74" s="161" t="str">
        <f>IF(ISBLANK(Math1!FR27)," ",IF(Math1!FR27&lt;50,Math1!FR27," "))</f>
        <v xml:space="preserve"> </v>
      </c>
      <c r="AQ74" s="161" t="str">
        <f>IF(ISBLANK(Math1!FV27)," ",IF(Math1!FV27&lt;50,Math1!FV27," "))</f>
        <v xml:space="preserve"> </v>
      </c>
      <c r="AR74" s="161" t="str">
        <f>IF(ISBLANK(Math1!FZ27)," ",IF(Math1!FZ27&lt;50,Math1!FZ27," "))</f>
        <v xml:space="preserve"> </v>
      </c>
      <c r="AS74" s="161" t="str">
        <f>IF(ISBLANK(Math1!GG27)," ",IF(Math1!GG27&lt;50,Math1!GG27," "))</f>
        <v xml:space="preserve"> </v>
      </c>
      <c r="AT74" s="162" t="str">
        <f>IF(ISBLANK(Math1!GK27)," ",IF(Math1!GK27&lt;50,Math1!GK27," "))</f>
        <v xml:space="preserve"> </v>
      </c>
      <c r="AU74" s="460"/>
      <c r="AV74" s="461"/>
      <c r="AW74" s="161" t="str">
        <f>IF(ISBLANK(Math1!GO27)," ",IF(Math1!GO27&lt;50,Math1!GO27," "))</f>
        <v xml:space="preserve"> </v>
      </c>
      <c r="AX74" s="161" t="str">
        <f>IF(ISBLANK(Math1!GS27)," ",IF(Math1!GS27&lt;50,Math1!GS27," "))</f>
        <v xml:space="preserve"> </v>
      </c>
      <c r="AY74" s="161" t="str">
        <f>IF(ISBLANK(Math1!GW27)," ",IF(Math1!GW27&lt;50,Math1!GW27," "))</f>
        <v xml:space="preserve"> </v>
      </c>
      <c r="AZ74" s="161" t="str">
        <f>IF(ISBLANK(Math1!HD27)," ",IF(Math1!HD27&lt;50,Math1!HD27," "))</f>
        <v xml:space="preserve"> </v>
      </c>
      <c r="BA74" s="161" t="str">
        <f>IF(ISBLANK(Math1!HH27)," ",IF(Math1!HH27&lt;50,Math1!HH27," "))</f>
        <v xml:space="preserve"> </v>
      </c>
      <c r="BB74" s="161" t="str">
        <f>IF(ISBLANK(Math1!HL27)," ",IF(Math1!HL27&lt;50,Math1!HL27," "))</f>
        <v xml:space="preserve"> </v>
      </c>
      <c r="BC74" s="161" t="str">
        <f>IF(ISBLANK(Math1!HP27)," ",IF(Math1!HP27&lt;50,Math1!HP27," "))</f>
        <v xml:space="preserve"> </v>
      </c>
      <c r="BD74" s="161" t="str">
        <f>IF(ISBLANK(Math1!HT27)," ",IF(Math1!HT27&lt;50,Math1!HT27," "))</f>
        <v xml:space="preserve"> </v>
      </c>
      <c r="BE74" s="161" t="str">
        <f>IF(ISBLANK(Math1!IA27)," ",IF(Math1!IA27&lt;50,Math1!IA27," "))</f>
        <v xml:space="preserve"> </v>
      </c>
      <c r="BF74" s="161" t="str">
        <f>IF(ISBLANK(Math1!IE27)," ",IF(Math1!IE27&lt;50,Math1!IE27," "))</f>
        <v xml:space="preserve"> </v>
      </c>
      <c r="BG74" s="161" t="str">
        <f>IF(ISBLANK(Math1!II27)," ",IF(Math1!II27&lt;50,Math1!II27," "))</f>
        <v xml:space="preserve"> </v>
      </c>
      <c r="BH74" s="161" t="str">
        <f>IF(ISBLANK(Math1!IM27)," ",IF(Math1!IM27&lt;50,Math1!IM27," "))</f>
        <v xml:space="preserve"> </v>
      </c>
      <c r="BI74" s="161" t="str">
        <f>IF(ISBLANK(Math1!IQ27)," ",IF(Math1!IQ27&lt;50,Math1!IQ27," "))</f>
        <v xml:space="preserve"> </v>
      </c>
      <c r="BJ74" s="161" t="str">
        <f>IF(ISBLANK(Math1!IX27)," ",IF(Math1!IX27&lt;50,Math1!IX27," "))</f>
        <v xml:space="preserve"> </v>
      </c>
      <c r="BK74" s="161" t="str">
        <f>IF(ISBLANK(Math1!JB27)," ",IF(Math1!JB27&lt;50,Math1!JB27," "))</f>
        <v xml:space="preserve"> </v>
      </c>
      <c r="BL74" s="161" t="str">
        <f>IF(ISBLANK(Math1!JF27)," ",IF(Math1!JF27&lt;50,Math1!JF27," "))</f>
        <v xml:space="preserve"> </v>
      </c>
      <c r="BM74" s="161" t="str">
        <f>IF(ISBLANK(Math1!JJ27)," ",IF(Math1!JJ27&lt;50,Math1!JJ27," "))</f>
        <v xml:space="preserve"> </v>
      </c>
      <c r="BN74" s="161" t="str">
        <f>IF(ISBLANK(Math1!JN27)," ",IF(Math1!JN27&lt;50,Math1!JN27," "))</f>
        <v xml:space="preserve"> </v>
      </c>
      <c r="BO74" s="161" t="str">
        <f>IF(ISBLANK(Math1!JU27)," ",IF(Math1!JU27&lt;50,Math1!JU27," "))</f>
        <v xml:space="preserve"> </v>
      </c>
      <c r="BP74" s="161" t="str">
        <f>IF(ISBLANK(Math1!JY27)," ",IF(Math1!JY27&lt;50,Math1!JY27," "))</f>
        <v xml:space="preserve"> </v>
      </c>
      <c r="BQ74" s="161" t="str">
        <f>IF(ISBLANK(Math1!KC27)," ",IF(Math1!KC27&lt;50,Math1!KC27," "))</f>
        <v xml:space="preserve"> </v>
      </c>
      <c r="BR74" s="162" t="str">
        <f>IF(ISBLANK(Math1!KG27)," ",IF(Math1!KG27&lt;50,Math1!KG27," "))</f>
        <v xml:space="preserve"> </v>
      </c>
      <c r="BS74" s="460"/>
      <c r="BT74" s="461"/>
      <c r="BU74" s="161" t="str">
        <f>IF(ISBLANK(Math1!KK27)," ",IF(Math1!KK27&lt;50,Math1!KK27," "))</f>
        <v xml:space="preserve"> </v>
      </c>
      <c r="BV74" s="161" t="str">
        <f>IF(ISBLANK(Math1!KR27)," ",IF(Math1!KR27&lt;50,Math1!KR27," "))</f>
        <v xml:space="preserve"> </v>
      </c>
      <c r="BW74" s="161" t="str">
        <f>IF(ISBLANK(Math1!KV27)," ",IF(Math1!KV27&lt;50,Math1!KV27," "))</f>
        <v xml:space="preserve"> </v>
      </c>
    </row>
    <row r="75" spans="1:75" s="1" customFormat="1" ht="20.100000000000001" customHeight="1">
      <c r="A75" s="459" t="str">
        <f>LEFT(Math1!$A26,1)&amp;LEFT(Math1!$B26,1)</f>
        <v xml:space="preserve">  </v>
      </c>
      <c r="B75" s="459"/>
      <c r="C75" s="157" t="str">
        <f>IF(ISBLANK(Math1!E26)," ",IF(Math1!E26&gt;=75,Math1!E26," "))</f>
        <v xml:space="preserve"> </v>
      </c>
      <c r="D75" s="157" t="str">
        <f>IF(ISBLANK(Math1!I26)," ",IF(Math1!I26&gt;=75,Math1!I26," "))</f>
        <v xml:space="preserve"> </v>
      </c>
      <c r="E75" s="157" t="str">
        <f>IF(ISBLANK(Math1!M26)," ",IF(Math1!M26&gt;=75,Math1!M26," "))</f>
        <v xml:space="preserve"> </v>
      </c>
      <c r="F75" s="157" t="str">
        <f>IF(ISBLANK(Math1!Q26)," ",IF(Math1!Q26&gt;=75,Math1!Q26," "))</f>
        <v xml:space="preserve"> </v>
      </c>
      <c r="G75" s="157" t="str">
        <f>IF(ISBLANK(Math1!U26)," ",IF(Math1!U26&gt;=75,Math1!U26," "))</f>
        <v xml:space="preserve"> </v>
      </c>
      <c r="H75" s="157" t="str">
        <f>IF(ISBLANK(Math1!AB26)," ",IF(Math1!AB26&gt;=75,Math1!AB26," "))</f>
        <v xml:space="preserve"> </v>
      </c>
      <c r="I75" s="157" t="str">
        <f>IF(ISBLANK(Math1!AF26)," ",IF(Math1!AF26&gt;=75,Math1!AF26," "))</f>
        <v xml:space="preserve"> </v>
      </c>
      <c r="J75" s="157" t="str">
        <f>IF(ISBLANK(Math1!AJ26)," ",IF(Math1!AJ26&gt;=75,Math1!AJ26," "))</f>
        <v xml:space="preserve"> </v>
      </c>
      <c r="K75" s="157" t="str">
        <f>IF(ISBLANK(Math1!AN26)," ",IF(Math1!AN26&gt;=75,Math1!AN26," "))</f>
        <v xml:space="preserve"> </v>
      </c>
      <c r="L75" s="157" t="str">
        <f>IF(ISBLANK(Math1!AR26)," ",IF(Math1!AR26&gt;=75,Math1!AR26," "))</f>
        <v xml:space="preserve"> </v>
      </c>
      <c r="M75" s="157" t="str">
        <f>IF(ISBLANK(Math1!AY26)," ",IF(Math1!AY26&gt;=75,Math1!AY26," "))</f>
        <v xml:space="preserve"> </v>
      </c>
      <c r="N75" s="157" t="str">
        <f>IF(ISBLANK(Math1!BC26)," ",IF(Math1!BC26&gt;=75,Math1!BC26," "))</f>
        <v xml:space="preserve"> </v>
      </c>
      <c r="O75" s="157" t="str">
        <f>IF(ISBLANK(Math1!BG26)," ",IF(Math1!BG26&gt;=75,Math1!BG26," "))</f>
        <v xml:space="preserve"> </v>
      </c>
      <c r="P75" s="157" t="str">
        <f>IF(ISBLANK(Math1!BK26)," ",IF(Math1!BK26&gt;=75,Math1!BK26," "))</f>
        <v xml:space="preserve"> </v>
      </c>
      <c r="Q75" s="157" t="str">
        <f>IF(ISBLANK(Math1!BO26)," ",IF(Math1!BO26&gt;=75,Math1!BO26," "))</f>
        <v xml:space="preserve"> </v>
      </c>
      <c r="R75" s="157" t="str">
        <f>IF(ISBLANK(Math1!BV26)," ",IF(Math1!BV26&gt;=75,Math1!BV26," "))</f>
        <v xml:space="preserve"> </v>
      </c>
      <c r="S75" s="157" t="str">
        <f>IF(ISBLANK(Math1!BZ26)," ",IF(Math1!BZ26&gt;=75,Math1!BZ26," "))</f>
        <v xml:space="preserve"> </v>
      </c>
      <c r="T75" s="157" t="str">
        <f>IF(ISBLANK(Math1!CD26)," ",IF(Math1!CD26&gt;=75,Math1!CD26," "))</f>
        <v xml:space="preserve"> </v>
      </c>
      <c r="U75" s="157" t="str">
        <f>IF(ISBLANK(Math1!CH26)," ",IF(Math1!CH26&gt;=75,Math1!CH26," "))</f>
        <v xml:space="preserve"> </v>
      </c>
      <c r="V75" s="157" t="str">
        <f>IF(ISBLANK(Math1!CL26)," ",IF(Math1!CL26&gt;=75,Math1!CL26," "))</f>
        <v xml:space="preserve"> </v>
      </c>
      <c r="W75" s="158" t="str">
        <f>IF(ISBLANK(Math1!CS26)," ",IF(Math1!CS26&gt;=75,Math1!CS26," "))</f>
        <v xml:space="preserve"> </v>
      </c>
      <c r="X75" s="456" t="str">
        <f>A75</f>
        <v xml:space="preserve">  </v>
      </c>
      <c r="Y75" s="457"/>
      <c r="Z75" s="157" t="str">
        <f>IF(ISBLANK(Math1!CW26)," ",IF(Math1!CW26&gt;=75,Math1!CW26," "))</f>
        <v xml:space="preserve"> </v>
      </c>
      <c r="AA75" s="157" t="str">
        <f>IF(ISBLANK(Math1!DA26)," ",IF(Math1!DA26&gt;=75,Math1!DA26," "))</f>
        <v xml:space="preserve"> </v>
      </c>
      <c r="AB75" s="157" t="str">
        <f>IF(ISBLANK(Math1!DE26)," ",IF(Math1!DE26&gt;=75,Math1!DE26," "))</f>
        <v xml:space="preserve"> </v>
      </c>
      <c r="AC75" s="157" t="str">
        <f>IF(ISBLANK(Math1!DI26)," ",IF(Math1!DI26&gt;=75,Math1!DI26," "))</f>
        <v xml:space="preserve"> </v>
      </c>
      <c r="AD75" s="157" t="str">
        <f>IF(ISBLANK(Math1!DP26)," ",IF(Math1!DP26&gt;=75,Math1!DP26," "))</f>
        <v xml:space="preserve"> </v>
      </c>
      <c r="AE75" s="157" t="str">
        <f>IF(ISBLANK(Math1!DT26)," ",IF(Math1!DT26&gt;=75,Math1!DT26," "))</f>
        <v xml:space="preserve"> </v>
      </c>
      <c r="AF75" s="157" t="str">
        <f>IF(ISBLANK(Math1!DX26)," ",IF(Math1!DX26&gt;=75,Math1!DX26," "))</f>
        <v xml:space="preserve"> </v>
      </c>
      <c r="AG75" s="157" t="str">
        <f>IF(ISBLANK(Math1!EB26)," ",IF(Math1!EB26&gt;=75,Math1!EB26," "))</f>
        <v xml:space="preserve"> </v>
      </c>
      <c r="AH75" s="157" t="str">
        <f>IF(ISBLANK(Math1!EF26)," ",IF(Math1!EF26&gt;=75,Math1!EF26," "))</f>
        <v xml:space="preserve"> </v>
      </c>
      <c r="AI75" s="157" t="str">
        <f>IF(ISBLANK(Math1!EM26)," ",IF(Math1!EM26&gt;=75,Math1!EM26," "))</f>
        <v xml:space="preserve"> </v>
      </c>
      <c r="AJ75" s="157" t="str">
        <f>IF(ISBLANK(Math1!EQ26)," ",IF(Math1!EQ26&gt;=75,Math1!EQ26," "))</f>
        <v xml:space="preserve"> </v>
      </c>
      <c r="AK75" s="157" t="str">
        <f>IF(ISBLANK(Math1!EU26)," ",IF(Math1!EU26&gt;=75,Math1!EU26," "))</f>
        <v xml:space="preserve"> </v>
      </c>
      <c r="AL75" s="157" t="str">
        <f>IF(ISBLANK(Math1!EY26)," ",IF(Math1!EY26&gt;=75,Math1!EY26," "))</f>
        <v xml:space="preserve"> </v>
      </c>
      <c r="AM75" s="157" t="str">
        <f>IF(ISBLANK(Math1!FC26)," ",IF(Math1!FC26&gt;=75,Math1!FC26," "))</f>
        <v xml:space="preserve"> </v>
      </c>
      <c r="AN75" s="157" t="str">
        <f>IF(ISBLANK(Math1!FJ26)," ",IF(Math1!FJ26&gt;=75,Math1!FJ26," "))</f>
        <v xml:space="preserve"> </v>
      </c>
      <c r="AO75" s="157" t="str">
        <f>IF(ISBLANK(Math1!FN26)," ",IF(Math1!FN26&gt;=75,Math1!FN26," "))</f>
        <v xml:space="preserve"> </v>
      </c>
      <c r="AP75" s="157" t="str">
        <f>IF(ISBLANK(Math1!FR26)," ",IF(Math1!FR26&gt;=75,Math1!FR26," "))</f>
        <v xml:space="preserve"> </v>
      </c>
      <c r="AQ75" s="157" t="str">
        <f>IF(ISBLANK(Math1!FV26)," ",IF(Math1!FV26&gt;=75,Math1!FV26," "))</f>
        <v xml:space="preserve"> </v>
      </c>
      <c r="AR75" s="157" t="str">
        <f>IF(ISBLANK(Math1!FZ26)," ",IF(Math1!FZ26&gt;=75,Math1!FZ26," "))</f>
        <v xml:space="preserve"> </v>
      </c>
      <c r="AS75" s="157" t="str">
        <f>IF(ISBLANK(Math1!GG26)," ",IF(Math1!GG26&gt;=75,Math1!GG26," "))</f>
        <v xml:space="preserve"> </v>
      </c>
      <c r="AT75" s="158" t="str">
        <f>IF(ISBLANK(Math1!GK26)," ",IF(Math1!GK26&gt;=75,Math1!GK26," "))</f>
        <v xml:space="preserve"> </v>
      </c>
      <c r="AU75" s="456" t="str">
        <f>X75</f>
        <v xml:space="preserve">  </v>
      </c>
      <c r="AV75" s="457"/>
      <c r="AW75" s="157" t="str">
        <f>IF(ISBLANK(Math1!GO26)," ",IF(Math1!GO26&gt;=75,Math1!GO26," "))</f>
        <v xml:space="preserve"> </v>
      </c>
      <c r="AX75" s="157" t="str">
        <f>IF(ISBLANK(Math1!GS26)," ",IF(Math1!GS26&gt;=75,Math1!GS26," "))</f>
        <v xml:space="preserve"> </v>
      </c>
      <c r="AY75" s="157" t="str">
        <f>IF(ISBLANK(Math1!GW26)," ",IF(Math1!GW26&gt;=75,Math1!GW26," "))</f>
        <v xml:space="preserve"> </v>
      </c>
      <c r="AZ75" s="157" t="str">
        <f>IF(ISBLANK(Math1!HD26)," ",IF(Math1!HD26&gt;=75,Math1!HD26," "))</f>
        <v xml:space="preserve"> </v>
      </c>
      <c r="BA75" s="157" t="str">
        <f>IF(ISBLANK(Math1!HH26)," ",IF(Math1!HH26&gt;=75,Math1!HH26," "))</f>
        <v xml:space="preserve"> </v>
      </c>
      <c r="BB75" s="157" t="str">
        <f>IF(ISBLANK(Math1!HL26)," ",IF(Math1!HL26&gt;=75,Math1!HL26," "))</f>
        <v xml:space="preserve"> </v>
      </c>
      <c r="BC75" s="157" t="str">
        <f>IF(ISBLANK(Math1!HP26)," ",IF(Math1!HP26&gt;=75,Math1!HP26," "))</f>
        <v xml:space="preserve"> </v>
      </c>
      <c r="BD75" s="157" t="str">
        <f>IF(ISBLANK(Math1!HT26)," ",IF(Math1!HT26&gt;=75,Math1!HT26," "))</f>
        <v xml:space="preserve"> </v>
      </c>
      <c r="BE75" s="157" t="str">
        <f>IF(ISBLANK(Math1!IA26)," ",IF(Math1!IA26&gt;=75,Math1!IA26," "))</f>
        <v xml:space="preserve"> </v>
      </c>
      <c r="BF75" s="157" t="str">
        <f>IF(ISBLANK(Math1!IE26)," ",IF(Math1!IE26&gt;=75,Math1!IE26," "))</f>
        <v xml:space="preserve"> </v>
      </c>
      <c r="BG75" s="157" t="str">
        <f>IF(ISBLANK(Math1!II26)," ",IF(Math1!II26&gt;=75,Math1!II26," "))</f>
        <v xml:space="preserve"> </v>
      </c>
      <c r="BH75" s="157" t="str">
        <f>IF(ISBLANK(Math1!IM26)," ",IF(Math1!IM26&gt;=75,Math1!IM26," "))</f>
        <v xml:space="preserve"> </v>
      </c>
      <c r="BI75" s="157" t="str">
        <f>IF(ISBLANK(Math1!IQ26)," ",IF(Math1!IQ26&gt;=75,Math1!IQ26," "))</f>
        <v xml:space="preserve"> </v>
      </c>
      <c r="BJ75" s="157" t="str">
        <f>IF(ISBLANK(Math1!IX26)," ",IF(Math1!IX26&gt;=75,Math1!IX26," "))</f>
        <v xml:space="preserve"> </v>
      </c>
      <c r="BK75" s="157" t="str">
        <f>IF(ISBLANK(Math1!JB26)," ",IF(Math1!JB26&gt;=75,Math1!JB26," "))</f>
        <v xml:space="preserve"> </v>
      </c>
      <c r="BL75" s="157" t="str">
        <f>IF(ISBLANK(Math1!JF26)," ",IF(Math1!JF26&gt;=75,Math1!JF26," "))</f>
        <v xml:space="preserve"> </v>
      </c>
      <c r="BM75" s="157" t="str">
        <f>IF(ISBLANK(Math1!JJ26)," ",IF(Math1!JJ26&gt;=75,Math1!JJ26," "))</f>
        <v xml:space="preserve"> </v>
      </c>
      <c r="BN75" s="157" t="str">
        <f>IF(ISBLANK(Math1!JN26)," ",IF(Math1!JN26&gt;=75,Math1!JN26," "))</f>
        <v xml:space="preserve"> </v>
      </c>
      <c r="BO75" s="157" t="str">
        <f>IF(ISBLANK(Math1!JU26)," ",IF(Math1!JU26&gt;=75,Math1!JU26," "))</f>
        <v xml:space="preserve"> </v>
      </c>
      <c r="BP75" s="157" t="str">
        <f>IF(ISBLANK(Math1!JY26)," ",IF(Math1!JY26&gt;=75,Math1!JY26," "))</f>
        <v xml:space="preserve"> </v>
      </c>
      <c r="BQ75" s="157" t="str">
        <f>IF(ISBLANK(Math1!KC26)," ",IF(Math1!KC26&gt;=75,Math1!KC26," "))</f>
        <v xml:space="preserve"> </v>
      </c>
      <c r="BR75" s="158" t="str">
        <f>IF(ISBLANK(Math1!KG26)," ",IF(Math1!KG26&gt;=75,Math1!KG26," "))</f>
        <v xml:space="preserve"> </v>
      </c>
      <c r="BS75" s="456" t="str">
        <f>AU75</f>
        <v xml:space="preserve">  </v>
      </c>
      <c r="BT75" s="457"/>
      <c r="BU75" s="157" t="str">
        <f>IF(ISBLANK(Math1!KK26)," ",IF(Math1!KK26&gt;=75,Math1!KK26," "))</f>
        <v xml:space="preserve"> </v>
      </c>
      <c r="BV75" s="157" t="str">
        <f>IF(ISBLANK(Math1!KR26)," ",IF(Math1!KR26&gt;=75,Math1!KR26," "))</f>
        <v xml:space="preserve"> </v>
      </c>
      <c r="BW75" s="157" t="str">
        <f>IF(ISBLANK(Math1!KV26)," ",IF(Math1!KV26&gt;=75,Math1!KV26," "))</f>
        <v xml:space="preserve"> </v>
      </c>
    </row>
    <row r="76" spans="1:75" s="1" customFormat="1" ht="20.100000000000001" customHeight="1">
      <c r="A76" s="459"/>
      <c r="B76" s="459"/>
      <c r="C76" s="159" t="str">
        <f>IF(ISBLANK(Math1!E26)," ",IF(Math1!E26&gt;=50,IF(Math1!E26&lt;75,Math1!E26," ")," "))</f>
        <v xml:space="preserve"> </v>
      </c>
      <c r="D76" s="159" t="str">
        <f>IF(ISBLANK(Math1!I26)," ",IF(Math1!I26&gt;=50,IF(Math1!I26&lt;75,Math1!I26," ")," "))</f>
        <v xml:space="preserve"> </v>
      </c>
      <c r="E76" s="159" t="str">
        <f>IF(ISBLANK(Math1!M26)," ",IF(Math1!M26&gt;=50,IF(Math1!M26&lt;75,Math1!M26," ")," "))</f>
        <v xml:space="preserve"> </v>
      </c>
      <c r="F76" s="159" t="str">
        <f>IF(ISBLANK(Math1!Q26)," ",IF(Math1!Q26&gt;=50,IF(Math1!Q26&lt;75,Math1!Q26," ")," "))</f>
        <v xml:space="preserve"> </v>
      </c>
      <c r="G76" s="159" t="str">
        <f>IF(ISBLANK(Math1!U26)," ",IF(Math1!U26&gt;=50,IF(Math1!U26&lt;75,Math1!U26," ")," "))</f>
        <v xml:space="preserve"> </v>
      </c>
      <c r="H76" s="159" t="str">
        <f>IF(ISBLANK(Math1!AB26)," ",IF(Math1!AB26&gt;=50,IF(Math1!AB26&lt;75,Math1!AB26," ")," "))</f>
        <v xml:space="preserve"> </v>
      </c>
      <c r="I76" s="159" t="str">
        <f>IF(ISBLANK(Math1!AF26)," ",IF(Math1!AF26&gt;=50,IF(Math1!AF26&lt;75,Math1!AF26," ")," "))</f>
        <v xml:space="preserve"> </v>
      </c>
      <c r="J76" s="159" t="str">
        <f>IF(ISBLANK(Math1!AJ26)," ",IF(Math1!AJ26&gt;=50,IF(Math1!AJ26&lt;75,Math1!AJ26," ")," "))</f>
        <v xml:space="preserve"> </v>
      </c>
      <c r="K76" s="159" t="str">
        <f>IF(ISBLANK(Math1!AN26)," ",IF(Math1!AN26&gt;=50,IF(Math1!AN26&lt;75,Math1!AN26," ")," "))</f>
        <v xml:space="preserve"> </v>
      </c>
      <c r="L76" s="159" t="str">
        <f>IF(ISBLANK(Math1!AR26)," ",IF(Math1!AR26&gt;=50,IF(Math1!AR26&lt;75,Math1!AR26," ")," "))</f>
        <v xml:space="preserve"> </v>
      </c>
      <c r="M76" s="159" t="str">
        <f>IF(ISBLANK(Math1!AY26)," ",IF(Math1!AY26&gt;=50,IF(Math1!AY26&lt;75,Math1!AY26," ")," "))</f>
        <v xml:space="preserve"> </v>
      </c>
      <c r="N76" s="159" t="str">
        <f>IF(ISBLANK(Math1!BC26)," ",IF(Math1!BC26&gt;=50,IF(Math1!BC26&lt;75,Math1!BC26," ")," "))</f>
        <v xml:space="preserve"> </v>
      </c>
      <c r="O76" s="159" t="str">
        <f>IF(ISBLANK(Math1!BG26)," ",IF(Math1!BG26&gt;=50,IF(Math1!BG26&lt;75,Math1!BG26," ")," "))</f>
        <v xml:space="preserve"> </v>
      </c>
      <c r="P76" s="159" t="str">
        <f>IF(ISBLANK(Math1!BK26)," ",IF(Math1!BK26&gt;=50,IF(Math1!BK26&lt;75,Math1!BK26," ")," "))</f>
        <v xml:space="preserve"> </v>
      </c>
      <c r="Q76" s="159" t="str">
        <f>IF(ISBLANK(Math1!BO26)," ",IF(Math1!BO26&gt;=50,IF(Math1!BO26&lt;75,Math1!BO26," ")," "))</f>
        <v xml:space="preserve"> </v>
      </c>
      <c r="R76" s="159" t="str">
        <f>IF(ISBLANK(Math1!BV26)," ",IF(Math1!BV26&gt;=50,IF(Math1!BV26&lt;75,Math1!BV26," ")," "))</f>
        <v xml:space="preserve"> </v>
      </c>
      <c r="S76" s="159" t="str">
        <f>IF(ISBLANK(Math1!BZ26)," ",IF(Math1!BZ26&gt;=50,IF(Math1!BZ26&lt;75,Math1!BZ26," ")," "))</f>
        <v xml:space="preserve"> </v>
      </c>
      <c r="T76" s="159" t="str">
        <f>IF(ISBLANK(Math1!CD26)," ",IF(Math1!CD26&gt;=50,IF(Math1!CD26&lt;75,Math1!CD26," ")," "))</f>
        <v xml:space="preserve"> </v>
      </c>
      <c r="U76" s="159" t="str">
        <f>IF(ISBLANK(Math1!CH26)," ",IF(Math1!CH26&gt;=50,IF(Math1!CH26&lt;75,Math1!CH26," ")," "))</f>
        <v xml:space="preserve"> </v>
      </c>
      <c r="V76" s="159" t="str">
        <f>IF(ISBLANK(Math1!CL26)," ",IF(Math1!CL26&gt;=50,IF(Math1!CL26&lt;75,Math1!CL26," ")," "))</f>
        <v xml:space="preserve"> </v>
      </c>
      <c r="W76" s="160" t="str">
        <f>IF(ISBLANK(Math1!CS26)," ",IF(Math1!CS26&gt;=50,IF(Math1!CS26&lt;75,Math1!CS26," ")," "))</f>
        <v xml:space="preserve"> </v>
      </c>
      <c r="X76" s="458"/>
      <c r="Y76" s="459"/>
      <c r="Z76" s="159" t="str">
        <f>IF(ISBLANK(Math1!CW26)," ",IF(Math1!CW26&gt;=50,IF(Math1!CW26&lt;75,Math1!CW26," ")," "))</f>
        <v xml:space="preserve"> </v>
      </c>
      <c r="AA76" s="159" t="str">
        <f>IF(ISBLANK(Math1!DA26)," ",IF(Math1!DA26&gt;=50,IF(Math1!DA26&lt;75,Math1!DA26," ")," "))</f>
        <v xml:space="preserve"> </v>
      </c>
      <c r="AB76" s="159" t="str">
        <f>IF(ISBLANK(Math1!DE26)," ",IF(Math1!DE26&gt;=50,IF(Math1!DE26&lt;75,Math1!DE26," ")," "))</f>
        <v xml:space="preserve"> </v>
      </c>
      <c r="AC76" s="159" t="str">
        <f>IF(ISBLANK(Math1!DI26)," ",IF(Math1!DI26&gt;=50,IF(Math1!DI26&lt;75,Math1!DI26," ")," "))</f>
        <v xml:space="preserve"> </v>
      </c>
      <c r="AD76" s="159" t="str">
        <f>IF(ISBLANK(Math1!DP26)," ",IF(Math1!DP26&gt;=50,IF(Math1!DP26&lt;75,Math1!DP26," ")," "))</f>
        <v xml:space="preserve"> </v>
      </c>
      <c r="AE76" s="159" t="str">
        <f>IF(ISBLANK(Math1!DT26)," ",IF(Math1!DT26&gt;=50,IF(Math1!DT26&lt;75,Math1!DT26," ")," "))</f>
        <v xml:space="preserve"> </v>
      </c>
      <c r="AF76" s="159" t="str">
        <f>IF(ISBLANK(Math1!DX26)," ",IF(Math1!DX26&gt;=50,IF(Math1!DX26&lt;75,Math1!DX26," ")," "))</f>
        <v xml:space="preserve"> </v>
      </c>
      <c r="AG76" s="159" t="str">
        <f>IF(ISBLANK(Math1!EB26)," ",IF(Math1!EB26&gt;=50,IF(Math1!EB26&lt;75,Math1!EB26," ")," "))</f>
        <v xml:space="preserve"> </v>
      </c>
      <c r="AH76" s="159" t="str">
        <f>IF(ISBLANK(Math1!EF26)," ",IF(Math1!EF26&gt;=50,IF(Math1!EF26&lt;75,Math1!EF26," ")," "))</f>
        <v xml:space="preserve"> </v>
      </c>
      <c r="AI76" s="159" t="str">
        <f>IF(ISBLANK(Math1!EM26)," ",IF(Math1!EM26&gt;=50,IF(Math1!EM26&lt;75,Math1!EM26," ")," "))</f>
        <v xml:space="preserve"> </v>
      </c>
      <c r="AJ76" s="159" t="str">
        <f>IF(ISBLANK(Math1!EQ26)," ",IF(Math1!EQ26&gt;=50,IF(Math1!EQ26&lt;75,Math1!EQ26," ")," "))</f>
        <v xml:space="preserve"> </v>
      </c>
      <c r="AK76" s="159" t="str">
        <f>IF(ISBLANK(Math1!EU26)," ",IF(Math1!EU26&gt;=50,IF(Math1!EU26&lt;75,Math1!EU26," ")," "))</f>
        <v xml:space="preserve"> </v>
      </c>
      <c r="AL76" s="159" t="str">
        <f>IF(ISBLANK(Math1!EY26)," ",IF(Math1!EY26&gt;=50,IF(Math1!EY26&lt;75,Math1!EY26," ")," "))</f>
        <v xml:space="preserve"> </v>
      </c>
      <c r="AM76" s="159" t="str">
        <f>IF(ISBLANK(Math1!FC26)," ",IF(Math1!FC26&gt;=50,IF(Math1!FC26&lt;75,Math1!FC26," ")," "))</f>
        <v xml:space="preserve"> </v>
      </c>
      <c r="AN76" s="159" t="str">
        <f>IF(ISBLANK(Math1!FJ26)," ",IF(Math1!FJ26&gt;=50,IF(Math1!FJ26&lt;75,Math1!FJ26," ")," "))</f>
        <v xml:space="preserve"> </v>
      </c>
      <c r="AO76" s="159" t="str">
        <f>IF(ISBLANK(Math1!FN26)," ",IF(Math1!FN26&gt;=50,IF(Math1!FN26&lt;75,Math1!FN26," ")," "))</f>
        <v xml:space="preserve"> </v>
      </c>
      <c r="AP76" s="159" t="str">
        <f>IF(ISBLANK(Math1!FR26)," ",IF(Math1!FR26&gt;=50,IF(Math1!FR26&lt;75,Math1!FR26," ")," "))</f>
        <v xml:space="preserve"> </v>
      </c>
      <c r="AQ76" s="159" t="str">
        <f>IF(ISBLANK(Math1!FV26)," ",IF(Math1!FV26&gt;=50,IF(Math1!FV26&lt;75,Math1!FV26," ")," "))</f>
        <v xml:space="preserve"> </v>
      </c>
      <c r="AR76" s="159" t="str">
        <f>IF(ISBLANK(Math1!FZ26)," ",IF(Math1!FZ26&gt;=50,IF(Math1!FZ26&lt;75,Math1!FZ26," ")," "))</f>
        <v xml:space="preserve"> </v>
      </c>
      <c r="AS76" s="159" t="str">
        <f>IF(ISBLANK(Math1!GG26)," ",IF(Math1!GG26&gt;=50,IF(Math1!GG26&lt;75,Math1!GG26," ")," "))</f>
        <v xml:space="preserve"> </v>
      </c>
      <c r="AT76" s="160" t="str">
        <f>IF(ISBLANK(Math1!GK26)," ",IF(Math1!GK26&gt;=50,IF(Math1!GK26&lt;75,Math1!GK26," ")," "))</f>
        <v xml:space="preserve"> </v>
      </c>
      <c r="AU76" s="458"/>
      <c r="AV76" s="459"/>
      <c r="AW76" s="159" t="str">
        <f>IF(ISBLANK(Math1!GO26)," ",IF(Math1!GO26&gt;=50,IF(Math1!GO26&lt;75,Math1!GO26," ")," "))</f>
        <v xml:space="preserve"> </v>
      </c>
      <c r="AX76" s="159" t="str">
        <f>IF(ISBLANK(Math1!GS26)," ",IF(Math1!GS26&gt;=50,IF(Math1!GS26&lt;75,Math1!GS26," ")," "))</f>
        <v xml:space="preserve"> </v>
      </c>
      <c r="AY76" s="159" t="str">
        <f>IF(ISBLANK(Math1!GW26)," ",IF(Math1!GW26&gt;=50,IF(Math1!GW26&lt;75,Math1!GW26," ")," "))</f>
        <v xml:space="preserve"> </v>
      </c>
      <c r="AZ76" s="159" t="str">
        <f>IF(ISBLANK(Math1!HD26)," ",IF(Math1!HD26&gt;=50,IF(Math1!HD26&lt;75,Math1!HD26," ")," "))</f>
        <v xml:space="preserve"> </v>
      </c>
      <c r="BA76" s="159" t="str">
        <f>IF(ISBLANK(Math1!HH26)," ",IF(Math1!HH26&gt;=50,IF(Math1!HH26&lt;75,Math1!HH26," ")," "))</f>
        <v xml:space="preserve"> </v>
      </c>
      <c r="BB76" s="159" t="str">
        <f>IF(ISBLANK(Math1!HL26)," ",IF(Math1!HL26&gt;=50,IF(Math1!HL26&lt;75,Math1!HL26," ")," "))</f>
        <v xml:space="preserve"> </v>
      </c>
      <c r="BC76" s="159" t="str">
        <f>IF(ISBLANK(Math1!HP26)," ",IF(Math1!HP26&gt;=50,IF(Math1!HP26&lt;75,Math1!HP26," ")," "))</f>
        <v xml:space="preserve"> </v>
      </c>
      <c r="BD76" s="159" t="str">
        <f>IF(ISBLANK(Math1!HT26)," ",IF(Math1!HT26&gt;=50,IF(Math1!HT26&lt;75,Math1!HT26," ")," "))</f>
        <v xml:space="preserve"> </v>
      </c>
      <c r="BE76" s="159" t="str">
        <f>IF(ISBLANK(Math1!IA26)," ",IF(Math1!IA26&gt;=50,IF(Math1!IA26&lt;75,Math1!IA26," ")," "))</f>
        <v xml:space="preserve"> </v>
      </c>
      <c r="BF76" s="159" t="str">
        <f>IF(ISBLANK(Math1!IE26)," ",IF(Math1!IE26&gt;=50,IF(Math1!IE26&lt;75,Math1!IE26," ")," "))</f>
        <v xml:space="preserve"> </v>
      </c>
      <c r="BG76" s="159" t="str">
        <f>IF(ISBLANK(Math1!II26)," ",IF(Math1!II26&gt;=50,IF(Math1!II26&lt;75,Math1!II26," ")," "))</f>
        <v xml:space="preserve"> </v>
      </c>
      <c r="BH76" s="159" t="str">
        <f>IF(ISBLANK(Math1!IM26)," ",IF(Math1!IM26&gt;=50,IF(Math1!IM26&lt;75,Math1!IM26," ")," "))</f>
        <v xml:space="preserve"> </v>
      </c>
      <c r="BI76" s="159" t="str">
        <f>IF(ISBLANK(Math1!IQ26)," ",IF(Math1!IQ26&gt;=50,IF(Math1!IQ26&lt;75,Math1!IQ26," ")," "))</f>
        <v xml:space="preserve"> </v>
      </c>
      <c r="BJ76" s="159" t="str">
        <f>IF(ISBLANK(Math1!IX26)," ",IF(Math1!IX26&gt;=50,IF(Math1!IX26&lt;75,Math1!IX26," ")," "))</f>
        <v xml:space="preserve"> </v>
      </c>
      <c r="BK76" s="159" t="str">
        <f>IF(ISBLANK(Math1!JB26)," ",IF(Math1!JB26&gt;=50,IF(Math1!JB26&lt;75,Math1!JB26," ")," "))</f>
        <v xml:space="preserve"> </v>
      </c>
      <c r="BL76" s="159" t="str">
        <f>IF(ISBLANK(Math1!JF26)," ",IF(Math1!JF26&gt;=50,IF(Math1!JF26&lt;75,Math1!JF26," ")," "))</f>
        <v xml:space="preserve"> </v>
      </c>
      <c r="BM76" s="159" t="str">
        <f>IF(ISBLANK(Math1!JJ26)," ",IF(Math1!JJ26&gt;=50,IF(Math1!JJ26&lt;75,Math1!JJ26," ")," "))</f>
        <v xml:space="preserve"> </v>
      </c>
      <c r="BN76" s="159" t="str">
        <f>IF(ISBLANK(Math1!JN26)," ",IF(Math1!JN26&gt;=50,IF(Math1!JN26&lt;75,Math1!JN26," ")," "))</f>
        <v xml:space="preserve"> </v>
      </c>
      <c r="BO76" s="159" t="str">
        <f>IF(ISBLANK(Math1!JU26)," ",IF(Math1!JU26&gt;=50,IF(Math1!JU26&lt;75,Math1!JU26," ")," "))</f>
        <v xml:space="preserve"> </v>
      </c>
      <c r="BP76" s="159" t="str">
        <f>IF(ISBLANK(Math1!JY26)," ",IF(Math1!JY26&gt;=50,IF(Math1!JY26&lt;75,Math1!JY26," ")," "))</f>
        <v xml:space="preserve"> </v>
      </c>
      <c r="BQ76" s="159" t="str">
        <f>IF(ISBLANK(Math1!KC26)," ",IF(Math1!KC26&gt;=50,IF(Math1!KC26&lt;75,Math1!KC26," ")," "))</f>
        <v xml:space="preserve"> </v>
      </c>
      <c r="BR76" s="160" t="str">
        <f>IF(ISBLANK(Math1!KG26)," ",IF(Math1!KG26&gt;=50,IF(Math1!KG26&lt;75,Math1!KG26," ")," "))</f>
        <v xml:space="preserve"> </v>
      </c>
      <c r="BS76" s="458"/>
      <c r="BT76" s="459"/>
      <c r="BU76" s="159" t="str">
        <f>IF(ISBLANK(Math1!KK26)," ",IF(Math1!KK26&gt;=50,IF(Math1!KK26&lt;75,Math1!KK26," ")," "))</f>
        <v xml:space="preserve"> </v>
      </c>
      <c r="BV76" s="159" t="str">
        <f>IF(ISBLANK(Math1!KR26)," ",IF(Math1!KR26&gt;=50,IF(Math1!KR26&lt;75,Math1!KR26," ")," "))</f>
        <v xml:space="preserve"> </v>
      </c>
      <c r="BW76" s="159" t="str">
        <f>IF(ISBLANK(Math1!KV26)," ",IF(Math1!KV26&gt;=50,IF(Math1!KV26&lt;75,Math1!KV26," ")," "))</f>
        <v xml:space="preserve"> </v>
      </c>
    </row>
    <row r="77" spans="1:75" s="1" customFormat="1" ht="20.100000000000001" customHeight="1" thickBot="1">
      <c r="A77" s="459"/>
      <c r="B77" s="459"/>
      <c r="C77" s="161" t="str">
        <f>IF(ISBLANK(Math1!E26)," ",IF(Math1!E26&lt;50,Math1!E26," "))</f>
        <v xml:space="preserve"> </v>
      </c>
      <c r="D77" s="161" t="str">
        <f>IF(ISBLANK(Math1!I26)," ",IF(Math1!I26&lt;50,Math1!I26," "))</f>
        <v xml:space="preserve"> </v>
      </c>
      <c r="E77" s="161" t="str">
        <f>IF(ISBLANK(Math1!M26)," ",IF(Math1!M26&lt;50,Math1!M26," "))</f>
        <v xml:space="preserve"> </v>
      </c>
      <c r="F77" s="161" t="str">
        <f>IF(ISBLANK(Math1!Q26)," ",IF(Math1!Q26&lt;50,Math1!Q26," "))</f>
        <v xml:space="preserve"> </v>
      </c>
      <c r="G77" s="161" t="str">
        <f>IF(ISBLANK(Math1!U26)," ",IF(Math1!U26&lt;50,Math1!U26," "))</f>
        <v xml:space="preserve"> </v>
      </c>
      <c r="H77" s="161" t="str">
        <f>IF(ISBLANK(Math1!AB26)," ",IF(Math1!AB26&lt;50,Math1!AB26," "))</f>
        <v xml:space="preserve"> </v>
      </c>
      <c r="I77" s="161" t="str">
        <f>IF(ISBLANK(Math1!AF26)," ",IF(Math1!AF26&lt;50,Math1!AF26," "))</f>
        <v xml:space="preserve"> </v>
      </c>
      <c r="J77" s="161" t="str">
        <f>IF(ISBLANK(Math1!AJ26)," ",IF(Math1!AJ26&lt;50,Math1!AJ26," "))</f>
        <v xml:space="preserve"> </v>
      </c>
      <c r="K77" s="161" t="str">
        <f>IF(ISBLANK(Math1!AN26)," ",IF(Math1!AN26&lt;50,Math1!AN26," "))</f>
        <v xml:space="preserve"> </v>
      </c>
      <c r="L77" s="161" t="str">
        <f>IF(ISBLANK(Math1!AR26)," ",IF(Math1!AR26&lt;50,Math1!AR26," "))</f>
        <v xml:space="preserve"> </v>
      </c>
      <c r="M77" s="161" t="str">
        <f>IF(ISBLANK(Math1!AY26)," ",IF(Math1!AY26&lt;50,Math1!AY26," "))</f>
        <v xml:space="preserve"> </v>
      </c>
      <c r="N77" s="161" t="str">
        <f>IF(ISBLANK(Math1!BC26)," ",IF(Math1!BC26&lt;50,Math1!BC26," "))</f>
        <v xml:space="preserve"> </v>
      </c>
      <c r="O77" s="161" t="str">
        <f>IF(ISBLANK(Math1!BG26)," ",IF(Math1!BG26&lt;50,Math1!BG26," "))</f>
        <v xml:space="preserve"> </v>
      </c>
      <c r="P77" s="161" t="str">
        <f>IF(ISBLANK(Math1!BK26)," ",IF(Math1!BK26&lt;50,Math1!BK26," "))</f>
        <v xml:space="preserve"> </v>
      </c>
      <c r="Q77" s="161" t="str">
        <f>IF(ISBLANK(Math1!BO26)," ",IF(Math1!BO26&lt;50,Math1!BO26," "))</f>
        <v xml:space="preserve"> </v>
      </c>
      <c r="R77" s="161" t="str">
        <f>IF(ISBLANK(Math1!BV26)," ",IF(Math1!BV26&lt;50,Math1!BV26," "))</f>
        <v xml:space="preserve"> </v>
      </c>
      <c r="S77" s="161" t="str">
        <f>IF(ISBLANK(Math1!BZ26)," ",IF(Math1!BZ26&lt;50,Math1!BZ26," "))</f>
        <v xml:space="preserve"> </v>
      </c>
      <c r="T77" s="161" t="str">
        <f>IF(ISBLANK(Math1!CD26)," ",IF(Math1!CD26&lt;50,Math1!CD26," "))</f>
        <v xml:space="preserve"> </v>
      </c>
      <c r="U77" s="161" t="str">
        <f>IF(ISBLANK(Math1!CH26)," ",IF(Math1!CH26&lt;50,Math1!CH26," "))</f>
        <v xml:space="preserve"> </v>
      </c>
      <c r="V77" s="161" t="str">
        <f>IF(ISBLANK(Math1!CL26)," ",IF(Math1!CL26&lt;50,Math1!CL26," "))</f>
        <v xml:space="preserve"> </v>
      </c>
      <c r="W77" s="162" t="str">
        <f>IF(ISBLANK(Math1!CS26)," ",IF(Math1!CS26&lt;50,Math1!CS26," "))</f>
        <v xml:space="preserve"> </v>
      </c>
      <c r="X77" s="460"/>
      <c r="Y77" s="461"/>
      <c r="Z77" s="161" t="str">
        <f>IF(ISBLANK(Math1!CW26)," ",IF(Math1!CW26&lt;50,Math1!CW26," "))</f>
        <v xml:space="preserve"> </v>
      </c>
      <c r="AA77" s="161" t="str">
        <f>IF(ISBLANK(Math1!DA26)," ",IF(Math1!DA26&lt;50,Math1!DA26," "))</f>
        <v xml:space="preserve"> </v>
      </c>
      <c r="AB77" s="161" t="str">
        <f>IF(ISBLANK(Math1!DE26)," ",IF(Math1!DE26&lt;50,Math1!DE26," "))</f>
        <v xml:space="preserve"> </v>
      </c>
      <c r="AC77" s="161" t="str">
        <f>IF(ISBLANK(Math1!DI26)," ",IF(Math1!DI26&lt;50,Math1!DI26," "))</f>
        <v xml:space="preserve"> </v>
      </c>
      <c r="AD77" s="161" t="str">
        <f>IF(ISBLANK(Math1!DP26)," ",IF(Math1!DP26&lt;50,Math1!DP26," "))</f>
        <v xml:space="preserve"> </v>
      </c>
      <c r="AE77" s="161" t="str">
        <f>IF(ISBLANK(Math1!DT26)," ",IF(Math1!DT26&lt;50,Math1!DT26," "))</f>
        <v xml:space="preserve"> </v>
      </c>
      <c r="AF77" s="161" t="str">
        <f>IF(ISBLANK(Math1!DX26)," ",IF(Math1!DX26&lt;50,Math1!DX26," "))</f>
        <v xml:space="preserve"> </v>
      </c>
      <c r="AG77" s="161" t="str">
        <f>IF(ISBLANK(Math1!EB26)," ",IF(Math1!EB26&lt;50,Math1!EB26," "))</f>
        <v xml:space="preserve"> </v>
      </c>
      <c r="AH77" s="161" t="str">
        <f>IF(ISBLANK(Math1!EF26)," ",IF(Math1!EF26&lt;50,Math1!EF26," "))</f>
        <v xml:space="preserve"> </v>
      </c>
      <c r="AI77" s="161" t="str">
        <f>IF(ISBLANK(Math1!EM26)," ",IF(Math1!EM26&lt;50,Math1!EM26," "))</f>
        <v xml:space="preserve"> </v>
      </c>
      <c r="AJ77" s="161" t="str">
        <f>IF(ISBLANK(Math1!EQ26)," ",IF(Math1!EQ26&lt;50,Math1!EQ26," "))</f>
        <v xml:space="preserve"> </v>
      </c>
      <c r="AK77" s="161" t="str">
        <f>IF(ISBLANK(Math1!EU26)," ",IF(Math1!EU26&lt;50,Math1!EU26," "))</f>
        <v xml:space="preserve"> </v>
      </c>
      <c r="AL77" s="161" t="str">
        <f>IF(ISBLANK(Math1!EY26)," ",IF(Math1!EY26&lt;50,Math1!EY26," "))</f>
        <v xml:space="preserve"> </v>
      </c>
      <c r="AM77" s="161" t="str">
        <f>IF(ISBLANK(Math1!FC26)," ",IF(Math1!FC26&lt;50,Math1!FC26," "))</f>
        <v xml:space="preserve"> </v>
      </c>
      <c r="AN77" s="161" t="str">
        <f>IF(ISBLANK(Math1!FJ26)," ",IF(Math1!FJ26&lt;50,Math1!FJ26," "))</f>
        <v xml:space="preserve"> </v>
      </c>
      <c r="AO77" s="161" t="str">
        <f>IF(ISBLANK(Math1!FN26)," ",IF(Math1!FN26&lt;50,Math1!FN26," "))</f>
        <v xml:space="preserve"> </v>
      </c>
      <c r="AP77" s="161" t="str">
        <f>IF(ISBLANK(Math1!FR26)," ",IF(Math1!FR26&lt;50,Math1!FR26," "))</f>
        <v xml:space="preserve"> </v>
      </c>
      <c r="AQ77" s="161" t="str">
        <f>IF(ISBLANK(Math1!FV26)," ",IF(Math1!FV26&lt;50,Math1!FV26," "))</f>
        <v xml:space="preserve"> </v>
      </c>
      <c r="AR77" s="161" t="str">
        <f>IF(ISBLANK(Math1!FZ26)," ",IF(Math1!FZ26&lt;50,Math1!FZ26," "))</f>
        <v xml:space="preserve"> </v>
      </c>
      <c r="AS77" s="161" t="str">
        <f>IF(ISBLANK(Math1!GG26)," ",IF(Math1!GG26&lt;50,Math1!GG26," "))</f>
        <v xml:space="preserve"> </v>
      </c>
      <c r="AT77" s="162" t="str">
        <f>IF(ISBLANK(Math1!GK26)," ",IF(Math1!GK26&lt;50,Math1!GK26," "))</f>
        <v xml:space="preserve"> </v>
      </c>
      <c r="AU77" s="460"/>
      <c r="AV77" s="461"/>
      <c r="AW77" s="161" t="str">
        <f>IF(ISBLANK(Math1!GO26)," ",IF(Math1!GO26&lt;50,Math1!GO26," "))</f>
        <v xml:space="preserve"> </v>
      </c>
      <c r="AX77" s="161" t="str">
        <f>IF(ISBLANK(Math1!GS26)," ",IF(Math1!GS26&lt;50,Math1!GS26," "))</f>
        <v xml:space="preserve"> </v>
      </c>
      <c r="AY77" s="161" t="str">
        <f>IF(ISBLANK(Math1!GW26)," ",IF(Math1!GW26&lt;50,Math1!GW26," "))</f>
        <v xml:space="preserve"> </v>
      </c>
      <c r="AZ77" s="161" t="str">
        <f>IF(ISBLANK(Math1!HD26)," ",IF(Math1!HD26&lt;50,Math1!HD26," "))</f>
        <v xml:space="preserve"> </v>
      </c>
      <c r="BA77" s="161" t="str">
        <f>IF(ISBLANK(Math1!HH26)," ",IF(Math1!HH26&lt;50,Math1!HH26," "))</f>
        <v xml:space="preserve"> </v>
      </c>
      <c r="BB77" s="161" t="str">
        <f>IF(ISBLANK(Math1!HL26)," ",IF(Math1!HL26&lt;50,Math1!HL26," "))</f>
        <v xml:space="preserve"> </v>
      </c>
      <c r="BC77" s="161" t="str">
        <f>IF(ISBLANK(Math1!HP26)," ",IF(Math1!HP26&lt;50,Math1!HP26," "))</f>
        <v xml:space="preserve"> </v>
      </c>
      <c r="BD77" s="161" t="str">
        <f>IF(ISBLANK(Math1!HT26)," ",IF(Math1!HT26&lt;50,Math1!HT26," "))</f>
        <v xml:space="preserve"> </v>
      </c>
      <c r="BE77" s="161" t="str">
        <f>IF(ISBLANK(Math1!IA26)," ",IF(Math1!IA26&lt;50,Math1!IA26," "))</f>
        <v xml:space="preserve"> </v>
      </c>
      <c r="BF77" s="161" t="str">
        <f>IF(ISBLANK(Math1!IE26)," ",IF(Math1!IE26&lt;50,Math1!IE26," "))</f>
        <v xml:space="preserve"> </v>
      </c>
      <c r="BG77" s="161" t="str">
        <f>IF(ISBLANK(Math1!II26)," ",IF(Math1!II26&lt;50,Math1!II26," "))</f>
        <v xml:space="preserve"> </v>
      </c>
      <c r="BH77" s="161" t="str">
        <f>IF(ISBLANK(Math1!IM26)," ",IF(Math1!IM26&lt;50,Math1!IM26," "))</f>
        <v xml:space="preserve"> </v>
      </c>
      <c r="BI77" s="161" t="str">
        <f>IF(ISBLANK(Math1!IQ26)," ",IF(Math1!IQ26&lt;50,Math1!IQ26," "))</f>
        <v xml:space="preserve"> </v>
      </c>
      <c r="BJ77" s="161" t="str">
        <f>IF(ISBLANK(Math1!IX26)," ",IF(Math1!IX26&lt;50,Math1!IX26," "))</f>
        <v xml:space="preserve"> </v>
      </c>
      <c r="BK77" s="161" t="str">
        <f>IF(ISBLANK(Math1!JB26)," ",IF(Math1!JB26&lt;50,Math1!JB26," "))</f>
        <v xml:space="preserve"> </v>
      </c>
      <c r="BL77" s="161" t="str">
        <f>IF(ISBLANK(Math1!JF26)," ",IF(Math1!JF26&lt;50,Math1!JF26," "))</f>
        <v xml:space="preserve"> </v>
      </c>
      <c r="BM77" s="161" t="str">
        <f>IF(ISBLANK(Math1!JJ26)," ",IF(Math1!JJ26&lt;50,Math1!JJ26," "))</f>
        <v xml:space="preserve"> </v>
      </c>
      <c r="BN77" s="161" t="str">
        <f>IF(ISBLANK(Math1!JN26)," ",IF(Math1!JN26&lt;50,Math1!JN26," "))</f>
        <v xml:space="preserve"> </v>
      </c>
      <c r="BO77" s="161" t="str">
        <f>IF(ISBLANK(Math1!JU26)," ",IF(Math1!JU26&lt;50,Math1!JU26," "))</f>
        <v xml:space="preserve"> </v>
      </c>
      <c r="BP77" s="161" t="str">
        <f>IF(ISBLANK(Math1!JY26)," ",IF(Math1!JY26&lt;50,Math1!JY26," "))</f>
        <v xml:space="preserve"> </v>
      </c>
      <c r="BQ77" s="161" t="str">
        <f>IF(ISBLANK(Math1!KC26)," ",IF(Math1!KC26&lt;50,Math1!KC26," "))</f>
        <v xml:space="preserve"> </v>
      </c>
      <c r="BR77" s="162" t="str">
        <f>IF(ISBLANK(Math1!KG26)," ",IF(Math1!KG26&lt;50,Math1!KG26," "))</f>
        <v xml:space="preserve"> </v>
      </c>
      <c r="BS77" s="460"/>
      <c r="BT77" s="461"/>
      <c r="BU77" s="161" t="str">
        <f>IF(ISBLANK(Math1!KK26)," ",IF(Math1!KK26&lt;50,Math1!KK26," "))</f>
        <v xml:space="preserve"> </v>
      </c>
      <c r="BV77" s="161" t="str">
        <f>IF(ISBLANK(Math1!KR26)," ",IF(Math1!KR26&lt;50,Math1!KR26," "))</f>
        <v xml:space="preserve"> </v>
      </c>
      <c r="BW77" s="161" t="str">
        <f>IF(ISBLANK(Math1!KV26)," ",IF(Math1!KV26&lt;50,Math1!KV26," "))</f>
        <v xml:space="preserve"> </v>
      </c>
    </row>
    <row r="78" spans="1:75" s="1" customFormat="1" ht="20.100000000000001" customHeight="1">
      <c r="A78" s="459" t="str">
        <f>LEFT(Math1!$A25,1)&amp;LEFT(Math1!$B25,1)</f>
        <v xml:space="preserve">  </v>
      </c>
      <c r="B78" s="459"/>
      <c r="C78" s="157" t="str">
        <f>IF(ISBLANK(Math1!E25)," ",IF(Math1!E25&gt;=75,Math1!E25," "))</f>
        <v xml:space="preserve"> </v>
      </c>
      <c r="D78" s="157" t="str">
        <f>IF(ISBLANK(Math1!I25)," ",IF(Math1!I25&gt;=75,Math1!I25," "))</f>
        <v xml:space="preserve"> </v>
      </c>
      <c r="E78" s="157" t="str">
        <f>IF(ISBLANK(Math1!M25)," ",IF(Math1!M25&gt;=75,Math1!M25," "))</f>
        <v xml:space="preserve"> </v>
      </c>
      <c r="F78" s="157" t="str">
        <f>IF(ISBLANK(Math1!Q25)," ",IF(Math1!Q25&gt;=75,Math1!Q25," "))</f>
        <v xml:space="preserve"> </v>
      </c>
      <c r="G78" s="157" t="str">
        <f>IF(ISBLANK(Math1!U25)," ",IF(Math1!U25&gt;=75,Math1!U25," "))</f>
        <v xml:space="preserve"> </v>
      </c>
      <c r="H78" s="157" t="str">
        <f>IF(ISBLANK(Math1!AB25)," ",IF(Math1!AB25&gt;=75,Math1!AB25," "))</f>
        <v xml:space="preserve"> </v>
      </c>
      <c r="I78" s="157" t="str">
        <f>IF(ISBLANK(Math1!AF25)," ",IF(Math1!AF25&gt;=75,Math1!AF25," "))</f>
        <v xml:space="preserve"> </v>
      </c>
      <c r="J78" s="157" t="str">
        <f>IF(ISBLANK(Math1!AJ25)," ",IF(Math1!AJ25&gt;=75,Math1!AJ25," "))</f>
        <v xml:space="preserve"> </v>
      </c>
      <c r="K78" s="157" t="str">
        <f>IF(ISBLANK(Math1!AN25)," ",IF(Math1!AN25&gt;=75,Math1!AN25," "))</f>
        <v xml:space="preserve"> </v>
      </c>
      <c r="L78" s="157" t="str">
        <f>IF(ISBLANK(Math1!AR25)," ",IF(Math1!AR25&gt;=75,Math1!AR25," "))</f>
        <v xml:space="preserve"> </v>
      </c>
      <c r="M78" s="157" t="str">
        <f>IF(ISBLANK(Math1!AY25)," ",IF(Math1!AY25&gt;=75,Math1!AY25," "))</f>
        <v xml:space="preserve"> </v>
      </c>
      <c r="N78" s="157" t="str">
        <f>IF(ISBLANK(Math1!BC25)," ",IF(Math1!BC25&gt;=75,Math1!BC25," "))</f>
        <v xml:space="preserve"> </v>
      </c>
      <c r="O78" s="157" t="str">
        <f>IF(ISBLANK(Math1!BG25)," ",IF(Math1!BG25&gt;=75,Math1!BG25," "))</f>
        <v xml:space="preserve"> </v>
      </c>
      <c r="P78" s="157" t="str">
        <f>IF(ISBLANK(Math1!BK25)," ",IF(Math1!BK25&gt;=75,Math1!BK25," "))</f>
        <v xml:space="preserve"> </v>
      </c>
      <c r="Q78" s="157" t="str">
        <f>IF(ISBLANK(Math1!BO25)," ",IF(Math1!BO25&gt;=75,Math1!BO25," "))</f>
        <v xml:space="preserve"> </v>
      </c>
      <c r="R78" s="157" t="str">
        <f>IF(ISBLANK(Math1!BV25)," ",IF(Math1!BV25&gt;=75,Math1!BV25," "))</f>
        <v xml:space="preserve"> </v>
      </c>
      <c r="S78" s="157" t="str">
        <f>IF(ISBLANK(Math1!BZ25)," ",IF(Math1!BZ25&gt;=75,Math1!BZ25," "))</f>
        <v xml:space="preserve"> </v>
      </c>
      <c r="T78" s="157" t="str">
        <f>IF(ISBLANK(Math1!CD25)," ",IF(Math1!CD25&gt;=75,Math1!CD25," "))</f>
        <v xml:space="preserve"> </v>
      </c>
      <c r="U78" s="157" t="str">
        <f>IF(ISBLANK(Math1!CH25)," ",IF(Math1!CH25&gt;=75,Math1!CH25," "))</f>
        <v xml:space="preserve"> </v>
      </c>
      <c r="V78" s="157" t="str">
        <f>IF(ISBLANK(Math1!CL25)," ",IF(Math1!CL25&gt;=75,Math1!CL25," "))</f>
        <v xml:space="preserve"> </v>
      </c>
      <c r="W78" s="158" t="str">
        <f>IF(ISBLANK(Math1!CS25)," ",IF(Math1!CS25&gt;=75,Math1!CS25," "))</f>
        <v xml:space="preserve"> </v>
      </c>
      <c r="X78" s="456" t="str">
        <f>A78</f>
        <v xml:space="preserve">  </v>
      </c>
      <c r="Y78" s="457"/>
      <c r="Z78" s="157" t="str">
        <f>IF(ISBLANK(Math1!CW25)," ",IF(Math1!CW25&gt;=75,Math1!CW25," "))</f>
        <v xml:space="preserve"> </v>
      </c>
      <c r="AA78" s="157" t="str">
        <f>IF(ISBLANK(Math1!DA25)," ",IF(Math1!DA25&gt;=75,Math1!DA25," "))</f>
        <v xml:space="preserve"> </v>
      </c>
      <c r="AB78" s="157" t="str">
        <f>IF(ISBLANK(Math1!DE25)," ",IF(Math1!DE25&gt;=75,Math1!DE25," "))</f>
        <v xml:space="preserve"> </v>
      </c>
      <c r="AC78" s="157" t="str">
        <f>IF(ISBLANK(Math1!DI25)," ",IF(Math1!DI25&gt;=75,Math1!DI25," "))</f>
        <v xml:space="preserve"> </v>
      </c>
      <c r="AD78" s="157" t="str">
        <f>IF(ISBLANK(Math1!DP25)," ",IF(Math1!DP25&gt;=75,Math1!DP25," "))</f>
        <v xml:space="preserve"> </v>
      </c>
      <c r="AE78" s="157" t="str">
        <f>IF(ISBLANK(Math1!DT25)," ",IF(Math1!DT25&gt;=75,Math1!DT25," "))</f>
        <v xml:space="preserve"> </v>
      </c>
      <c r="AF78" s="157" t="str">
        <f>IF(ISBLANK(Math1!DX25)," ",IF(Math1!DX25&gt;=75,Math1!DX25," "))</f>
        <v xml:space="preserve"> </v>
      </c>
      <c r="AG78" s="157" t="str">
        <f>IF(ISBLANK(Math1!EB25)," ",IF(Math1!EB25&gt;=75,Math1!EB25," "))</f>
        <v xml:space="preserve"> </v>
      </c>
      <c r="AH78" s="157" t="str">
        <f>IF(ISBLANK(Math1!EF25)," ",IF(Math1!EF25&gt;=75,Math1!EF25," "))</f>
        <v xml:space="preserve"> </v>
      </c>
      <c r="AI78" s="157" t="str">
        <f>IF(ISBLANK(Math1!EM25)," ",IF(Math1!EM25&gt;=75,Math1!EM25," "))</f>
        <v xml:space="preserve"> </v>
      </c>
      <c r="AJ78" s="157" t="str">
        <f>IF(ISBLANK(Math1!EQ25)," ",IF(Math1!EQ25&gt;=75,Math1!EQ25," "))</f>
        <v xml:space="preserve"> </v>
      </c>
      <c r="AK78" s="157" t="str">
        <f>IF(ISBLANK(Math1!EU25)," ",IF(Math1!EU25&gt;=75,Math1!EU25," "))</f>
        <v xml:space="preserve"> </v>
      </c>
      <c r="AL78" s="157" t="str">
        <f>IF(ISBLANK(Math1!EY25)," ",IF(Math1!EY25&gt;=75,Math1!EY25," "))</f>
        <v xml:space="preserve"> </v>
      </c>
      <c r="AM78" s="157" t="str">
        <f>IF(ISBLANK(Math1!FC25)," ",IF(Math1!FC25&gt;=75,Math1!FC25," "))</f>
        <v xml:space="preserve"> </v>
      </c>
      <c r="AN78" s="157" t="str">
        <f>IF(ISBLANK(Math1!FJ25)," ",IF(Math1!FJ25&gt;=75,Math1!FJ25," "))</f>
        <v xml:space="preserve"> </v>
      </c>
      <c r="AO78" s="157" t="str">
        <f>IF(ISBLANK(Math1!FN25)," ",IF(Math1!FN25&gt;=75,Math1!FN25," "))</f>
        <v xml:space="preserve"> </v>
      </c>
      <c r="AP78" s="157" t="str">
        <f>IF(ISBLANK(Math1!FR25)," ",IF(Math1!FR25&gt;=75,Math1!FR25," "))</f>
        <v xml:space="preserve"> </v>
      </c>
      <c r="AQ78" s="157" t="str">
        <f>IF(ISBLANK(Math1!FV25)," ",IF(Math1!FV25&gt;=75,Math1!FV25," "))</f>
        <v xml:space="preserve"> </v>
      </c>
      <c r="AR78" s="157" t="str">
        <f>IF(ISBLANK(Math1!FZ25)," ",IF(Math1!FZ25&gt;=75,Math1!FZ25," "))</f>
        <v xml:space="preserve"> </v>
      </c>
      <c r="AS78" s="157" t="str">
        <f>IF(ISBLANK(Math1!GG25)," ",IF(Math1!GG25&gt;=75,Math1!GG25," "))</f>
        <v xml:space="preserve"> </v>
      </c>
      <c r="AT78" s="158" t="str">
        <f>IF(ISBLANK(Math1!GK25)," ",IF(Math1!GK25&gt;=75,Math1!GK25," "))</f>
        <v xml:space="preserve"> </v>
      </c>
      <c r="AU78" s="456" t="str">
        <f>X78</f>
        <v xml:space="preserve">  </v>
      </c>
      <c r="AV78" s="457"/>
      <c r="AW78" s="157" t="str">
        <f>IF(ISBLANK(Math1!GO25)," ",IF(Math1!GO25&gt;=75,Math1!GO25," "))</f>
        <v xml:space="preserve"> </v>
      </c>
      <c r="AX78" s="157" t="str">
        <f>IF(ISBLANK(Math1!GS25)," ",IF(Math1!GS25&gt;=75,Math1!GS25," "))</f>
        <v xml:space="preserve"> </v>
      </c>
      <c r="AY78" s="157" t="str">
        <f>IF(ISBLANK(Math1!GW25)," ",IF(Math1!GW25&gt;=75,Math1!GW25," "))</f>
        <v xml:space="preserve"> </v>
      </c>
      <c r="AZ78" s="157" t="str">
        <f>IF(ISBLANK(Math1!HD25)," ",IF(Math1!HD25&gt;=75,Math1!HD25," "))</f>
        <v xml:space="preserve"> </v>
      </c>
      <c r="BA78" s="157" t="str">
        <f>IF(ISBLANK(Math1!HH25)," ",IF(Math1!HH25&gt;=75,Math1!HH25," "))</f>
        <v xml:space="preserve"> </v>
      </c>
      <c r="BB78" s="157" t="str">
        <f>IF(ISBLANK(Math1!HL25)," ",IF(Math1!HL25&gt;=75,Math1!HL25," "))</f>
        <v xml:space="preserve"> </v>
      </c>
      <c r="BC78" s="157" t="str">
        <f>IF(ISBLANK(Math1!HP25)," ",IF(Math1!HP25&gt;=75,Math1!HP25," "))</f>
        <v xml:space="preserve"> </v>
      </c>
      <c r="BD78" s="157" t="str">
        <f>IF(ISBLANK(Math1!HT25)," ",IF(Math1!HT25&gt;=75,Math1!HT25," "))</f>
        <v xml:space="preserve"> </v>
      </c>
      <c r="BE78" s="157" t="str">
        <f>IF(ISBLANK(Math1!IA25)," ",IF(Math1!IA25&gt;=75,Math1!IA25," "))</f>
        <v xml:space="preserve"> </v>
      </c>
      <c r="BF78" s="157" t="str">
        <f>IF(ISBLANK(Math1!IE25)," ",IF(Math1!IE25&gt;=75,Math1!IE25," "))</f>
        <v xml:space="preserve"> </v>
      </c>
      <c r="BG78" s="157" t="str">
        <f>IF(ISBLANK(Math1!II25)," ",IF(Math1!II25&gt;=75,Math1!II25," "))</f>
        <v xml:space="preserve"> </v>
      </c>
      <c r="BH78" s="157" t="str">
        <f>IF(ISBLANK(Math1!IM25)," ",IF(Math1!IM25&gt;=75,Math1!IM25," "))</f>
        <v xml:space="preserve"> </v>
      </c>
      <c r="BI78" s="157" t="str">
        <f>IF(ISBLANK(Math1!IQ25)," ",IF(Math1!IQ25&gt;=75,Math1!IQ25," "))</f>
        <v xml:space="preserve"> </v>
      </c>
      <c r="BJ78" s="157" t="str">
        <f>IF(ISBLANK(Math1!IX25)," ",IF(Math1!IX25&gt;=75,Math1!IX25," "))</f>
        <v xml:space="preserve"> </v>
      </c>
      <c r="BK78" s="157" t="str">
        <f>IF(ISBLANK(Math1!JB25)," ",IF(Math1!JB25&gt;=75,Math1!JB25," "))</f>
        <v xml:space="preserve"> </v>
      </c>
      <c r="BL78" s="157" t="str">
        <f>IF(ISBLANK(Math1!JF25)," ",IF(Math1!JF25&gt;=75,Math1!JF25," "))</f>
        <v xml:space="preserve"> </v>
      </c>
      <c r="BM78" s="157" t="str">
        <f>IF(ISBLANK(Math1!JJ25)," ",IF(Math1!JJ25&gt;=75,Math1!JJ25," "))</f>
        <v xml:space="preserve"> </v>
      </c>
      <c r="BN78" s="157" t="str">
        <f>IF(ISBLANK(Math1!JN25)," ",IF(Math1!JN25&gt;=75,Math1!JN25," "))</f>
        <v xml:space="preserve"> </v>
      </c>
      <c r="BO78" s="157" t="str">
        <f>IF(ISBLANK(Math1!JU25)," ",IF(Math1!JU25&gt;=75,Math1!JU25," "))</f>
        <v xml:space="preserve"> </v>
      </c>
      <c r="BP78" s="157" t="str">
        <f>IF(ISBLANK(Math1!JY25)," ",IF(Math1!JY25&gt;=75,Math1!JY25," "))</f>
        <v xml:space="preserve"> </v>
      </c>
      <c r="BQ78" s="157" t="str">
        <f>IF(ISBLANK(Math1!KC25)," ",IF(Math1!KC25&gt;=75,Math1!KC25," "))</f>
        <v xml:space="preserve"> </v>
      </c>
      <c r="BR78" s="158" t="str">
        <f>IF(ISBLANK(Math1!KG25)," ",IF(Math1!KG25&gt;=75,Math1!KG25," "))</f>
        <v xml:space="preserve"> </v>
      </c>
      <c r="BS78" s="456" t="str">
        <f>AU78</f>
        <v xml:space="preserve">  </v>
      </c>
      <c r="BT78" s="457"/>
      <c r="BU78" s="157" t="str">
        <f>IF(ISBLANK(Math1!KK25)," ",IF(Math1!KK25&gt;=75,Math1!KK25," "))</f>
        <v xml:space="preserve"> </v>
      </c>
      <c r="BV78" s="157" t="str">
        <f>IF(ISBLANK(Math1!KR25)," ",IF(Math1!KR25&gt;=75,Math1!KR25," "))</f>
        <v xml:space="preserve"> </v>
      </c>
      <c r="BW78" s="157" t="str">
        <f>IF(ISBLANK(Math1!KV25)," ",IF(Math1!KV25&gt;=75,Math1!KV25," "))</f>
        <v xml:space="preserve"> </v>
      </c>
    </row>
    <row r="79" spans="1:75" s="1" customFormat="1" ht="20.100000000000001" customHeight="1">
      <c r="A79" s="459"/>
      <c r="B79" s="459"/>
      <c r="C79" s="159" t="str">
        <f>IF(ISBLANK(Math1!E25)," ",IF(Math1!E25&gt;=50,IF(Math1!E25&lt;75,Math1!E25," ")," "))</f>
        <v xml:space="preserve"> </v>
      </c>
      <c r="D79" s="159" t="str">
        <f>IF(ISBLANK(Math1!I25)," ",IF(Math1!I25&gt;=50,IF(Math1!I25&lt;75,Math1!I25," ")," "))</f>
        <v xml:space="preserve"> </v>
      </c>
      <c r="E79" s="159" t="str">
        <f>IF(ISBLANK(Math1!M25)," ",IF(Math1!M25&gt;=50,IF(Math1!M25&lt;75,Math1!M25," ")," "))</f>
        <v xml:space="preserve"> </v>
      </c>
      <c r="F79" s="159" t="str">
        <f>IF(ISBLANK(Math1!Q25)," ",IF(Math1!Q25&gt;=50,IF(Math1!Q25&lt;75,Math1!Q25," ")," "))</f>
        <v xml:space="preserve"> </v>
      </c>
      <c r="G79" s="159" t="str">
        <f>IF(ISBLANK(Math1!U25)," ",IF(Math1!U25&gt;=50,IF(Math1!U25&lt;75,Math1!U25," ")," "))</f>
        <v xml:space="preserve"> </v>
      </c>
      <c r="H79" s="159" t="str">
        <f>IF(ISBLANK(Math1!AB25)," ",IF(Math1!AB25&gt;=50,IF(Math1!AB25&lt;75,Math1!AB25," ")," "))</f>
        <v xml:space="preserve"> </v>
      </c>
      <c r="I79" s="159" t="str">
        <f>IF(ISBLANK(Math1!AF25)," ",IF(Math1!AF25&gt;=50,IF(Math1!AF25&lt;75,Math1!AF25," ")," "))</f>
        <v xml:space="preserve"> </v>
      </c>
      <c r="J79" s="159" t="str">
        <f>IF(ISBLANK(Math1!AJ25)," ",IF(Math1!AJ25&gt;=50,IF(Math1!AJ25&lt;75,Math1!AJ25," ")," "))</f>
        <v xml:space="preserve"> </v>
      </c>
      <c r="K79" s="159" t="str">
        <f>IF(ISBLANK(Math1!AN25)," ",IF(Math1!AN25&gt;=50,IF(Math1!AN25&lt;75,Math1!AN25," ")," "))</f>
        <v xml:space="preserve"> </v>
      </c>
      <c r="L79" s="159" t="str">
        <f>IF(ISBLANK(Math1!AR25)," ",IF(Math1!AR25&gt;=50,IF(Math1!AR25&lt;75,Math1!AR25," ")," "))</f>
        <v xml:space="preserve"> </v>
      </c>
      <c r="M79" s="159" t="str">
        <f>IF(ISBLANK(Math1!AY25)," ",IF(Math1!AY25&gt;=50,IF(Math1!AY25&lt;75,Math1!AY25," ")," "))</f>
        <v xml:space="preserve"> </v>
      </c>
      <c r="N79" s="159" t="str">
        <f>IF(ISBLANK(Math1!BC25)," ",IF(Math1!BC25&gt;=50,IF(Math1!BC25&lt;75,Math1!BC25," ")," "))</f>
        <v xml:space="preserve"> </v>
      </c>
      <c r="O79" s="159" t="str">
        <f>IF(ISBLANK(Math1!BG25)," ",IF(Math1!BG25&gt;=50,IF(Math1!BG25&lt;75,Math1!BG25," ")," "))</f>
        <v xml:space="preserve"> </v>
      </c>
      <c r="P79" s="159" t="str">
        <f>IF(ISBLANK(Math1!BK25)," ",IF(Math1!BK25&gt;=50,IF(Math1!BK25&lt;75,Math1!BK25," ")," "))</f>
        <v xml:space="preserve"> </v>
      </c>
      <c r="Q79" s="159" t="str">
        <f>IF(ISBLANK(Math1!BO25)," ",IF(Math1!BO25&gt;=50,IF(Math1!BO25&lt;75,Math1!BO25," ")," "))</f>
        <v xml:space="preserve"> </v>
      </c>
      <c r="R79" s="159" t="str">
        <f>IF(ISBLANK(Math1!BV25)," ",IF(Math1!BV25&gt;=50,IF(Math1!BV25&lt;75,Math1!BV25," ")," "))</f>
        <v xml:space="preserve"> </v>
      </c>
      <c r="S79" s="159" t="str">
        <f>IF(ISBLANK(Math1!BZ25)," ",IF(Math1!BZ25&gt;=50,IF(Math1!BZ25&lt;75,Math1!BZ25," ")," "))</f>
        <v xml:space="preserve"> </v>
      </c>
      <c r="T79" s="159" t="str">
        <f>IF(ISBLANK(Math1!CD25)," ",IF(Math1!CD25&gt;=50,IF(Math1!CD25&lt;75,Math1!CD25," ")," "))</f>
        <v xml:space="preserve"> </v>
      </c>
      <c r="U79" s="159" t="str">
        <f>IF(ISBLANK(Math1!CH25)," ",IF(Math1!CH25&gt;=50,IF(Math1!CH25&lt;75,Math1!CH25," ")," "))</f>
        <v xml:space="preserve"> </v>
      </c>
      <c r="V79" s="159" t="str">
        <f>IF(ISBLANK(Math1!CL25)," ",IF(Math1!CL25&gt;=50,IF(Math1!CL25&lt;75,Math1!CL25," ")," "))</f>
        <v xml:space="preserve"> </v>
      </c>
      <c r="W79" s="160" t="str">
        <f>IF(ISBLANK(Math1!CS25)," ",IF(Math1!CS25&gt;=50,IF(Math1!CS25&lt;75,Math1!CS25," ")," "))</f>
        <v xml:space="preserve"> </v>
      </c>
      <c r="X79" s="458"/>
      <c r="Y79" s="459"/>
      <c r="Z79" s="159" t="str">
        <f>IF(ISBLANK(Math1!CW25)," ",IF(Math1!CW25&gt;=50,IF(Math1!CW25&lt;75,Math1!CW25," ")," "))</f>
        <v xml:space="preserve"> </v>
      </c>
      <c r="AA79" s="159" t="str">
        <f>IF(ISBLANK(Math1!DA25)," ",IF(Math1!DA25&gt;=50,IF(Math1!DA25&lt;75,Math1!DA25," ")," "))</f>
        <v xml:space="preserve"> </v>
      </c>
      <c r="AB79" s="159" t="str">
        <f>IF(ISBLANK(Math1!DE25)," ",IF(Math1!DE25&gt;=50,IF(Math1!DE25&lt;75,Math1!DE25," ")," "))</f>
        <v xml:space="preserve"> </v>
      </c>
      <c r="AC79" s="159" t="str">
        <f>IF(ISBLANK(Math1!DI25)," ",IF(Math1!DI25&gt;=50,IF(Math1!DI25&lt;75,Math1!DI25," ")," "))</f>
        <v xml:space="preserve"> </v>
      </c>
      <c r="AD79" s="159" t="str">
        <f>IF(ISBLANK(Math1!DP25)," ",IF(Math1!DP25&gt;=50,IF(Math1!DP25&lt;75,Math1!DP25," ")," "))</f>
        <v xml:space="preserve"> </v>
      </c>
      <c r="AE79" s="159" t="str">
        <f>IF(ISBLANK(Math1!DT25)," ",IF(Math1!DT25&gt;=50,IF(Math1!DT25&lt;75,Math1!DT25," ")," "))</f>
        <v xml:space="preserve"> </v>
      </c>
      <c r="AF79" s="159" t="str">
        <f>IF(ISBLANK(Math1!DX25)," ",IF(Math1!DX25&gt;=50,IF(Math1!DX25&lt;75,Math1!DX25," ")," "))</f>
        <v xml:space="preserve"> </v>
      </c>
      <c r="AG79" s="159" t="str">
        <f>IF(ISBLANK(Math1!EB25)," ",IF(Math1!EB25&gt;=50,IF(Math1!EB25&lt;75,Math1!EB25," ")," "))</f>
        <v xml:space="preserve"> </v>
      </c>
      <c r="AH79" s="159" t="str">
        <f>IF(ISBLANK(Math1!EF25)," ",IF(Math1!EF25&gt;=50,IF(Math1!EF25&lt;75,Math1!EF25," ")," "))</f>
        <v xml:space="preserve"> </v>
      </c>
      <c r="AI79" s="159" t="str">
        <f>IF(ISBLANK(Math1!EM25)," ",IF(Math1!EM25&gt;=50,IF(Math1!EM25&lt;75,Math1!EM25," ")," "))</f>
        <v xml:space="preserve"> </v>
      </c>
      <c r="AJ79" s="159" t="str">
        <f>IF(ISBLANK(Math1!EQ25)," ",IF(Math1!EQ25&gt;=50,IF(Math1!EQ25&lt;75,Math1!EQ25," ")," "))</f>
        <v xml:space="preserve"> </v>
      </c>
      <c r="AK79" s="159" t="str">
        <f>IF(ISBLANK(Math1!EU25)," ",IF(Math1!EU25&gt;=50,IF(Math1!EU25&lt;75,Math1!EU25," ")," "))</f>
        <v xml:space="preserve"> </v>
      </c>
      <c r="AL79" s="159" t="str">
        <f>IF(ISBLANK(Math1!EY25)," ",IF(Math1!EY25&gt;=50,IF(Math1!EY25&lt;75,Math1!EY25," ")," "))</f>
        <v xml:space="preserve"> </v>
      </c>
      <c r="AM79" s="159" t="str">
        <f>IF(ISBLANK(Math1!FC25)," ",IF(Math1!FC25&gt;=50,IF(Math1!FC25&lt;75,Math1!FC25," ")," "))</f>
        <v xml:space="preserve"> </v>
      </c>
      <c r="AN79" s="159" t="str">
        <f>IF(ISBLANK(Math1!FJ25)," ",IF(Math1!FJ25&gt;=50,IF(Math1!FJ25&lt;75,Math1!FJ25," ")," "))</f>
        <v xml:space="preserve"> </v>
      </c>
      <c r="AO79" s="159" t="str">
        <f>IF(ISBLANK(Math1!FN25)," ",IF(Math1!FN25&gt;=50,IF(Math1!FN25&lt;75,Math1!FN25," ")," "))</f>
        <v xml:space="preserve"> </v>
      </c>
      <c r="AP79" s="159" t="str">
        <f>IF(ISBLANK(Math1!FR25)," ",IF(Math1!FR25&gt;=50,IF(Math1!FR25&lt;75,Math1!FR25," ")," "))</f>
        <v xml:space="preserve"> </v>
      </c>
      <c r="AQ79" s="159" t="str">
        <f>IF(ISBLANK(Math1!FV25)," ",IF(Math1!FV25&gt;=50,IF(Math1!FV25&lt;75,Math1!FV25," ")," "))</f>
        <v xml:space="preserve"> </v>
      </c>
      <c r="AR79" s="159" t="str">
        <f>IF(ISBLANK(Math1!FZ25)," ",IF(Math1!FZ25&gt;=50,IF(Math1!FZ25&lt;75,Math1!FZ25," ")," "))</f>
        <v xml:space="preserve"> </v>
      </c>
      <c r="AS79" s="159" t="str">
        <f>IF(ISBLANK(Math1!GG25)," ",IF(Math1!GG25&gt;=50,IF(Math1!GG25&lt;75,Math1!GG25," ")," "))</f>
        <v xml:space="preserve"> </v>
      </c>
      <c r="AT79" s="160" t="str">
        <f>IF(ISBLANK(Math1!GK25)," ",IF(Math1!GK25&gt;=50,IF(Math1!GK25&lt;75,Math1!GK25," ")," "))</f>
        <v xml:space="preserve"> </v>
      </c>
      <c r="AU79" s="458"/>
      <c r="AV79" s="459"/>
      <c r="AW79" s="159" t="str">
        <f>IF(ISBLANK(Math1!GO25)," ",IF(Math1!GO25&gt;=50,IF(Math1!GO25&lt;75,Math1!GO25," ")," "))</f>
        <v xml:space="preserve"> </v>
      </c>
      <c r="AX79" s="159" t="str">
        <f>IF(ISBLANK(Math1!GS25)," ",IF(Math1!GS25&gt;=50,IF(Math1!GS25&lt;75,Math1!GS25," ")," "))</f>
        <v xml:space="preserve"> </v>
      </c>
      <c r="AY79" s="159" t="str">
        <f>IF(ISBLANK(Math1!GW25)," ",IF(Math1!GW25&gt;=50,IF(Math1!GW25&lt;75,Math1!GW25," ")," "))</f>
        <v xml:space="preserve"> </v>
      </c>
      <c r="AZ79" s="159" t="str">
        <f>IF(ISBLANK(Math1!HD25)," ",IF(Math1!HD25&gt;=50,IF(Math1!HD25&lt;75,Math1!HD25," ")," "))</f>
        <v xml:space="preserve"> </v>
      </c>
      <c r="BA79" s="159" t="str">
        <f>IF(ISBLANK(Math1!HH25)," ",IF(Math1!HH25&gt;=50,IF(Math1!HH25&lt;75,Math1!HH25," ")," "))</f>
        <v xml:space="preserve"> </v>
      </c>
      <c r="BB79" s="159" t="str">
        <f>IF(ISBLANK(Math1!HL25)," ",IF(Math1!HL25&gt;=50,IF(Math1!HL25&lt;75,Math1!HL25," ")," "))</f>
        <v xml:space="preserve"> </v>
      </c>
      <c r="BC79" s="159" t="str">
        <f>IF(ISBLANK(Math1!HP25)," ",IF(Math1!HP25&gt;=50,IF(Math1!HP25&lt;75,Math1!HP25," ")," "))</f>
        <v xml:space="preserve"> </v>
      </c>
      <c r="BD79" s="159" t="str">
        <f>IF(ISBLANK(Math1!HT25)," ",IF(Math1!HT25&gt;=50,IF(Math1!HT25&lt;75,Math1!HT25," ")," "))</f>
        <v xml:space="preserve"> </v>
      </c>
      <c r="BE79" s="159" t="str">
        <f>IF(ISBLANK(Math1!IA25)," ",IF(Math1!IA25&gt;=50,IF(Math1!IA25&lt;75,Math1!IA25," ")," "))</f>
        <v xml:space="preserve"> </v>
      </c>
      <c r="BF79" s="159" t="str">
        <f>IF(ISBLANK(Math1!IE25)," ",IF(Math1!IE25&gt;=50,IF(Math1!IE25&lt;75,Math1!IE25," ")," "))</f>
        <v xml:space="preserve"> </v>
      </c>
      <c r="BG79" s="159" t="str">
        <f>IF(ISBLANK(Math1!II25)," ",IF(Math1!II25&gt;=50,IF(Math1!II25&lt;75,Math1!II25," ")," "))</f>
        <v xml:space="preserve"> </v>
      </c>
      <c r="BH79" s="159" t="str">
        <f>IF(ISBLANK(Math1!IM25)," ",IF(Math1!IM25&gt;=50,IF(Math1!IM25&lt;75,Math1!IM25," ")," "))</f>
        <v xml:space="preserve"> </v>
      </c>
      <c r="BI79" s="159" t="str">
        <f>IF(ISBLANK(Math1!IQ25)," ",IF(Math1!IQ25&gt;=50,IF(Math1!IQ25&lt;75,Math1!IQ25," ")," "))</f>
        <v xml:space="preserve"> </v>
      </c>
      <c r="BJ79" s="159" t="str">
        <f>IF(ISBLANK(Math1!IX25)," ",IF(Math1!IX25&gt;=50,IF(Math1!IX25&lt;75,Math1!IX25," ")," "))</f>
        <v xml:space="preserve"> </v>
      </c>
      <c r="BK79" s="159" t="str">
        <f>IF(ISBLANK(Math1!JB25)," ",IF(Math1!JB25&gt;=50,IF(Math1!JB25&lt;75,Math1!JB25," ")," "))</f>
        <v xml:space="preserve"> </v>
      </c>
      <c r="BL79" s="159" t="str">
        <f>IF(ISBLANK(Math1!JF25)," ",IF(Math1!JF25&gt;=50,IF(Math1!JF25&lt;75,Math1!JF25," ")," "))</f>
        <v xml:space="preserve"> </v>
      </c>
      <c r="BM79" s="159" t="str">
        <f>IF(ISBLANK(Math1!JJ25)," ",IF(Math1!JJ25&gt;=50,IF(Math1!JJ25&lt;75,Math1!JJ25," ")," "))</f>
        <v xml:space="preserve"> </v>
      </c>
      <c r="BN79" s="159" t="str">
        <f>IF(ISBLANK(Math1!JN25)," ",IF(Math1!JN25&gt;=50,IF(Math1!JN25&lt;75,Math1!JN25," ")," "))</f>
        <v xml:space="preserve"> </v>
      </c>
      <c r="BO79" s="159" t="str">
        <f>IF(ISBLANK(Math1!JU25)," ",IF(Math1!JU25&gt;=50,IF(Math1!JU25&lt;75,Math1!JU25," ")," "))</f>
        <v xml:space="preserve"> </v>
      </c>
      <c r="BP79" s="159" t="str">
        <f>IF(ISBLANK(Math1!JY25)," ",IF(Math1!JY25&gt;=50,IF(Math1!JY25&lt;75,Math1!JY25," ")," "))</f>
        <v xml:space="preserve"> </v>
      </c>
      <c r="BQ79" s="159" t="str">
        <f>IF(ISBLANK(Math1!KC25)," ",IF(Math1!KC25&gt;=50,IF(Math1!KC25&lt;75,Math1!KC25," ")," "))</f>
        <v xml:space="preserve"> </v>
      </c>
      <c r="BR79" s="160" t="str">
        <f>IF(ISBLANK(Math1!KG25)," ",IF(Math1!KG25&gt;=50,IF(Math1!KG25&lt;75,Math1!KG25," ")," "))</f>
        <v xml:space="preserve"> </v>
      </c>
      <c r="BS79" s="458"/>
      <c r="BT79" s="459"/>
      <c r="BU79" s="159" t="str">
        <f>IF(ISBLANK(Math1!KK25)," ",IF(Math1!KK25&gt;=50,IF(Math1!KK25&lt;75,Math1!KK25," ")," "))</f>
        <v xml:space="preserve"> </v>
      </c>
      <c r="BV79" s="159" t="str">
        <f>IF(ISBLANK(Math1!KR25)," ",IF(Math1!KR25&gt;=50,IF(Math1!KR25&lt;75,Math1!KR25," ")," "))</f>
        <v xml:space="preserve"> </v>
      </c>
      <c r="BW79" s="159" t="str">
        <f>IF(ISBLANK(Math1!KV25)," ",IF(Math1!KV25&gt;=50,IF(Math1!KV25&lt;75,Math1!KV25," ")," "))</f>
        <v xml:space="preserve"> </v>
      </c>
    </row>
    <row r="80" spans="1:75" s="1" customFormat="1" ht="20.100000000000001" customHeight="1" thickBot="1">
      <c r="A80" s="459"/>
      <c r="B80" s="459"/>
      <c r="C80" s="161" t="str">
        <f>IF(ISBLANK(Math1!E25)," ",IF(Math1!E25&lt;50,Math1!E25," "))</f>
        <v xml:space="preserve"> </v>
      </c>
      <c r="D80" s="161" t="str">
        <f>IF(ISBLANK(Math1!I25)," ",IF(Math1!I25&lt;50,Math1!I25," "))</f>
        <v xml:space="preserve"> </v>
      </c>
      <c r="E80" s="161" t="str">
        <f>IF(ISBLANK(Math1!M25)," ",IF(Math1!M25&lt;50,Math1!M25," "))</f>
        <v xml:space="preserve"> </v>
      </c>
      <c r="F80" s="161" t="str">
        <f>IF(ISBLANK(Math1!Q25)," ",IF(Math1!Q25&lt;50,Math1!Q25," "))</f>
        <v xml:space="preserve"> </v>
      </c>
      <c r="G80" s="161" t="str">
        <f>IF(ISBLANK(Math1!U25)," ",IF(Math1!U25&lt;50,Math1!U25," "))</f>
        <v xml:space="preserve"> </v>
      </c>
      <c r="H80" s="161" t="str">
        <f>IF(ISBLANK(Math1!AB25)," ",IF(Math1!AB25&lt;50,Math1!AB25," "))</f>
        <v xml:space="preserve"> </v>
      </c>
      <c r="I80" s="161" t="str">
        <f>IF(ISBLANK(Math1!AF25)," ",IF(Math1!AF25&lt;50,Math1!AF25," "))</f>
        <v xml:space="preserve"> </v>
      </c>
      <c r="J80" s="161" t="str">
        <f>IF(ISBLANK(Math1!AJ25)," ",IF(Math1!AJ25&lt;50,Math1!AJ25," "))</f>
        <v xml:space="preserve"> </v>
      </c>
      <c r="K80" s="161" t="str">
        <f>IF(ISBLANK(Math1!AN25)," ",IF(Math1!AN25&lt;50,Math1!AN25," "))</f>
        <v xml:space="preserve"> </v>
      </c>
      <c r="L80" s="161" t="str">
        <f>IF(ISBLANK(Math1!AR25)," ",IF(Math1!AR25&lt;50,Math1!AR25," "))</f>
        <v xml:space="preserve"> </v>
      </c>
      <c r="M80" s="161" t="str">
        <f>IF(ISBLANK(Math1!AY25)," ",IF(Math1!AY25&lt;50,Math1!AY25," "))</f>
        <v xml:space="preserve"> </v>
      </c>
      <c r="N80" s="161" t="str">
        <f>IF(ISBLANK(Math1!BC25)," ",IF(Math1!BC25&lt;50,Math1!BC25," "))</f>
        <v xml:space="preserve"> </v>
      </c>
      <c r="O80" s="161" t="str">
        <f>IF(ISBLANK(Math1!BG25)," ",IF(Math1!BG25&lt;50,Math1!BG25," "))</f>
        <v xml:space="preserve"> </v>
      </c>
      <c r="P80" s="161" t="str">
        <f>IF(ISBLANK(Math1!BK25)," ",IF(Math1!BK25&lt;50,Math1!BK25," "))</f>
        <v xml:space="preserve"> </v>
      </c>
      <c r="Q80" s="161" t="str">
        <f>IF(ISBLANK(Math1!BO25)," ",IF(Math1!BO25&lt;50,Math1!BO25," "))</f>
        <v xml:space="preserve"> </v>
      </c>
      <c r="R80" s="161" t="str">
        <f>IF(ISBLANK(Math1!BV25)," ",IF(Math1!BV25&lt;50,Math1!BV25," "))</f>
        <v xml:space="preserve"> </v>
      </c>
      <c r="S80" s="161" t="str">
        <f>IF(ISBLANK(Math1!BZ25)," ",IF(Math1!BZ25&lt;50,Math1!BZ25," "))</f>
        <v xml:space="preserve"> </v>
      </c>
      <c r="T80" s="161" t="str">
        <f>IF(ISBLANK(Math1!CD25)," ",IF(Math1!CD25&lt;50,Math1!CD25," "))</f>
        <v xml:space="preserve"> </v>
      </c>
      <c r="U80" s="161" t="str">
        <f>IF(ISBLANK(Math1!CH25)," ",IF(Math1!CH25&lt;50,Math1!CH25," "))</f>
        <v xml:space="preserve"> </v>
      </c>
      <c r="V80" s="161" t="str">
        <f>IF(ISBLANK(Math1!CL25)," ",IF(Math1!CL25&lt;50,Math1!CL25," "))</f>
        <v xml:space="preserve"> </v>
      </c>
      <c r="W80" s="162" t="str">
        <f>IF(ISBLANK(Math1!CS25)," ",IF(Math1!CS25&lt;50,Math1!CS25," "))</f>
        <v xml:space="preserve"> </v>
      </c>
      <c r="X80" s="460"/>
      <c r="Y80" s="461"/>
      <c r="Z80" s="161" t="str">
        <f>IF(ISBLANK(Math1!CW25)," ",IF(Math1!CW25&lt;50,Math1!CW25," "))</f>
        <v xml:space="preserve"> </v>
      </c>
      <c r="AA80" s="161" t="str">
        <f>IF(ISBLANK(Math1!DA25)," ",IF(Math1!DA25&lt;50,Math1!DA25," "))</f>
        <v xml:space="preserve"> </v>
      </c>
      <c r="AB80" s="161" t="str">
        <f>IF(ISBLANK(Math1!DE25)," ",IF(Math1!DE25&lt;50,Math1!DE25," "))</f>
        <v xml:space="preserve"> </v>
      </c>
      <c r="AC80" s="161" t="str">
        <f>IF(ISBLANK(Math1!DI25)," ",IF(Math1!DI25&lt;50,Math1!DI25," "))</f>
        <v xml:space="preserve"> </v>
      </c>
      <c r="AD80" s="161" t="str">
        <f>IF(ISBLANK(Math1!DP25)," ",IF(Math1!DP25&lt;50,Math1!DP25," "))</f>
        <v xml:space="preserve"> </v>
      </c>
      <c r="AE80" s="161" t="str">
        <f>IF(ISBLANK(Math1!DT25)," ",IF(Math1!DT25&lt;50,Math1!DT25," "))</f>
        <v xml:space="preserve"> </v>
      </c>
      <c r="AF80" s="161" t="str">
        <f>IF(ISBLANK(Math1!DX25)," ",IF(Math1!DX25&lt;50,Math1!DX25," "))</f>
        <v xml:space="preserve"> </v>
      </c>
      <c r="AG80" s="161" t="str">
        <f>IF(ISBLANK(Math1!EB25)," ",IF(Math1!EB25&lt;50,Math1!EB25," "))</f>
        <v xml:space="preserve"> </v>
      </c>
      <c r="AH80" s="161" t="str">
        <f>IF(ISBLANK(Math1!EF25)," ",IF(Math1!EF25&lt;50,Math1!EF25," "))</f>
        <v xml:space="preserve"> </v>
      </c>
      <c r="AI80" s="161" t="str">
        <f>IF(ISBLANK(Math1!EM25)," ",IF(Math1!EM25&lt;50,Math1!EM25," "))</f>
        <v xml:space="preserve"> </v>
      </c>
      <c r="AJ80" s="161" t="str">
        <f>IF(ISBLANK(Math1!EQ25)," ",IF(Math1!EQ25&lt;50,Math1!EQ25," "))</f>
        <v xml:space="preserve"> </v>
      </c>
      <c r="AK80" s="161" t="str">
        <f>IF(ISBLANK(Math1!EU25)," ",IF(Math1!EU25&lt;50,Math1!EU25," "))</f>
        <v xml:space="preserve"> </v>
      </c>
      <c r="AL80" s="161" t="str">
        <f>IF(ISBLANK(Math1!EY25)," ",IF(Math1!EY25&lt;50,Math1!EY25," "))</f>
        <v xml:space="preserve"> </v>
      </c>
      <c r="AM80" s="161" t="str">
        <f>IF(ISBLANK(Math1!FC25)," ",IF(Math1!FC25&lt;50,Math1!FC25," "))</f>
        <v xml:space="preserve"> </v>
      </c>
      <c r="AN80" s="161" t="str">
        <f>IF(ISBLANK(Math1!FJ25)," ",IF(Math1!FJ25&lt;50,Math1!FJ25," "))</f>
        <v xml:space="preserve"> </v>
      </c>
      <c r="AO80" s="161" t="str">
        <f>IF(ISBLANK(Math1!FN25)," ",IF(Math1!FN25&lt;50,Math1!FN25," "))</f>
        <v xml:space="preserve"> </v>
      </c>
      <c r="AP80" s="161" t="str">
        <f>IF(ISBLANK(Math1!FR25)," ",IF(Math1!FR25&lt;50,Math1!FR25," "))</f>
        <v xml:space="preserve"> </v>
      </c>
      <c r="AQ80" s="161" t="str">
        <f>IF(ISBLANK(Math1!FV25)," ",IF(Math1!FV25&lt;50,Math1!FV25," "))</f>
        <v xml:space="preserve"> </v>
      </c>
      <c r="AR80" s="161" t="str">
        <f>IF(ISBLANK(Math1!FZ25)," ",IF(Math1!FZ25&lt;50,Math1!FZ25," "))</f>
        <v xml:space="preserve"> </v>
      </c>
      <c r="AS80" s="161" t="str">
        <f>IF(ISBLANK(Math1!GG25)," ",IF(Math1!GG25&lt;50,Math1!GG25," "))</f>
        <v xml:space="preserve"> </v>
      </c>
      <c r="AT80" s="162" t="str">
        <f>IF(ISBLANK(Math1!GK25)," ",IF(Math1!GK25&lt;50,Math1!GK25," "))</f>
        <v xml:space="preserve"> </v>
      </c>
      <c r="AU80" s="460"/>
      <c r="AV80" s="461"/>
      <c r="AW80" s="161" t="str">
        <f>IF(ISBLANK(Math1!GO25)," ",IF(Math1!GO25&lt;50,Math1!GO25," "))</f>
        <v xml:space="preserve"> </v>
      </c>
      <c r="AX80" s="161" t="str">
        <f>IF(ISBLANK(Math1!GS25)," ",IF(Math1!GS25&lt;50,Math1!GS25," "))</f>
        <v xml:space="preserve"> </v>
      </c>
      <c r="AY80" s="161" t="str">
        <f>IF(ISBLANK(Math1!GW25)," ",IF(Math1!GW25&lt;50,Math1!GW25," "))</f>
        <v xml:space="preserve"> </v>
      </c>
      <c r="AZ80" s="161" t="str">
        <f>IF(ISBLANK(Math1!HD25)," ",IF(Math1!HD25&lt;50,Math1!HD25," "))</f>
        <v xml:space="preserve"> </v>
      </c>
      <c r="BA80" s="161" t="str">
        <f>IF(ISBLANK(Math1!HH25)," ",IF(Math1!HH25&lt;50,Math1!HH25," "))</f>
        <v xml:space="preserve"> </v>
      </c>
      <c r="BB80" s="161" t="str">
        <f>IF(ISBLANK(Math1!HL25)," ",IF(Math1!HL25&lt;50,Math1!HL25," "))</f>
        <v xml:space="preserve"> </v>
      </c>
      <c r="BC80" s="161" t="str">
        <f>IF(ISBLANK(Math1!HP25)," ",IF(Math1!HP25&lt;50,Math1!HP25," "))</f>
        <v xml:space="preserve"> </v>
      </c>
      <c r="BD80" s="161" t="str">
        <f>IF(ISBLANK(Math1!HT25)," ",IF(Math1!HT25&lt;50,Math1!HT25," "))</f>
        <v xml:space="preserve"> </v>
      </c>
      <c r="BE80" s="161" t="str">
        <f>IF(ISBLANK(Math1!IA25)," ",IF(Math1!IA25&lt;50,Math1!IA25," "))</f>
        <v xml:space="preserve"> </v>
      </c>
      <c r="BF80" s="161" t="str">
        <f>IF(ISBLANK(Math1!IE25)," ",IF(Math1!IE25&lt;50,Math1!IE25," "))</f>
        <v xml:space="preserve"> </v>
      </c>
      <c r="BG80" s="161" t="str">
        <f>IF(ISBLANK(Math1!II25)," ",IF(Math1!II25&lt;50,Math1!II25," "))</f>
        <v xml:space="preserve"> </v>
      </c>
      <c r="BH80" s="161" t="str">
        <f>IF(ISBLANK(Math1!IM25)," ",IF(Math1!IM25&lt;50,Math1!IM25," "))</f>
        <v xml:space="preserve"> </v>
      </c>
      <c r="BI80" s="161" t="str">
        <f>IF(ISBLANK(Math1!IQ25)," ",IF(Math1!IQ25&lt;50,Math1!IQ25," "))</f>
        <v xml:space="preserve"> </v>
      </c>
      <c r="BJ80" s="161" t="str">
        <f>IF(ISBLANK(Math1!IX25)," ",IF(Math1!IX25&lt;50,Math1!IX25," "))</f>
        <v xml:space="preserve"> </v>
      </c>
      <c r="BK80" s="161" t="str">
        <f>IF(ISBLANK(Math1!JB25)," ",IF(Math1!JB25&lt;50,Math1!JB25," "))</f>
        <v xml:space="preserve"> </v>
      </c>
      <c r="BL80" s="161" t="str">
        <f>IF(ISBLANK(Math1!JF25)," ",IF(Math1!JF25&lt;50,Math1!JF25," "))</f>
        <v xml:space="preserve"> </v>
      </c>
      <c r="BM80" s="161" t="str">
        <f>IF(ISBLANK(Math1!JJ25)," ",IF(Math1!JJ25&lt;50,Math1!JJ25," "))</f>
        <v xml:space="preserve"> </v>
      </c>
      <c r="BN80" s="161" t="str">
        <f>IF(ISBLANK(Math1!JN25)," ",IF(Math1!JN25&lt;50,Math1!JN25," "))</f>
        <v xml:space="preserve"> </v>
      </c>
      <c r="BO80" s="161" t="str">
        <f>IF(ISBLANK(Math1!JU25)," ",IF(Math1!JU25&lt;50,Math1!JU25," "))</f>
        <v xml:space="preserve"> </v>
      </c>
      <c r="BP80" s="161" t="str">
        <f>IF(ISBLANK(Math1!JY25)," ",IF(Math1!JY25&lt;50,Math1!JY25," "))</f>
        <v xml:space="preserve"> </v>
      </c>
      <c r="BQ80" s="161" t="str">
        <f>IF(ISBLANK(Math1!KC25)," ",IF(Math1!KC25&lt;50,Math1!KC25," "))</f>
        <v xml:space="preserve"> </v>
      </c>
      <c r="BR80" s="162" t="str">
        <f>IF(ISBLANK(Math1!KG25)," ",IF(Math1!KG25&lt;50,Math1!KG25," "))</f>
        <v xml:space="preserve"> </v>
      </c>
      <c r="BS80" s="460"/>
      <c r="BT80" s="461"/>
      <c r="BU80" s="161" t="str">
        <f>IF(ISBLANK(Math1!KK25)," ",IF(Math1!KK25&lt;50,Math1!KK25," "))</f>
        <v xml:space="preserve"> </v>
      </c>
      <c r="BV80" s="161" t="str">
        <f>IF(ISBLANK(Math1!KR25)," ",IF(Math1!KR25&lt;50,Math1!KR25," "))</f>
        <v xml:space="preserve"> </v>
      </c>
      <c r="BW80" s="161" t="str">
        <f>IF(ISBLANK(Math1!KV25)," ",IF(Math1!KV25&lt;50,Math1!KV25," "))</f>
        <v xml:space="preserve"> </v>
      </c>
    </row>
    <row r="81" spans="1:75" s="1" customFormat="1" ht="20.100000000000001" customHeight="1">
      <c r="A81" s="459" t="str">
        <f>LEFT(Math1!$A24,1)&amp;LEFT(Math1!$B24,1)</f>
        <v xml:space="preserve">  </v>
      </c>
      <c r="B81" s="459"/>
      <c r="C81" s="157" t="str">
        <f>IF(ISBLANK(Math1!E24)," ",IF(Math1!E24&gt;=75,Math1!E24," "))</f>
        <v xml:space="preserve"> </v>
      </c>
      <c r="D81" s="157" t="str">
        <f>IF(ISBLANK(Math1!I24)," ",IF(Math1!I24&gt;=75,Math1!I24," "))</f>
        <v xml:space="preserve"> </v>
      </c>
      <c r="E81" s="157" t="str">
        <f>IF(ISBLANK(Math1!M24)," ",IF(Math1!M24&gt;=75,Math1!M24," "))</f>
        <v xml:space="preserve"> </v>
      </c>
      <c r="F81" s="157" t="str">
        <f>IF(ISBLANK(Math1!Q24)," ",IF(Math1!Q24&gt;=75,Math1!Q24," "))</f>
        <v xml:space="preserve"> </v>
      </c>
      <c r="G81" s="157" t="str">
        <f>IF(ISBLANK(Math1!U24)," ",IF(Math1!U24&gt;=75,Math1!U24," "))</f>
        <v xml:space="preserve"> </v>
      </c>
      <c r="H81" s="157" t="str">
        <f>IF(ISBLANK(Math1!AB24)," ",IF(Math1!AB24&gt;=75,Math1!AB24," "))</f>
        <v xml:space="preserve"> </v>
      </c>
      <c r="I81" s="157" t="str">
        <f>IF(ISBLANK(Math1!AF24)," ",IF(Math1!AF24&gt;=75,Math1!AF24," "))</f>
        <v xml:space="preserve"> </v>
      </c>
      <c r="J81" s="157" t="str">
        <f>IF(ISBLANK(Math1!AJ24)," ",IF(Math1!AJ24&gt;=75,Math1!AJ24," "))</f>
        <v xml:space="preserve"> </v>
      </c>
      <c r="K81" s="157" t="str">
        <f>IF(ISBLANK(Math1!AN24)," ",IF(Math1!AN24&gt;=75,Math1!AN24," "))</f>
        <v xml:space="preserve"> </v>
      </c>
      <c r="L81" s="157" t="str">
        <f>IF(ISBLANK(Math1!AR24)," ",IF(Math1!AR24&gt;=75,Math1!AR24," "))</f>
        <v xml:space="preserve"> </v>
      </c>
      <c r="M81" s="157" t="str">
        <f>IF(ISBLANK(Math1!AY24)," ",IF(Math1!AY24&gt;=75,Math1!AY24," "))</f>
        <v xml:space="preserve"> </v>
      </c>
      <c r="N81" s="157" t="str">
        <f>IF(ISBLANK(Math1!BC24)," ",IF(Math1!BC24&gt;=75,Math1!BC24," "))</f>
        <v xml:space="preserve"> </v>
      </c>
      <c r="O81" s="157" t="str">
        <f>IF(ISBLANK(Math1!BG24)," ",IF(Math1!BG24&gt;=75,Math1!BG24," "))</f>
        <v xml:space="preserve"> </v>
      </c>
      <c r="P81" s="157" t="str">
        <f>IF(ISBLANK(Math1!BK24)," ",IF(Math1!BK24&gt;=75,Math1!BK24," "))</f>
        <v xml:space="preserve"> </v>
      </c>
      <c r="Q81" s="157" t="str">
        <f>IF(ISBLANK(Math1!BO24)," ",IF(Math1!BO24&gt;=75,Math1!BO24," "))</f>
        <v xml:space="preserve"> </v>
      </c>
      <c r="R81" s="157" t="str">
        <f>IF(ISBLANK(Math1!BV24)," ",IF(Math1!BV24&gt;=75,Math1!BV24," "))</f>
        <v xml:space="preserve"> </v>
      </c>
      <c r="S81" s="157" t="str">
        <f>IF(ISBLANK(Math1!BZ24)," ",IF(Math1!BZ24&gt;=75,Math1!BZ24," "))</f>
        <v xml:space="preserve"> </v>
      </c>
      <c r="T81" s="157" t="str">
        <f>IF(ISBLANK(Math1!CD24)," ",IF(Math1!CD24&gt;=75,Math1!CD24," "))</f>
        <v xml:space="preserve"> </v>
      </c>
      <c r="U81" s="157" t="str">
        <f>IF(ISBLANK(Math1!CH24)," ",IF(Math1!CH24&gt;=75,Math1!CH24," "))</f>
        <v xml:space="preserve"> </v>
      </c>
      <c r="V81" s="157" t="str">
        <f>IF(ISBLANK(Math1!CL24)," ",IF(Math1!CL24&gt;=75,Math1!CL24," "))</f>
        <v xml:space="preserve"> </v>
      </c>
      <c r="W81" s="158" t="str">
        <f>IF(ISBLANK(Math1!CS24)," ",IF(Math1!CS24&gt;=75,Math1!CS24," "))</f>
        <v xml:space="preserve"> </v>
      </c>
      <c r="X81" s="456" t="str">
        <f>A81</f>
        <v xml:space="preserve">  </v>
      </c>
      <c r="Y81" s="457"/>
      <c r="Z81" s="157" t="str">
        <f>IF(ISBLANK(Math1!CW24)," ",IF(Math1!CW24&gt;=75,Math1!CW24," "))</f>
        <v xml:space="preserve"> </v>
      </c>
      <c r="AA81" s="157" t="str">
        <f>IF(ISBLANK(Math1!DA24)," ",IF(Math1!DA24&gt;=75,Math1!DA24," "))</f>
        <v xml:space="preserve"> </v>
      </c>
      <c r="AB81" s="157" t="str">
        <f>IF(ISBLANK(Math1!DE24)," ",IF(Math1!DE24&gt;=75,Math1!DE24," "))</f>
        <v xml:space="preserve"> </v>
      </c>
      <c r="AC81" s="157" t="str">
        <f>IF(ISBLANK(Math1!DI24)," ",IF(Math1!DI24&gt;=75,Math1!DI24," "))</f>
        <v xml:space="preserve"> </v>
      </c>
      <c r="AD81" s="157" t="str">
        <f>IF(ISBLANK(Math1!DP24)," ",IF(Math1!DP24&gt;=75,Math1!DP24," "))</f>
        <v xml:space="preserve"> </v>
      </c>
      <c r="AE81" s="157" t="str">
        <f>IF(ISBLANK(Math1!DT24)," ",IF(Math1!DT24&gt;=75,Math1!DT24," "))</f>
        <v xml:space="preserve"> </v>
      </c>
      <c r="AF81" s="157" t="str">
        <f>IF(ISBLANK(Math1!DX24)," ",IF(Math1!DX24&gt;=75,Math1!DX24," "))</f>
        <v xml:space="preserve"> </v>
      </c>
      <c r="AG81" s="157" t="str">
        <f>IF(ISBLANK(Math1!EB24)," ",IF(Math1!EB24&gt;=75,Math1!EB24," "))</f>
        <v xml:space="preserve"> </v>
      </c>
      <c r="AH81" s="157" t="str">
        <f>IF(ISBLANK(Math1!EF24)," ",IF(Math1!EF24&gt;=75,Math1!EF24," "))</f>
        <v xml:space="preserve"> </v>
      </c>
      <c r="AI81" s="157" t="str">
        <f>IF(ISBLANK(Math1!EM24)," ",IF(Math1!EM24&gt;=75,Math1!EM24," "))</f>
        <v xml:space="preserve"> </v>
      </c>
      <c r="AJ81" s="157" t="str">
        <f>IF(ISBLANK(Math1!EQ24)," ",IF(Math1!EQ24&gt;=75,Math1!EQ24," "))</f>
        <v xml:space="preserve"> </v>
      </c>
      <c r="AK81" s="157" t="str">
        <f>IF(ISBLANK(Math1!EU24)," ",IF(Math1!EU24&gt;=75,Math1!EU24," "))</f>
        <v xml:space="preserve"> </v>
      </c>
      <c r="AL81" s="157" t="str">
        <f>IF(ISBLANK(Math1!EY24)," ",IF(Math1!EY24&gt;=75,Math1!EY24," "))</f>
        <v xml:space="preserve"> </v>
      </c>
      <c r="AM81" s="157" t="str">
        <f>IF(ISBLANK(Math1!FC24)," ",IF(Math1!FC24&gt;=75,Math1!FC24," "))</f>
        <v xml:space="preserve"> </v>
      </c>
      <c r="AN81" s="157" t="str">
        <f>IF(ISBLANK(Math1!FJ24)," ",IF(Math1!FJ24&gt;=75,Math1!FJ24," "))</f>
        <v xml:space="preserve"> </v>
      </c>
      <c r="AO81" s="157" t="str">
        <f>IF(ISBLANK(Math1!FN24)," ",IF(Math1!FN24&gt;=75,Math1!FN24," "))</f>
        <v xml:space="preserve"> </v>
      </c>
      <c r="AP81" s="157" t="str">
        <f>IF(ISBLANK(Math1!FR24)," ",IF(Math1!FR24&gt;=75,Math1!FR24," "))</f>
        <v xml:space="preserve"> </v>
      </c>
      <c r="AQ81" s="157" t="str">
        <f>IF(ISBLANK(Math1!FV24)," ",IF(Math1!FV24&gt;=75,Math1!FV24," "))</f>
        <v xml:space="preserve"> </v>
      </c>
      <c r="AR81" s="157" t="str">
        <f>IF(ISBLANK(Math1!FZ24)," ",IF(Math1!FZ24&gt;=75,Math1!FZ24," "))</f>
        <v xml:space="preserve"> </v>
      </c>
      <c r="AS81" s="157" t="str">
        <f>IF(ISBLANK(Math1!GG24)," ",IF(Math1!GG24&gt;=75,Math1!GG24," "))</f>
        <v xml:space="preserve"> </v>
      </c>
      <c r="AT81" s="158" t="str">
        <f>IF(ISBLANK(Math1!GK24)," ",IF(Math1!GK24&gt;=75,Math1!GK24," "))</f>
        <v xml:space="preserve"> </v>
      </c>
      <c r="AU81" s="456" t="str">
        <f>X81</f>
        <v xml:space="preserve">  </v>
      </c>
      <c r="AV81" s="457"/>
      <c r="AW81" s="157" t="str">
        <f>IF(ISBLANK(Math1!GO24)," ",IF(Math1!GO24&gt;=75,Math1!GO24," "))</f>
        <v xml:space="preserve"> </v>
      </c>
      <c r="AX81" s="157" t="str">
        <f>IF(ISBLANK(Math1!GS24)," ",IF(Math1!GS24&gt;=75,Math1!GS24," "))</f>
        <v xml:space="preserve"> </v>
      </c>
      <c r="AY81" s="157" t="str">
        <f>IF(ISBLANK(Math1!GW24)," ",IF(Math1!GW24&gt;=75,Math1!GW24," "))</f>
        <v xml:space="preserve"> </v>
      </c>
      <c r="AZ81" s="157" t="str">
        <f>IF(ISBLANK(Math1!HD24)," ",IF(Math1!HD24&gt;=75,Math1!HD24," "))</f>
        <v xml:space="preserve"> </v>
      </c>
      <c r="BA81" s="157" t="str">
        <f>IF(ISBLANK(Math1!HH24)," ",IF(Math1!HH24&gt;=75,Math1!HH24," "))</f>
        <v xml:space="preserve"> </v>
      </c>
      <c r="BB81" s="157" t="str">
        <f>IF(ISBLANK(Math1!HL24)," ",IF(Math1!HL24&gt;=75,Math1!HL24," "))</f>
        <v xml:space="preserve"> </v>
      </c>
      <c r="BC81" s="157" t="str">
        <f>IF(ISBLANK(Math1!HP24)," ",IF(Math1!HP24&gt;=75,Math1!HP24," "))</f>
        <v xml:space="preserve"> </v>
      </c>
      <c r="BD81" s="157" t="str">
        <f>IF(ISBLANK(Math1!HT24)," ",IF(Math1!HT24&gt;=75,Math1!HT24," "))</f>
        <v xml:space="preserve"> </v>
      </c>
      <c r="BE81" s="157" t="str">
        <f>IF(ISBLANK(Math1!IA24)," ",IF(Math1!IA24&gt;=75,Math1!IA24," "))</f>
        <v xml:space="preserve"> </v>
      </c>
      <c r="BF81" s="157" t="str">
        <f>IF(ISBLANK(Math1!IE24)," ",IF(Math1!IE24&gt;=75,Math1!IE24," "))</f>
        <v xml:space="preserve"> </v>
      </c>
      <c r="BG81" s="157" t="str">
        <f>IF(ISBLANK(Math1!II24)," ",IF(Math1!II24&gt;=75,Math1!II24," "))</f>
        <v xml:space="preserve"> </v>
      </c>
      <c r="BH81" s="157" t="str">
        <f>IF(ISBLANK(Math1!IM24)," ",IF(Math1!IM24&gt;=75,Math1!IM24," "))</f>
        <v xml:space="preserve"> </v>
      </c>
      <c r="BI81" s="157" t="str">
        <f>IF(ISBLANK(Math1!IQ24)," ",IF(Math1!IQ24&gt;=75,Math1!IQ24," "))</f>
        <v xml:space="preserve"> </v>
      </c>
      <c r="BJ81" s="157" t="str">
        <f>IF(ISBLANK(Math1!IX24)," ",IF(Math1!IX24&gt;=75,Math1!IX24," "))</f>
        <v xml:space="preserve"> </v>
      </c>
      <c r="BK81" s="157" t="str">
        <f>IF(ISBLANK(Math1!JB24)," ",IF(Math1!JB24&gt;=75,Math1!JB24," "))</f>
        <v xml:space="preserve"> </v>
      </c>
      <c r="BL81" s="157" t="str">
        <f>IF(ISBLANK(Math1!JF24)," ",IF(Math1!JF24&gt;=75,Math1!JF24," "))</f>
        <v xml:space="preserve"> </v>
      </c>
      <c r="BM81" s="157" t="str">
        <f>IF(ISBLANK(Math1!JJ24)," ",IF(Math1!JJ24&gt;=75,Math1!JJ24," "))</f>
        <v xml:space="preserve"> </v>
      </c>
      <c r="BN81" s="157" t="str">
        <f>IF(ISBLANK(Math1!JN24)," ",IF(Math1!JN24&gt;=75,Math1!JN24," "))</f>
        <v xml:space="preserve"> </v>
      </c>
      <c r="BO81" s="157" t="str">
        <f>IF(ISBLANK(Math1!JU24)," ",IF(Math1!JU24&gt;=75,Math1!JU24," "))</f>
        <v xml:space="preserve"> </v>
      </c>
      <c r="BP81" s="157" t="str">
        <f>IF(ISBLANK(Math1!JY24)," ",IF(Math1!JY24&gt;=75,Math1!JY24," "))</f>
        <v xml:space="preserve"> </v>
      </c>
      <c r="BQ81" s="157" t="str">
        <f>IF(ISBLANK(Math1!KC24)," ",IF(Math1!KC24&gt;=75,Math1!KC24," "))</f>
        <v xml:space="preserve"> </v>
      </c>
      <c r="BR81" s="158" t="str">
        <f>IF(ISBLANK(Math1!KG24)," ",IF(Math1!KG24&gt;=75,Math1!KG24," "))</f>
        <v xml:space="preserve"> </v>
      </c>
      <c r="BS81" s="456" t="str">
        <f>AU81</f>
        <v xml:space="preserve">  </v>
      </c>
      <c r="BT81" s="457"/>
      <c r="BU81" s="157" t="str">
        <f>IF(ISBLANK(Math1!KK24)," ",IF(Math1!KK24&gt;=75,Math1!KK24," "))</f>
        <v xml:space="preserve"> </v>
      </c>
      <c r="BV81" s="157" t="str">
        <f>IF(ISBLANK(Math1!KR24)," ",IF(Math1!KR24&gt;=75,Math1!KR24," "))</f>
        <v xml:space="preserve"> </v>
      </c>
      <c r="BW81" s="157" t="str">
        <f>IF(ISBLANK(Math1!KV24)," ",IF(Math1!KV24&gt;=75,Math1!KV24," "))</f>
        <v xml:space="preserve"> </v>
      </c>
    </row>
    <row r="82" spans="1:75" s="1" customFormat="1" ht="20.100000000000001" customHeight="1">
      <c r="A82" s="459"/>
      <c r="B82" s="459"/>
      <c r="C82" s="159" t="str">
        <f>IF(ISBLANK(Math1!E24)," ",IF(Math1!E24&gt;=50,IF(Math1!E24&lt;75,Math1!E24," ")," "))</f>
        <v xml:space="preserve"> </v>
      </c>
      <c r="D82" s="159" t="str">
        <f>IF(ISBLANK(Math1!I24)," ",IF(Math1!I24&gt;=50,IF(Math1!I24&lt;75,Math1!I24," ")," "))</f>
        <v xml:space="preserve"> </v>
      </c>
      <c r="E82" s="159" t="str">
        <f>IF(ISBLANK(Math1!M24)," ",IF(Math1!M24&gt;=50,IF(Math1!M24&lt;75,Math1!M24," ")," "))</f>
        <v xml:space="preserve"> </v>
      </c>
      <c r="F82" s="159" t="str">
        <f>IF(ISBLANK(Math1!Q24)," ",IF(Math1!Q24&gt;=50,IF(Math1!Q24&lt;75,Math1!Q24," ")," "))</f>
        <v xml:space="preserve"> </v>
      </c>
      <c r="G82" s="159" t="str">
        <f>IF(ISBLANK(Math1!U24)," ",IF(Math1!U24&gt;=50,IF(Math1!U24&lt;75,Math1!U24," ")," "))</f>
        <v xml:space="preserve"> </v>
      </c>
      <c r="H82" s="159" t="str">
        <f>IF(ISBLANK(Math1!AB24)," ",IF(Math1!AB24&gt;=50,IF(Math1!AB24&lt;75,Math1!AB24," ")," "))</f>
        <v xml:space="preserve"> </v>
      </c>
      <c r="I82" s="159" t="str">
        <f>IF(ISBLANK(Math1!AF24)," ",IF(Math1!AF24&gt;=50,IF(Math1!AF24&lt;75,Math1!AF24," ")," "))</f>
        <v xml:space="preserve"> </v>
      </c>
      <c r="J82" s="159" t="str">
        <f>IF(ISBLANK(Math1!AJ24)," ",IF(Math1!AJ24&gt;=50,IF(Math1!AJ24&lt;75,Math1!AJ24," ")," "))</f>
        <v xml:space="preserve"> </v>
      </c>
      <c r="K82" s="159" t="str">
        <f>IF(ISBLANK(Math1!AN24)," ",IF(Math1!AN24&gt;=50,IF(Math1!AN24&lt;75,Math1!AN24," ")," "))</f>
        <v xml:space="preserve"> </v>
      </c>
      <c r="L82" s="159" t="str">
        <f>IF(ISBLANK(Math1!AR24)," ",IF(Math1!AR24&gt;=50,IF(Math1!AR24&lt;75,Math1!AR24," ")," "))</f>
        <v xml:space="preserve"> </v>
      </c>
      <c r="M82" s="159" t="str">
        <f>IF(ISBLANK(Math1!AY24)," ",IF(Math1!AY24&gt;=50,IF(Math1!AY24&lt;75,Math1!AY24," ")," "))</f>
        <v xml:space="preserve"> </v>
      </c>
      <c r="N82" s="159" t="str">
        <f>IF(ISBLANK(Math1!BC24)," ",IF(Math1!BC24&gt;=50,IF(Math1!BC24&lt;75,Math1!BC24," ")," "))</f>
        <v xml:space="preserve"> </v>
      </c>
      <c r="O82" s="159" t="str">
        <f>IF(ISBLANK(Math1!BG24)," ",IF(Math1!BG24&gt;=50,IF(Math1!BG24&lt;75,Math1!BG24," ")," "))</f>
        <v xml:space="preserve"> </v>
      </c>
      <c r="P82" s="159" t="str">
        <f>IF(ISBLANK(Math1!BK24)," ",IF(Math1!BK24&gt;=50,IF(Math1!BK24&lt;75,Math1!BK24," ")," "))</f>
        <v xml:space="preserve"> </v>
      </c>
      <c r="Q82" s="159" t="str">
        <f>IF(ISBLANK(Math1!BO24)," ",IF(Math1!BO24&gt;=50,IF(Math1!BO24&lt;75,Math1!BO24," ")," "))</f>
        <v xml:space="preserve"> </v>
      </c>
      <c r="R82" s="159" t="str">
        <f>IF(ISBLANK(Math1!BV24)," ",IF(Math1!BV24&gt;=50,IF(Math1!BV24&lt;75,Math1!BV24," ")," "))</f>
        <v xml:space="preserve"> </v>
      </c>
      <c r="S82" s="159" t="str">
        <f>IF(ISBLANK(Math1!BZ24)," ",IF(Math1!BZ24&gt;=50,IF(Math1!BZ24&lt;75,Math1!BZ24," ")," "))</f>
        <v xml:space="preserve"> </v>
      </c>
      <c r="T82" s="159" t="str">
        <f>IF(ISBLANK(Math1!CD24)," ",IF(Math1!CD24&gt;=50,IF(Math1!CD24&lt;75,Math1!CD24," ")," "))</f>
        <v xml:space="preserve"> </v>
      </c>
      <c r="U82" s="159" t="str">
        <f>IF(ISBLANK(Math1!CH24)," ",IF(Math1!CH24&gt;=50,IF(Math1!CH24&lt;75,Math1!CH24," ")," "))</f>
        <v xml:space="preserve"> </v>
      </c>
      <c r="V82" s="159" t="str">
        <f>IF(ISBLANK(Math1!CL24)," ",IF(Math1!CL24&gt;=50,IF(Math1!CL24&lt;75,Math1!CL24," ")," "))</f>
        <v xml:space="preserve"> </v>
      </c>
      <c r="W82" s="160" t="str">
        <f>IF(ISBLANK(Math1!CS24)," ",IF(Math1!CS24&gt;=50,IF(Math1!CS24&lt;75,Math1!CS24," ")," "))</f>
        <v xml:space="preserve"> </v>
      </c>
      <c r="X82" s="458"/>
      <c r="Y82" s="459"/>
      <c r="Z82" s="159" t="str">
        <f>IF(ISBLANK(Math1!CW24)," ",IF(Math1!CW24&gt;=50,IF(Math1!CW24&lt;75,Math1!CW24," ")," "))</f>
        <v xml:space="preserve"> </v>
      </c>
      <c r="AA82" s="159" t="str">
        <f>IF(ISBLANK(Math1!DA24)," ",IF(Math1!DA24&gt;=50,IF(Math1!DA24&lt;75,Math1!DA24," ")," "))</f>
        <v xml:space="preserve"> </v>
      </c>
      <c r="AB82" s="159" t="str">
        <f>IF(ISBLANK(Math1!DE24)," ",IF(Math1!DE24&gt;=50,IF(Math1!DE24&lt;75,Math1!DE24," ")," "))</f>
        <v xml:space="preserve"> </v>
      </c>
      <c r="AC82" s="159" t="str">
        <f>IF(ISBLANK(Math1!DI24)," ",IF(Math1!DI24&gt;=50,IF(Math1!DI24&lt;75,Math1!DI24," ")," "))</f>
        <v xml:space="preserve"> </v>
      </c>
      <c r="AD82" s="159" t="str">
        <f>IF(ISBLANK(Math1!DP24)," ",IF(Math1!DP24&gt;=50,IF(Math1!DP24&lt;75,Math1!DP24," ")," "))</f>
        <v xml:space="preserve"> </v>
      </c>
      <c r="AE82" s="159" t="str">
        <f>IF(ISBLANK(Math1!DT24)," ",IF(Math1!DT24&gt;=50,IF(Math1!DT24&lt;75,Math1!DT24," ")," "))</f>
        <v xml:space="preserve"> </v>
      </c>
      <c r="AF82" s="159" t="str">
        <f>IF(ISBLANK(Math1!DX24)," ",IF(Math1!DX24&gt;=50,IF(Math1!DX24&lt;75,Math1!DX24," ")," "))</f>
        <v xml:space="preserve"> </v>
      </c>
      <c r="AG82" s="159" t="str">
        <f>IF(ISBLANK(Math1!EB24)," ",IF(Math1!EB24&gt;=50,IF(Math1!EB24&lt;75,Math1!EB24," ")," "))</f>
        <v xml:space="preserve"> </v>
      </c>
      <c r="AH82" s="159" t="str">
        <f>IF(ISBLANK(Math1!EF24)," ",IF(Math1!EF24&gt;=50,IF(Math1!EF24&lt;75,Math1!EF24," ")," "))</f>
        <v xml:space="preserve"> </v>
      </c>
      <c r="AI82" s="159" t="str">
        <f>IF(ISBLANK(Math1!EM24)," ",IF(Math1!EM24&gt;=50,IF(Math1!EM24&lt;75,Math1!EM24," ")," "))</f>
        <v xml:space="preserve"> </v>
      </c>
      <c r="AJ82" s="159" t="str">
        <f>IF(ISBLANK(Math1!EQ24)," ",IF(Math1!EQ24&gt;=50,IF(Math1!EQ24&lt;75,Math1!EQ24," ")," "))</f>
        <v xml:space="preserve"> </v>
      </c>
      <c r="AK82" s="159" t="str">
        <f>IF(ISBLANK(Math1!EU24)," ",IF(Math1!EU24&gt;=50,IF(Math1!EU24&lt;75,Math1!EU24," ")," "))</f>
        <v xml:space="preserve"> </v>
      </c>
      <c r="AL82" s="159" t="str">
        <f>IF(ISBLANK(Math1!EY24)," ",IF(Math1!EY24&gt;=50,IF(Math1!EY24&lt;75,Math1!EY24," ")," "))</f>
        <v xml:space="preserve"> </v>
      </c>
      <c r="AM82" s="159" t="str">
        <f>IF(ISBLANK(Math1!FC24)," ",IF(Math1!FC24&gt;=50,IF(Math1!FC24&lt;75,Math1!FC24," ")," "))</f>
        <v xml:space="preserve"> </v>
      </c>
      <c r="AN82" s="159" t="str">
        <f>IF(ISBLANK(Math1!FJ24)," ",IF(Math1!FJ24&gt;=50,IF(Math1!FJ24&lt;75,Math1!FJ24," ")," "))</f>
        <v xml:space="preserve"> </v>
      </c>
      <c r="AO82" s="159" t="str">
        <f>IF(ISBLANK(Math1!FN24)," ",IF(Math1!FN24&gt;=50,IF(Math1!FN24&lt;75,Math1!FN24," ")," "))</f>
        <v xml:space="preserve"> </v>
      </c>
      <c r="AP82" s="159" t="str">
        <f>IF(ISBLANK(Math1!FR24)," ",IF(Math1!FR24&gt;=50,IF(Math1!FR24&lt;75,Math1!FR24," ")," "))</f>
        <v xml:space="preserve"> </v>
      </c>
      <c r="AQ82" s="159" t="str">
        <f>IF(ISBLANK(Math1!FV24)," ",IF(Math1!FV24&gt;=50,IF(Math1!FV24&lt;75,Math1!FV24," ")," "))</f>
        <v xml:space="preserve"> </v>
      </c>
      <c r="AR82" s="159" t="str">
        <f>IF(ISBLANK(Math1!FZ24)," ",IF(Math1!FZ24&gt;=50,IF(Math1!FZ24&lt;75,Math1!FZ24," ")," "))</f>
        <v xml:space="preserve"> </v>
      </c>
      <c r="AS82" s="159" t="str">
        <f>IF(ISBLANK(Math1!GG24)," ",IF(Math1!GG24&gt;=50,IF(Math1!GG24&lt;75,Math1!GG24," ")," "))</f>
        <v xml:space="preserve"> </v>
      </c>
      <c r="AT82" s="160" t="str">
        <f>IF(ISBLANK(Math1!GK24)," ",IF(Math1!GK24&gt;=50,IF(Math1!GK24&lt;75,Math1!GK24," ")," "))</f>
        <v xml:space="preserve"> </v>
      </c>
      <c r="AU82" s="458"/>
      <c r="AV82" s="459"/>
      <c r="AW82" s="159" t="str">
        <f>IF(ISBLANK(Math1!GO24)," ",IF(Math1!GO24&gt;=50,IF(Math1!GO24&lt;75,Math1!GO24," ")," "))</f>
        <v xml:space="preserve"> </v>
      </c>
      <c r="AX82" s="159" t="str">
        <f>IF(ISBLANK(Math1!GS24)," ",IF(Math1!GS24&gt;=50,IF(Math1!GS24&lt;75,Math1!GS24," ")," "))</f>
        <v xml:space="preserve"> </v>
      </c>
      <c r="AY82" s="159" t="str">
        <f>IF(ISBLANK(Math1!GW24)," ",IF(Math1!GW24&gt;=50,IF(Math1!GW24&lt;75,Math1!GW24," ")," "))</f>
        <v xml:space="preserve"> </v>
      </c>
      <c r="AZ82" s="159" t="str">
        <f>IF(ISBLANK(Math1!HD24)," ",IF(Math1!HD24&gt;=50,IF(Math1!HD24&lt;75,Math1!HD24," ")," "))</f>
        <v xml:space="preserve"> </v>
      </c>
      <c r="BA82" s="159" t="str">
        <f>IF(ISBLANK(Math1!HH24)," ",IF(Math1!HH24&gt;=50,IF(Math1!HH24&lt;75,Math1!HH24," ")," "))</f>
        <v xml:space="preserve"> </v>
      </c>
      <c r="BB82" s="159" t="str">
        <f>IF(ISBLANK(Math1!HL24)," ",IF(Math1!HL24&gt;=50,IF(Math1!HL24&lt;75,Math1!HL24," ")," "))</f>
        <v xml:space="preserve"> </v>
      </c>
      <c r="BC82" s="159" t="str">
        <f>IF(ISBLANK(Math1!HP24)," ",IF(Math1!HP24&gt;=50,IF(Math1!HP24&lt;75,Math1!HP24," ")," "))</f>
        <v xml:space="preserve"> </v>
      </c>
      <c r="BD82" s="159" t="str">
        <f>IF(ISBLANK(Math1!HT24)," ",IF(Math1!HT24&gt;=50,IF(Math1!HT24&lt;75,Math1!HT24," ")," "))</f>
        <v xml:space="preserve"> </v>
      </c>
      <c r="BE82" s="159" t="str">
        <f>IF(ISBLANK(Math1!IA24)," ",IF(Math1!IA24&gt;=50,IF(Math1!IA24&lt;75,Math1!IA24," ")," "))</f>
        <v xml:space="preserve"> </v>
      </c>
      <c r="BF82" s="159" t="str">
        <f>IF(ISBLANK(Math1!IE24)," ",IF(Math1!IE24&gt;=50,IF(Math1!IE24&lt;75,Math1!IE24," ")," "))</f>
        <v xml:space="preserve"> </v>
      </c>
      <c r="BG82" s="159" t="str">
        <f>IF(ISBLANK(Math1!II24)," ",IF(Math1!II24&gt;=50,IF(Math1!II24&lt;75,Math1!II24," ")," "))</f>
        <v xml:space="preserve"> </v>
      </c>
      <c r="BH82" s="159" t="str">
        <f>IF(ISBLANK(Math1!IM24)," ",IF(Math1!IM24&gt;=50,IF(Math1!IM24&lt;75,Math1!IM24," ")," "))</f>
        <v xml:space="preserve"> </v>
      </c>
      <c r="BI82" s="159" t="str">
        <f>IF(ISBLANK(Math1!IQ24)," ",IF(Math1!IQ24&gt;=50,IF(Math1!IQ24&lt;75,Math1!IQ24," ")," "))</f>
        <v xml:space="preserve"> </v>
      </c>
      <c r="BJ82" s="159" t="str">
        <f>IF(ISBLANK(Math1!IX24)," ",IF(Math1!IX24&gt;=50,IF(Math1!IX24&lt;75,Math1!IX24," ")," "))</f>
        <v xml:space="preserve"> </v>
      </c>
      <c r="BK82" s="159" t="str">
        <f>IF(ISBLANK(Math1!JB24)," ",IF(Math1!JB24&gt;=50,IF(Math1!JB24&lt;75,Math1!JB24," ")," "))</f>
        <v xml:space="preserve"> </v>
      </c>
      <c r="BL82" s="159" t="str">
        <f>IF(ISBLANK(Math1!JF24)," ",IF(Math1!JF24&gt;=50,IF(Math1!JF24&lt;75,Math1!JF24," ")," "))</f>
        <v xml:space="preserve"> </v>
      </c>
      <c r="BM82" s="159" t="str">
        <f>IF(ISBLANK(Math1!JJ24)," ",IF(Math1!JJ24&gt;=50,IF(Math1!JJ24&lt;75,Math1!JJ24," ")," "))</f>
        <v xml:space="preserve"> </v>
      </c>
      <c r="BN82" s="159" t="str">
        <f>IF(ISBLANK(Math1!JN24)," ",IF(Math1!JN24&gt;=50,IF(Math1!JN24&lt;75,Math1!JN24," ")," "))</f>
        <v xml:space="preserve"> </v>
      </c>
      <c r="BO82" s="159" t="str">
        <f>IF(ISBLANK(Math1!JU24)," ",IF(Math1!JU24&gt;=50,IF(Math1!JU24&lt;75,Math1!JU24," ")," "))</f>
        <v xml:space="preserve"> </v>
      </c>
      <c r="BP82" s="159" t="str">
        <f>IF(ISBLANK(Math1!JY24)," ",IF(Math1!JY24&gt;=50,IF(Math1!JY24&lt;75,Math1!JY24," ")," "))</f>
        <v xml:space="preserve"> </v>
      </c>
      <c r="BQ82" s="159" t="str">
        <f>IF(ISBLANK(Math1!KC24)," ",IF(Math1!KC24&gt;=50,IF(Math1!KC24&lt;75,Math1!KC24," ")," "))</f>
        <v xml:space="preserve"> </v>
      </c>
      <c r="BR82" s="160" t="str">
        <f>IF(ISBLANK(Math1!KG24)," ",IF(Math1!KG24&gt;=50,IF(Math1!KG24&lt;75,Math1!KG24," ")," "))</f>
        <v xml:space="preserve"> </v>
      </c>
      <c r="BS82" s="458"/>
      <c r="BT82" s="459"/>
      <c r="BU82" s="159" t="str">
        <f>IF(ISBLANK(Math1!KK24)," ",IF(Math1!KK24&gt;=50,IF(Math1!KK24&lt;75,Math1!KK24," ")," "))</f>
        <v xml:space="preserve"> </v>
      </c>
      <c r="BV82" s="159" t="str">
        <f>IF(ISBLANK(Math1!KR24)," ",IF(Math1!KR24&gt;=50,IF(Math1!KR24&lt;75,Math1!KR24," ")," "))</f>
        <v xml:space="preserve"> </v>
      </c>
      <c r="BW82" s="159" t="str">
        <f>IF(ISBLANK(Math1!KV24)," ",IF(Math1!KV24&gt;=50,IF(Math1!KV24&lt;75,Math1!KV24," ")," "))</f>
        <v xml:space="preserve"> </v>
      </c>
    </row>
    <row r="83" spans="1:75" s="1" customFormat="1" ht="20.100000000000001" customHeight="1" thickBot="1">
      <c r="A83" s="459"/>
      <c r="B83" s="459"/>
      <c r="C83" s="161" t="str">
        <f>IF(ISBLANK(Math1!E24)," ",IF(Math1!E24&lt;50,Math1!E24," "))</f>
        <v xml:space="preserve"> </v>
      </c>
      <c r="D83" s="161" t="str">
        <f>IF(ISBLANK(Math1!I24)," ",IF(Math1!I24&lt;50,Math1!I24," "))</f>
        <v xml:space="preserve"> </v>
      </c>
      <c r="E83" s="161" t="str">
        <f>IF(ISBLANK(Math1!M24)," ",IF(Math1!M24&lt;50,Math1!M24," "))</f>
        <v xml:space="preserve"> </v>
      </c>
      <c r="F83" s="161" t="str">
        <f>IF(ISBLANK(Math1!Q24)," ",IF(Math1!Q24&lt;50,Math1!Q24," "))</f>
        <v xml:space="preserve"> </v>
      </c>
      <c r="G83" s="161" t="str">
        <f>IF(ISBLANK(Math1!U24)," ",IF(Math1!U24&lt;50,Math1!U24," "))</f>
        <v xml:space="preserve"> </v>
      </c>
      <c r="H83" s="161" t="str">
        <f>IF(ISBLANK(Math1!AB24)," ",IF(Math1!AB24&lt;50,Math1!AB24," "))</f>
        <v xml:space="preserve"> </v>
      </c>
      <c r="I83" s="161" t="str">
        <f>IF(ISBLANK(Math1!AF24)," ",IF(Math1!AF24&lt;50,Math1!AF24," "))</f>
        <v xml:space="preserve"> </v>
      </c>
      <c r="J83" s="161" t="str">
        <f>IF(ISBLANK(Math1!AJ24)," ",IF(Math1!AJ24&lt;50,Math1!AJ24," "))</f>
        <v xml:space="preserve"> </v>
      </c>
      <c r="K83" s="161" t="str">
        <f>IF(ISBLANK(Math1!AN24)," ",IF(Math1!AN24&lt;50,Math1!AN24," "))</f>
        <v xml:space="preserve"> </v>
      </c>
      <c r="L83" s="161" t="str">
        <f>IF(ISBLANK(Math1!AR24)," ",IF(Math1!AR24&lt;50,Math1!AR24," "))</f>
        <v xml:space="preserve"> </v>
      </c>
      <c r="M83" s="161" t="str">
        <f>IF(ISBLANK(Math1!AY24)," ",IF(Math1!AY24&lt;50,Math1!AY24," "))</f>
        <v xml:space="preserve"> </v>
      </c>
      <c r="N83" s="161" t="str">
        <f>IF(ISBLANK(Math1!BC24)," ",IF(Math1!BC24&lt;50,Math1!BC24," "))</f>
        <v xml:space="preserve"> </v>
      </c>
      <c r="O83" s="161" t="str">
        <f>IF(ISBLANK(Math1!BG24)," ",IF(Math1!BG24&lt;50,Math1!BG24," "))</f>
        <v xml:space="preserve"> </v>
      </c>
      <c r="P83" s="161" t="str">
        <f>IF(ISBLANK(Math1!BK24)," ",IF(Math1!BK24&lt;50,Math1!BK24," "))</f>
        <v xml:space="preserve"> </v>
      </c>
      <c r="Q83" s="161" t="str">
        <f>IF(ISBLANK(Math1!BO24)," ",IF(Math1!BO24&lt;50,Math1!BO24," "))</f>
        <v xml:space="preserve"> </v>
      </c>
      <c r="R83" s="161" t="str">
        <f>IF(ISBLANK(Math1!BV24)," ",IF(Math1!BV24&lt;50,Math1!BV24," "))</f>
        <v xml:space="preserve"> </v>
      </c>
      <c r="S83" s="161" t="str">
        <f>IF(ISBLANK(Math1!BZ24)," ",IF(Math1!BZ24&lt;50,Math1!BZ24," "))</f>
        <v xml:space="preserve"> </v>
      </c>
      <c r="T83" s="161" t="str">
        <f>IF(ISBLANK(Math1!CD24)," ",IF(Math1!CD24&lt;50,Math1!CD24," "))</f>
        <v xml:space="preserve"> </v>
      </c>
      <c r="U83" s="161" t="str">
        <f>IF(ISBLANK(Math1!CH24)," ",IF(Math1!CH24&lt;50,Math1!CH24," "))</f>
        <v xml:space="preserve"> </v>
      </c>
      <c r="V83" s="161" t="str">
        <f>IF(ISBLANK(Math1!CL24)," ",IF(Math1!CL24&lt;50,Math1!CL24," "))</f>
        <v xml:space="preserve"> </v>
      </c>
      <c r="W83" s="162" t="str">
        <f>IF(ISBLANK(Math1!CS24)," ",IF(Math1!CS24&lt;50,Math1!CS24," "))</f>
        <v xml:space="preserve"> </v>
      </c>
      <c r="X83" s="460"/>
      <c r="Y83" s="461"/>
      <c r="Z83" s="161" t="str">
        <f>IF(ISBLANK(Math1!CW24)," ",IF(Math1!CW24&lt;50,Math1!CW24," "))</f>
        <v xml:space="preserve"> </v>
      </c>
      <c r="AA83" s="161" t="str">
        <f>IF(ISBLANK(Math1!DA24)," ",IF(Math1!DA24&lt;50,Math1!DA24," "))</f>
        <v xml:space="preserve"> </v>
      </c>
      <c r="AB83" s="161" t="str">
        <f>IF(ISBLANK(Math1!DE24)," ",IF(Math1!DE24&lt;50,Math1!DE24," "))</f>
        <v xml:space="preserve"> </v>
      </c>
      <c r="AC83" s="161" t="str">
        <f>IF(ISBLANK(Math1!DI24)," ",IF(Math1!DI24&lt;50,Math1!DI24," "))</f>
        <v xml:space="preserve"> </v>
      </c>
      <c r="AD83" s="161" t="str">
        <f>IF(ISBLANK(Math1!DP24)," ",IF(Math1!DP24&lt;50,Math1!DP24," "))</f>
        <v xml:space="preserve"> </v>
      </c>
      <c r="AE83" s="161" t="str">
        <f>IF(ISBLANK(Math1!DT24)," ",IF(Math1!DT24&lt;50,Math1!DT24," "))</f>
        <v xml:space="preserve"> </v>
      </c>
      <c r="AF83" s="161" t="str">
        <f>IF(ISBLANK(Math1!DX24)," ",IF(Math1!DX24&lt;50,Math1!DX24," "))</f>
        <v xml:space="preserve"> </v>
      </c>
      <c r="AG83" s="161" t="str">
        <f>IF(ISBLANK(Math1!EB24)," ",IF(Math1!EB24&lt;50,Math1!EB24," "))</f>
        <v xml:space="preserve"> </v>
      </c>
      <c r="AH83" s="161" t="str">
        <f>IF(ISBLANK(Math1!EF24)," ",IF(Math1!EF24&lt;50,Math1!EF24," "))</f>
        <v xml:space="preserve"> </v>
      </c>
      <c r="AI83" s="161" t="str">
        <f>IF(ISBLANK(Math1!EM24)," ",IF(Math1!EM24&lt;50,Math1!EM24," "))</f>
        <v xml:space="preserve"> </v>
      </c>
      <c r="AJ83" s="161" t="str">
        <f>IF(ISBLANK(Math1!EQ24)," ",IF(Math1!EQ24&lt;50,Math1!EQ24," "))</f>
        <v xml:space="preserve"> </v>
      </c>
      <c r="AK83" s="161" t="str">
        <f>IF(ISBLANK(Math1!EU24)," ",IF(Math1!EU24&lt;50,Math1!EU24," "))</f>
        <v xml:space="preserve"> </v>
      </c>
      <c r="AL83" s="161" t="str">
        <f>IF(ISBLANK(Math1!EY24)," ",IF(Math1!EY24&lt;50,Math1!EY24," "))</f>
        <v xml:space="preserve"> </v>
      </c>
      <c r="AM83" s="161" t="str">
        <f>IF(ISBLANK(Math1!FC24)," ",IF(Math1!FC24&lt;50,Math1!FC24," "))</f>
        <v xml:space="preserve"> </v>
      </c>
      <c r="AN83" s="161" t="str">
        <f>IF(ISBLANK(Math1!FJ24)," ",IF(Math1!FJ24&lt;50,Math1!FJ24," "))</f>
        <v xml:space="preserve"> </v>
      </c>
      <c r="AO83" s="161" t="str">
        <f>IF(ISBLANK(Math1!FN24)," ",IF(Math1!FN24&lt;50,Math1!FN24," "))</f>
        <v xml:space="preserve"> </v>
      </c>
      <c r="AP83" s="161" t="str">
        <f>IF(ISBLANK(Math1!FR24)," ",IF(Math1!FR24&lt;50,Math1!FR24," "))</f>
        <v xml:space="preserve"> </v>
      </c>
      <c r="AQ83" s="161" t="str">
        <f>IF(ISBLANK(Math1!FV24)," ",IF(Math1!FV24&lt;50,Math1!FV24," "))</f>
        <v xml:space="preserve"> </v>
      </c>
      <c r="AR83" s="161" t="str">
        <f>IF(ISBLANK(Math1!FZ24)," ",IF(Math1!FZ24&lt;50,Math1!FZ24," "))</f>
        <v xml:space="preserve"> </v>
      </c>
      <c r="AS83" s="161" t="str">
        <f>IF(ISBLANK(Math1!GG24)," ",IF(Math1!GG24&lt;50,Math1!GG24," "))</f>
        <v xml:space="preserve"> </v>
      </c>
      <c r="AT83" s="162" t="str">
        <f>IF(ISBLANK(Math1!GK24)," ",IF(Math1!GK24&lt;50,Math1!GK24," "))</f>
        <v xml:space="preserve"> </v>
      </c>
      <c r="AU83" s="460"/>
      <c r="AV83" s="461"/>
      <c r="AW83" s="161" t="str">
        <f>IF(ISBLANK(Math1!GO24)," ",IF(Math1!GO24&lt;50,Math1!GO24," "))</f>
        <v xml:space="preserve"> </v>
      </c>
      <c r="AX83" s="161" t="str">
        <f>IF(ISBLANK(Math1!GS24)," ",IF(Math1!GS24&lt;50,Math1!GS24," "))</f>
        <v xml:space="preserve"> </v>
      </c>
      <c r="AY83" s="161" t="str">
        <f>IF(ISBLANK(Math1!GW24)," ",IF(Math1!GW24&lt;50,Math1!GW24," "))</f>
        <v xml:space="preserve"> </v>
      </c>
      <c r="AZ83" s="161" t="str">
        <f>IF(ISBLANK(Math1!HD24)," ",IF(Math1!HD24&lt;50,Math1!HD24," "))</f>
        <v xml:space="preserve"> </v>
      </c>
      <c r="BA83" s="161" t="str">
        <f>IF(ISBLANK(Math1!HH24)," ",IF(Math1!HH24&lt;50,Math1!HH24," "))</f>
        <v xml:space="preserve"> </v>
      </c>
      <c r="BB83" s="161" t="str">
        <f>IF(ISBLANK(Math1!HL24)," ",IF(Math1!HL24&lt;50,Math1!HL24," "))</f>
        <v xml:space="preserve"> </v>
      </c>
      <c r="BC83" s="161" t="str">
        <f>IF(ISBLANK(Math1!HP24)," ",IF(Math1!HP24&lt;50,Math1!HP24," "))</f>
        <v xml:space="preserve"> </v>
      </c>
      <c r="BD83" s="161" t="str">
        <f>IF(ISBLANK(Math1!HT24)," ",IF(Math1!HT24&lt;50,Math1!HT24," "))</f>
        <v xml:space="preserve"> </v>
      </c>
      <c r="BE83" s="161" t="str">
        <f>IF(ISBLANK(Math1!IA24)," ",IF(Math1!IA24&lt;50,Math1!IA24," "))</f>
        <v xml:space="preserve"> </v>
      </c>
      <c r="BF83" s="161" t="str">
        <f>IF(ISBLANK(Math1!IE24)," ",IF(Math1!IE24&lt;50,Math1!IE24," "))</f>
        <v xml:space="preserve"> </v>
      </c>
      <c r="BG83" s="161" t="str">
        <f>IF(ISBLANK(Math1!II24)," ",IF(Math1!II24&lt;50,Math1!II24," "))</f>
        <v xml:space="preserve"> </v>
      </c>
      <c r="BH83" s="161" t="str">
        <f>IF(ISBLANK(Math1!IM24)," ",IF(Math1!IM24&lt;50,Math1!IM24," "))</f>
        <v xml:space="preserve"> </v>
      </c>
      <c r="BI83" s="161" t="str">
        <f>IF(ISBLANK(Math1!IQ24)," ",IF(Math1!IQ24&lt;50,Math1!IQ24," "))</f>
        <v xml:space="preserve"> </v>
      </c>
      <c r="BJ83" s="161" t="str">
        <f>IF(ISBLANK(Math1!IX24)," ",IF(Math1!IX24&lt;50,Math1!IX24," "))</f>
        <v xml:space="preserve"> </v>
      </c>
      <c r="BK83" s="161" t="str">
        <f>IF(ISBLANK(Math1!JB24)," ",IF(Math1!JB24&lt;50,Math1!JB24," "))</f>
        <v xml:space="preserve"> </v>
      </c>
      <c r="BL83" s="161" t="str">
        <f>IF(ISBLANK(Math1!JF24)," ",IF(Math1!JF24&lt;50,Math1!JF24," "))</f>
        <v xml:space="preserve"> </v>
      </c>
      <c r="BM83" s="161" t="str">
        <f>IF(ISBLANK(Math1!JJ24)," ",IF(Math1!JJ24&lt;50,Math1!JJ24," "))</f>
        <v xml:space="preserve"> </v>
      </c>
      <c r="BN83" s="161" t="str">
        <f>IF(ISBLANK(Math1!JN24)," ",IF(Math1!JN24&lt;50,Math1!JN24," "))</f>
        <v xml:space="preserve"> </v>
      </c>
      <c r="BO83" s="161" t="str">
        <f>IF(ISBLANK(Math1!JU24)," ",IF(Math1!JU24&lt;50,Math1!JU24," "))</f>
        <v xml:space="preserve"> </v>
      </c>
      <c r="BP83" s="161" t="str">
        <f>IF(ISBLANK(Math1!JY24)," ",IF(Math1!JY24&lt;50,Math1!JY24," "))</f>
        <v xml:space="preserve"> </v>
      </c>
      <c r="BQ83" s="161" t="str">
        <f>IF(ISBLANK(Math1!KC24)," ",IF(Math1!KC24&lt;50,Math1!KC24," "))</f>
        <v xml:space="preserve"> </v>
      </c>
      <c r="BR83" s="162" t="str">
        <f>IF(ISBLANK(Math1!KG24)," ",IF(Math1!KG24&lt;50,Math1!KG24," "))</f>
        <v xml:space="preserve"> </v>
      </c>
      <c r="BS83" s="460"/>
      <c r="BT83" s="461"/>
      <c r="BU83" s="161" t="str">
        <f>IF(ISBLANK(Math1!KK24)," ",IF(Math1!KK24&lt;50,Math1!KK24," "))</f>
        <v xml:space="preserve"> </v>
      </c>
      <c r="BV83" s="161" t="str">
        <f>IF(ISBLANK(Math1!KR24)," ",IF(Math1!KR24&lt;50,Math1!KR24," "))</f>
        <v xml:space="preserve"> </v>
      </c>
      <c r="BW83" s="161" t="str">
        <f>IF(ISBLANK(Math1!KV24)," ",IF(Math1!KV24&lt;50,Math1!KV24," "))</f>
        <v xml:space="preserve"> </v>
      </c>
    </row>
    <row r="84" spans="1:75" s="1" customFormat="1" ht="211.5" customHeight="1">
      <c r="A84" s="15" t="str">
        <f>LEFT(Math1!$A1,8)&amp;"  1.3    "&amp;Math1!$A2</f>
        <v>Maths -   1.3    classe + prof</v>
      </c>
      <c r="B84" s="16" t="str">
        <f>Math1!$A3&amp;"      "&amp;Math1!$A4</f>
        <v>déc 2014      1er  trimestre</v>
      </c>
      <c r="C84" s="34" t="str">
        <f t="shared" ref="C84:W84" si="4">C56</f>
        <v>Ecrit la suite des nombres  jusqu'à  99.1</v>
      </c>
      <c r="D84" s="34" t="str">
        <f t="shared" si="4"/>
        <v>Ecrit des nombres dictés jusqu'à 99.2</v>
      </c>
      <c r="E84" s="34" t="str">
        <f t="shared" si="4"/>
        <v>Chiffre une quantité, comprend la signif.3</v>
      </c>
      <c r="F84" s="34" t="str">
        <f t="shared" si="4"/>
        <v>Dénombre une quantité .4</v>
      </c>
      <c r="G84" s="34" t="str">
        <f t="shared" si="4"/>
        <v>Dessine une quantité.5</v>
      </c>
      <c r="H84" s="34" t="str">
        <f t="shared" si="4"/>
        <v>Compare des nombres.6</v>
      </c>
      <c r="I84" s="34" t="str">
        <f t="shared" si="4"/>
        <v>Range des nombres.7</v>
      </c>
      <c r="J84" s="34" t="str">
        <f t="shared" si="4"/>
        <v>Décompose des nombres.8</v>
      </c>
      <c r="K84" s="34" t="str">
        <f t="shared" si="4"/>
        <v>Connaît la suite écrite de 2 en 2.9</v>
      </c>
      <c r="L84" s="34" t="str">
        <f t="shared" si="4"/>
        <v>Connaît la suite écrite de 5 en 5.10</v>
      </c>
      <c r="M84" s="34" t="str">
        <f t="shared" si="4"/>
        <v>Connaît la suite écrite de 10 en 10.11</v>
      </c>
      <c r="N84" s="34" t="str">
        <f t="shared" si="4"/>
        <v>Connaît les compléments à 10.12</v>
      </c>
      <c r="O84" s="34" t="str">
        <f t="shared" si="4"/>
        <v>Connaît quelques doubles et moitié.13</v>
      </c>
      <c r="P84" s="34" t="str">
        <f t="shared" si="4"/>
        <v>Ecrit, nomme, compare, range les nombres.14</v>
      </c>
      <c r="Q84" s="34" t="str">
        <f t="shared" si="4"/>
        <v>Résout des problèmes de dénombrement.15</v>
      </c>
      <c r="R84" s="34" t="str">
        <f t="shared" si="4"/>
        <v>Maîtrise la technique opératoire de l'ad.16</v>
      </c>
      <c r="S84" s="34" t="str">
        <f t="shared" si="4"/>
        <v>Maîtrise la technique opératoire de l'ad.17</v>
      </c>
      <c r="T84" s="34" t="str">
        <f t="shared" si="4"/>
        <v>Maîtrise la technique opératoire de la s.18</v>
      </c>
      <c r="U84" s="34" t="str">
        <f t="shared" si="4"/>
        <v>Maîtrise la technique opératoire de la s.19</v>
      </c>
      <c r="V84" s="34" t="str">
        <f t="shared" si="4"/>
        <v>Maîtrise la technique opératoire de la m.20</v>
      </c>
      <c r="W84" s="34" t="str">
        <f t="shared" si="4"/>
        <v>Calculs : additions, soustractions, mul.21</v>
      </c>
      <c r="X84" s="17" t="str">
        <f>LEFT(Math1!$A1,8)&amp;"   2.3    "&amp;Math1!$A2</f>
        <v>Maths -    2.3    classe + prof</v>
      </c>
      <c r="Y84" s="18" t="str">
        <f>Math1!$A3&amp;"      "&amp;Math1!$A4</f>
        <v>déc 2014      1er  trimestre</v>
      </c>
      <c r="Z84" s="34" t="str">
        <f t="shared" ref="Z84:AT84" si="5">Z56</f>
        <v>Divise par 2  dans le cas où le quotien.22</v>
      </c>
      <c r="AA84" s="34" t="str">
        <f t="shared" si="5"/>
        <v>Divise par 5 dans le cas où le quotient .23</v>
      </c>
      <c r="AB84" s="34" t="str">
        <f t="shared" si="5"/>
        <v>Divise par 2 et par 5 dans le cas où le .24</v>
      </c>
      <c r="AC84" s="34" t="str">
        <f t="shared" si="5"/>
        <v>Connaît les tables d'additions de  1 à 6.25</v>
      </c>
      <c r="AD84" s="34" t="str">
        <f t="shared" si="5"/>
        <v>Connaît les tables de multiplication par.26</v>
      </c>
      <c r="AE84" s="34" t="str">
        <f t="shared" si="5"/>
        <v>Restitue et utilise les tables d'additio.27</v>
      </c>
      <c r="AF84" s="34" t="str">
        <f t="shared" si="5"/>
        <v>Calcule mentalement en utilisant des ad.28</v>
      </c>
      <c r="AG84" s="34" t="str">
        <f t="shared" si="5"/>
        <v>Calcule mentalement en utilisant des sou.29</v>
      </c>
      <c r="AH84" s="34" t="str">
        <f t="shared" si="5"/>
        <v>Calcule mentalement en utilisant des mul.30</v>
      </c>
      <c r="AI84" s="34" t="str">
        <f t="shared" si="5"/>
        <v>Calcule mentalement en utilisant des add.31</v>
      </c>
      <c r="AJ84" s="34" t="str">
        <f t="shared" si="5"/>
        <v>Reconnaît des situations additives.32</v>
      </c>
      <c r="AK84" s="34" t="str">
        <f t="shared" si="5"/>
        <v>Reconnaît des situations soustractives.33</v>
      </c>
      <c r="AL84" s="34" t="str">
        <f t="shared" si="5"/>
        <v>Reconnaît des situations multiplicatives.34</v>
      </c>
      <c r="AM84" s="34" t="str">
        <f t="shared" si="5"/>
        <v>Expose clairement le résultat (dessin, p.35</v>
      </c>
      <c r="AN84" s="34" t="str">
        <f t="shared" si="5"/>
        <v>Résout des problèmes relevant de l'addit.36</v>
      </c>
      <c r="AO84" s="34" t="str">
        <f t="shared" si="5"/>
        <v>Utilise les fonctions de base de la calc.37</v>
      </c>
      <c r="AP84" s="34" t="str">
        <f t="shared" si="5"/>
        <v>Situe un objet ou une personne (droite, .38</v>
      </c>
      <c r="AQ84" s="34" t="str">
        <f t="shared" si="5"/>
        <v>Code et décode un déplacement.39</v>
      </c>
      <c r="AR84" s="34" t="str">
        <f t="shared" si="5"/>
        <v>Situe un objet par rapport à soi ou à un.40</v>
      </c>
      <c r="AS84" s="34" t="str">
        <f t="shared" si="5"/>
        <v>Reconnaît et nomme les figures planes.41</v>
      </c>
      <c r="AT84" s="34" t="str">
        <f t="shared" si="5"/>
        <v>Reconnaît et nomme les solides.42</v>
      </c>
      <c r="AU84" s="17" t="str">
        <f>LEFT(Math1!$A1,8)&amp;"   3.3    "&amp;Math1!$A2</f>
        <v>Maths -    3.3    classe + prof</v>
      </c>
      <c r="AV84" s="18" t="str">
        <f>Math1!$A3&amp;"      "&amp;Math1!$A4</f>
        <v>déc 2014      1er  trimestre</v>
      </c>
      <c r="AW84" s="34" t="str">
        <f t="shared" ref="AW84:BR84" si="6">AW56</f>
        <v>Décrit les figures planes .43</v>
      </c>
      <c r="AX84" s="34" t="str">
        <f t="shared" si="6"/>
        <v>Décrit les figures  solides.44</v>
      </c>
      <c r="AY84" s="34" t="str">
        <f t="shared" si="6"/>
        <v>Reconnaît, nomme et décrit les figures p.45</v>
      </c>
      <c r="AZ84" s="34" t="str">
        <f t="shared" si="6"/>
        <v>Utilise la règle.46</v>
      </c>
      <c r="BA84" s="34" t="str">
        <f t="shared" si="6"/>
        <v>Utilise l'équerre.47</v>
      </c>
      <c r="BB84" s="34" t="str">
        <f t="shared" si="6"/>
        <v>Trace un carré, un rectangle, un triangl.48</v>
      </c>
      <c r="BC84" s="34" t="str">
        <f t="shared" si="6"/>
        <v>Reproduit une figure.49</v>
      </c>
      <c r="BD84" s="34" t="str">
        <f t="shared" si="6"/>
        <v>Utilise la règle pour tracer avec soin e.50</v>
      </c>
      <c r="BE84" s="34" t="str">
        <f t="shared" si="6"/>
        <v>Trace un carré, un rectangle, un triangl.51</v>
      </c>
      <c r="BF84" s="34" t="str">
        <f t="shared" si="6"/>
        <v>Trace un alignement.52</v>
      </c>
      <c r="BG84" s="34" t="str">
        <f t="shared" si="6"/>
        <v>Trace un angle droit.53</v>
      </c>
      <c r="BH84" s="34" t="str">
        <f t="shared" si="6"/>
        <v>Trace le symétrique.54</v>
      </c>
      <c r="BI84" s="34" t="str">
        <f t="shared" si="6"/>
        <v>Perçoit et reconnaît quelques relations .55</v>
      </c>
      <c r="BJ84" s="34" t="str">
        <f t="shared" si="6"/>
        <v>Repère les nœuds.56</v>
      </c>
      <c r="BK84" s="34" t="str">
        <f t="shared" si="6"/>
        <v>Repère les cases.57</v>
      </c>
      <c r="BL84" s="34" t="str">
        <f t="shared" si="6"/>
        <v>Repère des cases, des nœuds d'un quadril.58</v>
      </c>
      <c r="BM84" s="34" t="str">
        <f t="shared" si="6"/>
        <v>Résout un problème géométrique.59</v>
      </c>
      <c r="BN84" s="34" t="str">
        <f t="shared" si="6"/>
        <v>Mesure des longueurs.60</v>
      </c>
      <c r="BO84" s="34" t="str">
        <f t="shared" si="6"/>
        <v>Compare des longueurs.61</v>
      </c>
      <c r="BP84" s="34" t="str">
        <f t="shared" si="6"/>
        <v>Utilise les unités usuelles de mesure ; .62</v>
      </c>
      <c r="BQ84" s="34" t="str">
        <f t="shared" si="6"/>
        <v>Trace des longueurs.63</v>
      </c>
      <c r="BR84" s="34" t="str">
        <f t="shared" si="6"/>
        <v>Est précis et soigneux dans les tracés, .64</v>
      </c>
      <c r="BS84" s="17" t="str">
        <f>LEFT(Math1!$A1,8)&amp;"   4.3    "&amp;Math1!$A2</f>
        <v>Maths -    4.3    classe + prof</v>
      </c>
      <c r="BT84" s="18" t="str">
        <f>Math1!$A3&amp;"      "&amp;Math1!$A4</f>
        <v>déc 2014      1er  trimestre</v>
      </c>
      <c r="BU84" s="34" t="str">
        <f t="shared" ref="BU84:BW84" si="7">BU56</f>
        <v>Résout des problèmes de longueur et de m.65</v>
      </c>
      <c r="BV84" s="34" t="str">
        <f t="shared" si="7"/>
        <v>Utilise un tableau, un graphique.66</v>
      </c>
      <c r="BW84" s="34" t="str">
        <f t="shared" si="7"/>
        <v>Organise les données d'un énoncé.67</v>
      </c>
    </row>
  </sheetData>
  <sheetProtection sheet="1" objects="1" scenarios="1" selectLockedCells="1" selectUnlockedCells="1"/>
  <mergeCells count="108">
    <mergeCell ref="A81:B83"/>
    <mergeCell ref="A75:B77"/>
    <mergeCell ref="A78:B80"/>
    <mergeCell ref="X75:Y77"/>
    <mergeCell ref="X78:Y80"/>
    <mergeCell ref="X81:Y83"/>
    <mergeCell ref="AU75:AV77"/>
    <mergeCell ref="AU78:AV80"/>
    <mergeCell ref="AU81:AV83"/>
    <mergeCell ref="A69:B71"/>
    <mergeCell ref="A72:B74"/>
    <mergeCell ref="X69:Y71"/>
    <mergeCell ref="X72:Y74"/>
    <mergeCell ref="AU69:AV71"/>
    <mergeCell ref="AU72:AV74"/>
    <mergeCell ref="BS69:BT71"/>
    <mergeCell ref="BS72:BT74"/>
    <mergeCell ref="A63:B65"/>
    <mergeCell ref="A66:B68"/>
    <mergeCell ref="X63:Y65"/>
    <mergeCell ref="X66:Y68"/>
    <mergeCell ref="AU63:AV65"/>
    <mergeCell ref="AU66:AV68"/>
    <mergeCell ref="BS63:BT65"/>
    <mergeCell ref="BS66:BT68"/>
    <mergeCell ref="A57:B59"/>
    <mergeCell ref="A60:B62"/>
    <mergeCell ref="X57:Y59"/>
    <mergeCell ref="X60:Y62"/>
    <mergeCell ref="AU57:AV59"/>
    <mergeCell ref="AU60:AV62"/>
    <mergeCell ref="BS57:BT59"/>
    <mergeCell ref="BS60:BT62"/>
    <mergeCell ref="A50:B52"/>
    <mergeCell ref="A53:B55"/>
    <mergeCell ref="X50:Y52"/>
    <mergeCell ref="X53:Y55"/>
    <mergeCell ref="AU50:AV52"/>
    <mergeCell ref="AU53:AV55"/>
    <mergeCell ref="BS50:BT52"/>
    <mergeCell ref="BS53:BT55"/>
    <mergeCell ref="A38:B40"/>
    <mergeCell ref="A44:B46"/>
    <mergeCell ref="A47:B49"/>
    <mergeCell ref="X44:Y46"/>
    <mergeCell ref="X47:Y49"/>
    <mergeCell ref="AU44:AV46"/>
    <mergeCell ref="AU47:AV49"/>
    <mergeCell ref="BS44:BT46"/>
    <mergeCell ref="BS47:BT49"/>
    <mergeCell ref="A41:B43"/>
    <mergeCell ref="AU22:AV24"/>
    <mergeCell ref="BS19:BT21"/>
    <mergeCell ref="BS22:BT24"/>
    <mergeCell ref="A25:B27"/>
    <mergeCell ref="X25:Y27"/>
    <mergeCell ref="AU25:AV27"/>
    <mergeCell ref="BS25:BT27"/>
    <mergeCell ref="X38:Y40"/>
    <mergeCell ref="X41:Y43"/>
    <mergeCell ref="AU38:AV40"/>
    <mergeCell ref="AU41:AV43"/>
    <mergeCell ref="BS38:BT40"/>
    <mergeCell ref="BS41:BT43"/>
    <mergeCell ref="A29:B31"/>
    <mergeCell ref="X29:Y31"/>
    <mergeCell ref="AU29:AV31"/>
    <mergeCell ref="A32:B34"/>
    <mergeCell ref="A35:B37"/>
    <mergeCell ref="X32:Y34"/>
    <mergeCell ref="X35:Y37"/>
    <mergeCell ref="AU32:AV34"/>
    <mergeCell ref="AU35:AV37"/>
    <mergeCell ref="BS32:BT34"/>
    <mergeCell ref="BS35:BT37"/>
    <mergeCell ref="A1:B3"/>
    <mergeCell ref="A4:B6"/>
    <mergeCell ref="X1:Y3"/>
    <mergeCell ref="X4:Y6"/>
    <mergeCell ref="AU1:AV3"/>
    <mergeCell ref="AU4:AV6"/>
    <mergeCell ref="BS1:BT3"/>
    <mergeCell ref="BS4:BT6"/>
    <mergeCell ref="A7:B9"/>
    <mergeCell ref="BS78:BT80"/>
    <mergeCell ref="BS81:BT83"/>
    <mergeCell ref="BS75:BT77"/>
    <mergeCell ref="BS13:BT15"/>
    <mergeCell ref="BS16:BT18"/>
    <mergeCell ref="BS29:BT31"/>
    <mergeCell ref="A10:B12"/>
    <mergeCell ref="X7:Y9"/>
    <mergeCell ref="X10:Y12"/>
    <mergeCell ref="AU7:AV9"/>
    <mergeCell ref="AU10:AV12"/>
    <mergeCell ref="BS7:BT9"/>
    <mergeCell ref="BS10:BT12"/>
    <mergeCell ref="A13:B15"/>
    <mergeCell ref="A16:B18"/>
    <mergeCell ref="X13:Y15"/>
    <mergeCell ref="X16:Y18"/>
    <mergeCell ref="AU13:AV15"/>
    <mergeCell ref="AU16:AV18"/>
    <mergeCell ref="A19:B21"/>
    <mergeCell ref="A22:B24"/>
    <mergeCell ref="X19:Y21"/>
    <mergeCell ref="X22:Y24"/>
    <mergeCell ref="AU19:AV21"/>
  </mergeCells>
  <printOptions horizontalCentered="1" verticalCentered="1"/>
  <pageMargins left="0.70866141732283472" right="0.70866141732283472" top="0.74803149606299213" bottom="0.74803149606299213" header="0.31496062992125984" footer="0.31496062992125984"/>
  <pageSetup paperSize="9" scale="96" orientation="portrait" r:id="rId1"/>
  <rowBreaks count="1" manualBreakCount="1">
    <brk id="28" max="141" man="1"/>
  </rowBreaks>
</worksheet>
</file>

<file path=xl/worksheets/sheet8.xml><?xml version="1.0" encoding="utf-8"?>
<worksheet xmlns="http://schemas.openxmlformats.org/spreadsheetml/2006/main" xmlns:r="http://schemas.openxmlformats.org/officeDocument/2006/relationships">
  <dimension ref="B1:H25"/>
  <sheetViews>
    <sheetView workbookViewId="0">
      <selection activeCell="L7" sqref="L7"/>
    </sheetView>
  </sheetViews>
  <sheetFormatPr baseColWidth="10" defaultColWidth="11.42578125" defaultRowHeight="20.25"/>
  <cols>
    <col min="1" max="2" width="11.42578125" style="50"/>
    <col min="3" max="3" width="13.42578125" style="50" customWidth="1"/>
    <col min="4" max="4" width="11.42578125" style="50"/>
    <col min="5" max="5" width="6.5703125" style="50" customWidth="1"/>
    <col min="6" max="6" width="18.7109375" style="50" customWidth="1"/>
    <col min="7" max="7" width="11.85546875" style="50" customWidth="1"/>
    <col min="8" max="16384" width="11.42578125" style="50"/>
  </cols>
  <sheetData>
    <row r="1" spans="2:8" ht="102" customHeight="1">
      <c r="B1" s="471" t="s">
        <v>9</v>
      </c>
      <c r="C1" s="471"/>
      <c r="D1" s="471"/>
      <c r="F1" s="466" t="s">
        <v>10</v>
      </c>
      <c r="G1" s="466"/>
      <c r="H1" s="466"/>
    </row>
    <row r="3" spans="2:8" ht="43.5" customHeight="1">
      <c r="C3" s="465" t="s">
        <v>11</v>
      </c>
      <c r="D3" s="465"/>
      <c r="E3" s="465"/>
      <c r="F3" s="465"/>
      <c r="G3" s="465"/>
    </row>
    <row r="4" spans="2:8" ht="42.75" customHeight="1">
      <c r="C4" s="466" t="s">
        <v>12</v>
      </c>
      <c r="D4" s="466"/>
      <c r="E4" s="466"/>
      <c r="F4" s="466"/>
      <c r="G4" s="466"/>
    </row>
    <row r="5" spans="2:8" ht="54.75" customHeight="1">
      <c r="C5" s="51" t="s">
        <v>20</v>
      </c>
      <c r="D5" s="472"/>
      <c r="E5" s="472"/>
      <c r="F5" s="472"/>
      <c r="G5" s="472"/>
    </row>
    <row r="6" spans="2:8" ht="54">
      <c r="B6" s="52"/>
      <c r="C6" s="467" t="s">
        <v>13</v>
      </c>
      <c r="D6" s="468"/>
      <c r="E6" s="469" t="s">
        <v>14</v>
      </c>
      <c r="F6" s="469"/>
      <c r="G6" s="53" t="s">
        <v>15</v>
      </c>
    </row>
    <row r="7" spans="2:8">
      <c r="B7" s="54"/>
      <c r="C7" s="462"/>
      <c r="D7" s="463"/>
      <c r="E7" s="464"/>
      <c r="F7" s="464"/>
      <c r="G7" s="117"/>
      <c r="H7" s="55"/>
    </row>
    <row r="8" spans="2:8" ht="20.25" customHeight="1">
      <c r="B8" s="54"/>
      <c r="C8" s="462"/>
      <c r="D8" s="463"/>
      <c r="E8" s="462"/>
      <c r="F8" s="463"/>
      <c r="G8" s="68"/>
      <c r="H8" s="55"/>
    </row>
    <row r="9" spans="2:8">
      <c r="B9" s="54"/>
      <c r="C9" s="462"/>
      <c r="D9" s="463"/>
      <c r="E9" s="462"/>
      <c r="F9" s="463"/>
      <c r="G9" s="68"/>
      <c r="H9" s="55"/>
    </row>
    <row r="10" spans="2:8">
      <c r="B10" s="54"/>
      <c r="C10" s="462"/>
      <c r="D10" s="463"/>
      <c r="E10" s="464"/>
      <c r="F10" s="464"/>
      <c r="G10" s="68"/>
      <c r="H10" s="55"/>
    </row>
    <row r="11" spans="2:8">
      <c r="B11" s="54"/>
      <c r="C11" s="462"/>
      <c r="D11" s="463"/>
      <c r="E11" s="464"/>
      <c r="F11" s="464"/>
      <c r="G11" s="68"/>
      <c r="H11" s="55"/>
    </row>
    <row r="12" spans="2:8">
      <c r="B12" s="54"/>
      <c r="C12" s="462"/>
      <c r="D12" s="463"/>
      <c r="E12" s="464"/>
      <c r="F12" s="464"/>
      <c r="G12" s="69"/>
    </row>
    <row r="13" spans="2:8">
      <c r="B13" s="56"/>
      <c r="C13" s="56"/>
      <c r="D13" s="56"/>
      <c r="E13" s="56"/>
    </row>
    <row r="14" spans="2:8" ht="26.25" customHeight="1">
      <c r="B14" s="56"/>
      <c r="C14" s="57"/>
      <c r="D14" s="473" t="s">
        <v>16</v>
      </c>
      <c r="E14" s="473"/>
      <c r="F14" s="473"/>
    </row>
    <row r="15" spans="2:8">
      <c r="B15" s="56"/>
      <c r="D15" s="470" t="s">
        <v>17</v>
      </c>
      <c r="E15" s="470"/>
      <c r="F15" s="58" t="s">
        <v>6</v>
      </c>
    </row>
    <row r="16" spans="2:8" ht="33.75" customHeight="1">
      <c r="B16" s="56"/>
      <c r="D16" s="470" t="s">
        <v>18</v>
      </c>
      <c r="E16" s="470"/>
      <c r="F16" s="59" t="s">
        <v>7</v>
      </c>
    </row>
    <row r="17" spans="2:8" ht="27.75">
      <c r="D17" s="470" t="s">
        <v>19</v>
      </c>
      <c r="E17" s="470"/>
      <c r="F17" s="60" t="s">
        <v>8</v>
      </c>
    </row>
    <row r="18" spans="2:8" ht="14.25" customHeight="1">
      <c r="C18" s="61"/>
      <c r="D18" s="62"/>
      <c r="E18" s="62"/>
    </row>
    <row r="19" spans="2:8" ht="12" customHeight="1">
      <c r="C19" s="61"/>
      <c r="D19" s="62"/>
      <c r="E19" s="62"/>
    </row>
    <row r="20" spans="2:8" ht="20.25" customHeight="1">
      <c r="B20" s="466" t="s">
        <v>348</v>
      </c>
      <c r="C20" s="466"/>
      <c r="D20" s="466"/>
      <c r="E20" s="466"/>
      <c r="F20" s="466"/>
      <c r="G20" s="466"/>
      <c r="H20" s="466"/>
    </row>
    <row r="21" spans="2:8">
      <c r="B21" s="466"/>
      <c r="C21" s="466"/>
      <c r="D21" s="466"/>
      <c r="E21" s="466"/>
      <c r="F21" s="466"/>
      <c r="G21" s="466"/>
      <c r="H21" s="466"/>
    </row>
    <row r="22" spans="2:8">
      <c r="B22" s="466"/>
      <c r="C22" s="466"/>
      <c r="D22" s="466"/>
      <c r="E22" s="466"/>
      <c r="F22" s="466"/>
      <c r="G22" s="466"/>
      <c r="H22" s="466"/>
    </row>
    <row r="23" spans="2:8">
      <c r="B23" s="466"/>
      <c r="C23" s="466"/>
      <c r="D23" s="466"/>
      <c r="E23" s="466"/>
      <c r="F23" s="466"/>
      <c r="G23" s="466"/>
      <c r="H23" s="466"/>
    </row>
    <row r="24" spans="2:8">
      <c r="B24" s="466"/>
      <c r="C24" s="466"/>
      <c r="D24" s="466"/>
      <c r="E24" s="466"/>
      <c r="F24" s="466"/>
      <c r="G24" s="466"/>
      <c r="H24" s="466"/>
    </row>
    <row r="25" spans="2:8">
      <c r="B25" s="466"/>
      <c r="C25" s="466"/>
      <c r="D25" s="466"/>
      <c r="E25" s="466"/>
      <c r="F25" s="466"/>
      <c r="G25" s="466"/>
      <c r="H25" s="466"/>
    </row>
  </sheetData>
  <sheetProtection password="862D" sheet="1" objects="1" scenarios="1" selectLockedCells="1"/>
  <mergeCells count="24">
    <mergeCell ref="D16:E16"/>
    <mergeCell ref="D17:E17"/>
    <mergeCell ref="B1:D1"/>
    <mergeCell ref="B20:H25"/>
    <mergeCell ref="F1:H1"/>
    <mergeCell ref="D5:G5"/>
    <mergeCell ref="C11:D11"/>
    <mergeCell ref="E11:F11"/>
    <mergeCell ref="C12:D12"/>
    <mergeCell ref="E12:F12"/>
    <mergeCell ref="D14:F14"/>
    <mergeCell ref="D15:E15"/>
    <mergeCell ref="C7:D7"/>
    <mergeCell ref="E7:F7"/>
    <mergeCell ref="E8:F8"/>
    <mergeCell ref="E9:F9"/>
    <mergeCell ref="C10:D10"/>
    <mergeCell ref="E10:F10"/>
    <mergeCell ref="C3:G3"/>
    <mergeCell ref="C4:G4"/>
    <mergeCell ref="C6:D6"/>
    <mergeCell ref="E6:F6"/>
    <mergeCell ref="C8:D8"/>
    <mergeCell ref="C9:D9"/>
  </mergeCells>
  <printOptions horizontalCentered="1" verticalCentered="1"/>
  <pageMargins left="0.23622047244094491" right="0.23622047244094491" top="0.74803149606299213" bottom="0.74803149606299213"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dimension ref="A2:GC132"/>
  <sheetViews>
    <sheetView topLeftCell="B1" zoomScale="115" zoomScaleNormal="115" workbookViewId="0">
      <selection activeCell="L7" sqref="L7"/>
    </sheetView>
  </sheetViews>
  <sheetFormatPr baseColWidth="10" defaultColWidth="11.42578125" defaultRowHeight="15"/>
  <cols>
    <col min="1" max="1" width="7.140625" style="255" hidden="1" customWidth="1"/>
    <col min="2" max="2" width="11.42578125" style="189"/>
    <col min="3" max="3" width="11.42578125" style="190"/>
    <col min="4" max="6" width="11.42578125" style="178"/>
    <col min="7" max="7" width="7.5703125" style="178" customWidth="1"/>
    <col min="8" max="8" width="7.5703125" style="184" customWidth="1"/>
    <col min="9" max="9" width="9.140625" style="178" customWidth="1"/>
    <col min="10" max="179" width="3.28515625" style="178" customWidth="1"/>
    <col min="180" max="185" width="3.28515625" style="178" hidden="1" customWidth="1"/>
    <col min="186" max="188" width="3.28515625" style="178" customWidth="1"/>
    <col min="189" max="189" width="7.5703125" style="178" customWidth="1"/>
    <col min="190" max="329" width="3.28515625" style="178" customWidth="1"/>
    <col min="330" max="16384" width="11.42578125" style="178"/>
  </cols>
  <sheetData>
    <row r="2" spans="1:150" ht="181.5" customHeight="1">
      <c r="B2" s="271"/>
      <c r="C2" s="271"/>
      <c r="G2" s="179"/>
      <c r="H2" s="179" t="s">
        <v>376</v>
      </c>
      <c r="I2" s="180" t="str">
        <f>B4</f>
        <v>classe + prof - déc 2014    1er  trimestre</v>
      </c>
      <c r="J2" s="181" t="str">
        <f>Fran1!E1</f>
        <v>Prend la parole</v>
      </c>
      <c r="K2" s="181" t="str">
        <f>Fran1!I1</f>
        <v>Raconte une histoire</v>
      </c>
      <c r="L2" s="181" t="str">
        <f>Fran1!M1</f>
        <v>S'exprime clairement à l'oral en utilisant un vocabulaire approprié</v>
      </c>
      <c r="M2" s="181" t="str">
        <f>Fran1!Q1</f>
        <v>Participe en classe à un échange en respectant les règles de la comunication</v>
      </c>
      <c r="N2" s="181" t="str">
        <f>Fran1!U1</f>
        <v>Dit de mémoire quelques textes en prose ou poèmes courts</v>
      </c>
      <c r="O2" s="181" t="str">
        <f>Fran1!AB1</f>
        <v>Connaît les lettres de l'alphabet</v>
      </c>
      <c r="P2" s="181" t="str">
        <f>Fran1!AF1</f>
        <v>Connaît le son de chaque lettre</v>
      </c>
      <c r="Q2" s="181" t="str">
        <f>Fran1!AJ1</f>
        <v>Tape les syllabes</v>
      </c>
      <c r="R2" s="181" t="str">
        <f>Fran1!AN1</f>
        <v>Entend les sons étudiés dans un mot</v>
      </c>
      <c r="S2" s="181" t="str">
        <f>Fran1!AR1</f>
        <v>Trouve la place du son</v>
      </c>
      <c r="T2" s="181" t="str">
        <f>Fran1!AY1</f>
        <v>Reconnaît la graphie des sons étudiés</v>
      </c>
      <c r="U2" s="181" t="str">
        <f>Fran1!BC1</f>
        <v>Lit des mots outils</v>
      </c>
      <c r="V2" s="181" t="str">
        <f>Fran1!BG1</f>
        <v>lit des mots fréquents</v>
      </c>
      <c r="W2" s="181" t="str">
        <f>Fran1!BK1</f>
        <v>Lit des mots difficiles ou inconnus</v>
      </c>
      <c r="X2" s="181" t="str">
        <f>Fran1!BO1</f>
        <v>Comprend et manifeste sa compréhension d'un texte étudié en classe</v>
      </c>
      <c r="Y2" s="181" t="str">
        <f>Fran1!BV1</f>
        <v xml:space="preserve">Comprend une phrase lue par l'adulte </v>
      </c>
      <c r="Z2" s="181" t="str">
        <f>Fran1!BZ1</f>
        <v>Comprend une phrase lue seul</v>
      </c>
      <c r="AA2" s="181" t="str">
        <f>Fran1!CD1</f>
        <v>Lit à haute voix en respectant la ponctuation</v>
      </c>
      <c r="AB2" s="181" t="str">
        <f>Fran1!CH1</f>
        <v>Lit à haute voix en mettant le ton</v>
      </c>
      <c r="AC2" s="181" t="str">
        <f>Fran1!CL1</f>
        <v>Lit seul, à haute voix, un texte comprenant des mots connus et inconnus</v>
      </c>
      <c r="AD2" s="181" t="str">
        <f>Fran1!CS1</f>
        <v>Prélève des informations explicites dans un texte</v>
      </c>
      <c r="AE2" s="181" t="str">
        <f>Fran1!CW1</f>
        <v>Lit seul et comprend un énoncé, une consigne simple</v>
      </c>
      <c r="AF2" s="181" t="str">
        <f>Fran1!DA1</f>
        <v>Mets en relation des indices pour comprendre un texte</v>
      </c>
      <c r="AG2" s="181" t="str">
        <f>Fran1!DE1</f>
        <v>Lit silencieusement un texte en déchiffrant les mots inconnus et manifeste sa compréhension dans un résumé, une reformulation, des réponses à des questions</v>
      </c>
      <c r="AH2" s="181" t="str">
        <f>Fran1!DI1</f>
        <v>Forme correctement les lettres</v>
      </c>
      <c r="AI2" s="181" t="str">
        <f>Fran1!DP1</f>
        <v>Ecrit sur les lignes, entre les lignes</v>
      </c>
      <c r="AJ2" s="181" t="str">
        <f>Fran1!DT1</f>
        <v>Recopie un texte intégralement</v>
      </c>
      <c r="AK2" s="181" t="str">
        <f>Fran1!DX1</f>
        <v>Copie un texte court sans erreur dans une écriture cursive lisible et avec une présentation soignée</v>
      </c>
      <c r="AL2" s="181" t="str">
        <f>Fran1!EB1</f>
        <v>Ecrit des syllabes</v>
      </c>
      <c r="AM2" s="181" t="str">
        <f>Fran1!EF1</f>
        <v>Ecrit un mot</v>
      </c>
      <c r="AN2" s="181" t="str">
        <f>Fran1!EM1</f>
        <v>Ecrit une phrase</v>
      </c>
      <c r="AO2" s="181" t="str">
        <f>Fran1!EQ1</f>
        <v xml:space="preserve">Utilise ses connaissances pour mieux écrire un texte </v>
      </c>
      <c r="AP2" s="181" t="str">
        <f>Fran1!EU1</f>
        <v>Ecrit de manière autonome un texte de cinq à dix lignes</v>
      </c>
      <c r="AQ2" s="181" t="str">
        <f>Fran1!EY1</f>
        <v>utilise des mots précis pour s'exprimer</v>
      </c>
      <c r="AR2" s="181" t="str">
        <f>Fran1!FC1</f>
        <v>Donne des synonymes</v>
      </c>
      <c r="AS2" s="181" t="str">
        <f>Fran1!FJ1</f>
        <v>Trouve un mot de sens opposé</v>
      </c>
      <c r="AT2" s="181" t="str">
        <f>Fran1!FN1</f>
        <v>Regroupe des mots par familles</v>
      </c>
      <c r="AU2" s="181" t="str">
        <f>Fran1!FR1</f>
        <v>Connaît l'ordre alphabétique</v>
      </c>
      <c r="AV2" s="181" t="str">
        <f>Fran1!FV1</f>
        <v>Classe des mots dans l'ordre alphabétique</v>
      </c>
      <c r="AW2" s="181" t="str">
        <f>Fran1!FZ1</f>
        <v>Se sert d'un dictionnaire adapté à son âge</v>
      </c>
      <c r="AX2" s="181" t="str">
        <f>Fran1!GG1</f>
        <v>Commence à utiliser l'ordre alphabétique</v>
      </c>
      <c r="AY2" s="181" t="str">
        <f>Fran1!GK1</f>
        <v>Identifie la phrase</v>
      </c>
      <c r="AZ2" s="181" t="str">
        <f>Fran1!GO1</f>
        <v>Identifie le verbe</v>
      </c>
      <c r="BA2" s="181" t="str">
        <f>Fran1!GS1</f>
        <v>Identifie le nom</v>
      </c>
      <c r="BB2" s="181" t="str">
        <f>Fran1!GW1</f>
        <v>Identifie l'article</v>
      </c>
      <c r="BC2" s="181" t="str">
        <f>Fran1!HD1</f>
        <v>Identifie l'adjectif qualificatif</v>
      </c>
      <c r="BD2" s="181" t="str">
        <f>Fran1!HH1</f>
        <v>Identifie le pronom personnel (sujet)</v>
      </c>
      <c r="BE2" s="181" t="str">
        <f>Fran1!HL1</f>
        <v>Identifie la phrase, le verbe, le nom, l'article, l'adjectif qualificatif, le pronom personnel (sujet)</v>
      </c>
      <c r="BF2" s="181" t="str">
        <f>Fran1!HP1</f>
        <v>Repère le verbe d'une phrase et son sujet</v>
      </c>
      <c r="BG2" s="181" t="str">
        <f>Fran1!HT1</f>
        <v>Trouve l'infinitif d'un verbe</v>
      </c>
      <c r="BH2" s="181" t="str">
        <f>Fran1!IA1</f>
        <v>Conjugue les verbes du 1er groupe au présent</v>
      </c>
      <c r="BI2" s="181" t="str">
        <f>Fran1!IE1</f>
        <v>Conjugue le verbe  avoir au présent</v>
      </c>
      <c r="BJ2" s="181" t="str">
        <f>Fran1!II1</f>
        <v>Conjugue le verbe être  au présent</v>
      </c>
      <c r="BK2" s="181" t="str">
        <f>Fran1!IM1</f>
        <v>Conjugue le verbe faire au présent de l'indicatif</v>
      </c>
      <c r="BL2" s="181" t="str">
        <f>Fran1!IQ1</f>
        <v>Conjugue le verbe aller au présent de l'indicatif</v>
      </c>
      <c r="BM2" s="181" t="str">
        <f>Fran1!IX1</f>
        <v>Conjugue le verbe dire au présent de l'indicatif</v>
      </c>
      <c r="BN2" s="181" t="str">
        <f>Fran1!JB1</f>
        <v>Conjugue le verbe venir au présent de l'indicatif</v>
      </c>
      <c r="BO2" s="181" t="str">
        <f>Fran1!JF1</f>
        <v>Conjugue les verbes du 1er groupe au futur</v>
      </c>
      <c r="BP2" s="181" t="str">
        <f>Fran1!JJ1</f>
        <v>Conjugue le verbe  avoir au futur</v>
      </c>
      <c r="BQ2" s="181" t="str">
        <f>Fran1!JN1</f>
        <v>Conjugue le verbe être  au futur</v>
      </c>
      <c r="BR2" s="181" t="str">
        <f>Fran1!JU1</f>
        <v>Conjugue les verbes du 1er groupe au passé-composé</v>
      </c>
      <c r="BS2" s="181" t="str">
        <f>Fran1!JY1</f>
        <v>Conjugue le verbe  avoir au passé-composé</v>
      </c>
      <c r="BT2" s="181" t="str">
        <f>Fran1!KC1</f>
        <v>Conjugue le verbe être  au passé-composé</v>
      </c>
      <c r="BU2" s="181" t="str">
        <f>Fran1!KG1</f>
        <v>Conjugue les verbes du 1er groupe, être et avoir, au présent et au futur, au passé composé de l'indicatif ; conjuguer les verbes faire, aller, dire, venir au présent de l'indicatif</v>
      </c>
      <c r="BV2" s="181" t="str">
        <f>Fran1!KK1</f>
        <v>Distingue le présent, du futur et du passé</v>
      </c>
      <c r="BW2" s="181" t="str">
        <f>Fran1!KR1</f>
        <v>Ecrit en respectant les correspondances entre lettres et sons et les règles relatives à la valeur des lettres</v>
      </c>
      <c r="BX2" s="181" t="str">
        <f>Fran1!KV1</f>
        <v>Ecris sans erreur des mots mémorisés</v>
      </c>
      <c r="BY2" s="181" t="str">
        <f>Fran1!KZ1</f>
        <v>Accorde le verbe avec le sujet</v>
      </c>
      <c r="BZ2" s="181" t="str">
        <f>Fran1!LD1</f>
        <v>Accorde le nom avec le déterminant</v>
      </c>
      <c r="CA2" s="181" t="str">
        <f>Fran1!LH1</f>
        <v>Effectue les accords déterminant-nom-adjectif</v>
      </c>
      <c r="CB2" s="181" t="str">
        <f>Fran1!LO1</f>
        <v>Orthographie correctement des formes conjugués, respecte l'accord entre le sujet et le verbe, ainsi que les accords en genre et en nombre dans le groupe nominal</v>
      </c>
      <c r="CD2" s="179" t="s">
        <v>32</v>
      </c>
      <c r="CE2" s="182" t="str">
        <f>I2</f>
        <v>classe + prof - déc 2014    1er  trimestre</v>
      </c>
      <c r="CF2" s="181" t="str">
        <f>Math1!E1</f>
        <v>Ecrit la suite des nombres  jusqu'à  99</v>
      </c>
      <c r="CG2" s="181" t="str">
        <f>Math1!I1</f>
        <v>Ecrit des nombres dictés jusqu'à 99</v>
      </c>
      <c r="CH2" s="181" t="str">
        <f>Math1!M1</f>
        <v>Chiffre une quantité, comprend la signification dizaines et unités.</v>
      </c>
      <c r="CI2" s="181" t="str">
        <f>Math1!Q1</f>
        <v xml:space="preserve">Dénombre une quantité </v>
      </c>
      <c r="CJ2" s="181" t="str">
        <f>Math1!U1</f>
        <v>Dessine une quantité</v>
      </c>
      <c r="CK2" s="181" t="str">
        <f>Math1!AB1</f>
        <v>Compare des nombres</v>
      </c>
      <c r="CL2" s="181" t="str">
        <f>Math1!AF1</f>
        <v>Range des nombres</v>
      </c>
      <c r="CM2" s="181" t="str">
        <f>Math1!AJ1</f>
        <v>Décompose des nombres</v>
      </c>
      <c r="CN2" s="181" t="str">
        <f>Math1!AN1</f>
        <v>Connaît la suite écrite de 2 en 2</v>
      </c>
      <c r="CO2" s="181" t="str">
        <f>Math1!AR1</f>
        <v>Connaît la suite écrite de 5 en 5</v>
      </c>
      <c r="CP2" s="181" t="str">
        <f>Math1!AY1</f>
        <v>Connaît la suite écrite de 10 en 10</v>
      </c>
      <c r="CQ2" s="181" t="str">
        <f>Math1!BC1</f>
        <v>Connaît les compléments à 10</v>
      </c>
      <c r="CR2" s="181" t="str">
        <f>Math1!BG1</f>
        <v>Connaît quelques doubles et moitié</v>
      </c>
      <c r="CS2" s="181" t="str">
        <f>Math1!BK1</f>
        <v>Ecrit, nomme, compare, range les nombres entiers naturels &lt;1000</v>
      </c>
      <c r="CT2" s="181" t="str">
        <f>Math1!BO1</f>
        <v>Résout des problèmes de dénombrement</v>
      </c>
      <c r="CU2" s="181" t="str">
        <f>Math1!BV1</f>
        <v xml:space="preserve">Maîtrise la technique opératoire de l'addition sans retenue  </v>
      </c>
      <c r="CV2" s="181" t="str">
        <f>Math1!BZ1</f>
        <v xml:space="preserve">Maîtrise la technique opératoire de l'addition avec retenue  </v>
      </c>
      <c r="CW2" s="181" t="str">
        <f>Math1!CD1</f>
        <v>Maîtrise la technique opératoire de la soustraction sans retenue</v>
      </c>
      <c r="CX2" s="181" t="str">
        <f>Math1!CH1</f>
        <v>Maîtrise la technique opératoire de la soustraction avec retenue</v>
      </c>
      <c r="CY2" s="181" t="str">
        <f>Math1!CL1</f>
        <v xml:space="preserve">Maîtrise la technique opératoire de la multiplication </v>
      </c>
      <c r="CZ2" s="181" t="str">
        <f>Math1!CS1</f>
        <v>Calculs : additions, soustractions, multiplications</v>
      </c>
      <c r="DA2" s="181" t="str">
        <f>Math1!CW1</f>
        <v>Divise par 2  dans le cas où le quotient exact est entier</v>
      </c>
      <c r="DB2" s="181" t="str">
        <f>Math1!DA1</f>
        <v>Divise par 5 dans le cas où le quotient exact est entier</v>
      </c>
      <c r="DC2" s="181" t="str">
        <f>Math1!DE1</f>
        <v>Divise par 2 et par 5 dans le cas où le quotient exact est entier</v>
      </c>
      <c r="DD2" s="181" t="str">
        <f>Math1!DI1</f>
        <v>Connaît les tables d'additions de  1 à 6</v>
      </c>
      <c r="DE2" s="181" t="str">
        <f>Math1!DP1</f>
        <v>Connaît les tables de multiplication par ........</v>
      </c>
      <c r="DF2" s="181" t="str">
        <f>Math1!DT1</f>
        <v>Restitue et utilise les tables d'additions et de multiplication par 2, 3, 4 et 5</v>
      </c>
      <c r="DG2" s="181" t="str">
        <f>Math1!DX1</f>
        <v>Calcule mentalement en utilisant des additions simples</v>
      </c>
      <c r="DH2" s="181" t="str">
        <f>Math1!EB1</f>
        <v>Calcule mentalement en utilisant des soustractions simples</v>
      </c>
      <c r="DI2" s="181" t="str">
        <f>Math1!EF1</f>
        <v>Calcule mentalement en utilisant des multiplications simples</v>
      </c>
      <c r="DJ2" s="181" t="str">
        <f>Math1!EM1</f>
        <v>Calcule mentalement en utilisant des additions, des soustractions et des multiplications simples</v>
      </c>
      <c r="DK2" s="181" t="str">
        <f>Math1!EQ1</f>
        <v>Reconnaît des situations additives</v>
      </c>
      <c r="DL2" s="181" t="str">
        <f>Math1!EU1</f>
        <v>Reconnaît des situations soustractives</v>
      </c>
      <c r="DM2" s="181" t="str">
        <f>Math1!EY1</f>
        <v>Reconnaît des situations multiplicatives</v>
      </c>
      <c r="DN2" s="181" t="str">
        <f>Math1!FC1</f>
        <v>Expose clairement le résultat (dessin, phrase…)</v>
      </c>
      <c r="DO2" s="181" t="str">
        <f>Math1!FJ1</f>
        <v>Résout des problèmes relevant de l'addition, de la soustraction</v>
      </c>
      <c r="DP2" s="181" t="str">
        <f>Math1!FN1</f>
        <v>Utilise les fonctions de base de la calculatrice</v>
      </c>
      <c r="DQ2" s="181" t="str">
        <f>Math1!FR1</f>
        <v>Situe un objet ou une personne (droite, gauche, dessus, dessous, haut, bas, devant, derrière...)</v>
      </c>
      <c r="DR2" s="181" t="str">
        <f>Math1!FV1</f>
        <v>Code et décode un déplacement</v>
      </c>
      <c r="DS2" s="181" t="str">
        <f>Math1!FZ1</f>
        <v>Situe un objet par rapport à soi ou à un autre objet, donne sa position et décrit son déplacement</v>
      </c>
      <c r="DT2" s="181" t="str">
        <f>Math1!GG1</f>
        <v>Reconnaît et nomme les figures planes</v>
      </c>
      <c r="DU2" s="181" t="str">
        <f>Math1!GK1</f>
        <v>Reconnaît et nomme les solides</v>
      </c>
      <c r="DV2" s="181" t="str">
        <f>Math1!GO1</f>
        <v xml:space="preserve">Décrit les figures planes </v>
      </c>
      <c r="DW2" s="181" t="str">
        <f>Math1!GS1</f>
        <v>Décrit les figures  solides</v>
      </c>
      <c r="DX2" s="181" t="str">
        <f>Math1!GW1</f>
        <v>Reconnaît, nomme et décrit les figures planes et les solides usuels</v>
      </c>
      <c r="DY2" s="181" t="str">
        <f>Math1!HD1</f>
        <v>Utilise la règle</v>
      </c>
      <c r="DZ2" s="181" t="str">
        <f>Math1!HH1</f>
        <v>Utilise l'équerre</v>
      </c>
      <c r="EA2" s="181" t="str">
        <f>Math1!HL1</f>
        <v>Trace un carré, un rectangle, un triangle rectangle sur quadrillage</v>
      </c>
      <c r="EB2" s="181" t="str">
        <f>Math1!HP1</f>
        <v>Reproduit une figure</v>
      </c>
      <c r="EC2" s="181" t="str">
        <f>Math1!HT1</f>
        <v xml:space="preserve">Utilise la règle pour tracer avec soin et précision </v>
      </c>
      <c r="ED2" s="181" t="str">
        <f>Math1!IA1</f>
        <v>Trace un carré, un rectangle, un triangle rectangle sur quadrillage</v>
      </c>
      <c r="EE2" s="181" t="str">
        <f>Math1!IE1</f>
        <v>Trace un alignement</v>
      </c>
      <c r="EF2" s="181" t="str">
        <f>Math1!II1</f>
        <v>Trace un angle droit</v>
      </c>
      <c r="EG2" s="181" t="str">
        <f>Math1!IM1</f>
        <v>Trace le symétrique</v>
      </c>
      <c r="EH2" s="181" t="str">
        <f>Math1!IQ1</f>
        <v>Perçoit et reconnaît quelques relations et propriétés géométriques : alignement, angle droit, axe de symétrie, égalité de longueurs</v>
      </c>
      <c r="EI2" s="181" t="str">
        <f>Math1!IX1</f>
        <v>Repère les nœuds</v>
      </c>
      <c r="EJ2" s="181" t="str">
        <f>Math1!JB1</f>
        <v>Repère les cases</v>
      </c>
      <c r="EK2" s="181" t="str">
        <f>Math1!JF1</f>
        <v>Repère des cases, des nœuds d'un quadrillage</v>
      </c>
      <c r="EL2" s="181" t="str">
        <f>Math1!JJ1</f>
        <v>Résout un problème géométrique</v>
      </c>
      <c r="EM2" s="181" t="str">
        <f>Math1!JN1</f>
        <v>Mesure des longueurs</v>
      </c>
      <c r="EN2" s="181" t="str">
        <f>Math1!JU1</f>
        <v>Compare des longueurs</v>
      </c>
      <c r="EO2" s="181" t="str">
        <f>Math1!JY1</f>
        <v>Utilise les unités usuelles de mesure ; estime une mesure</v>
      </c>
      <c r="EP2" s="181" t="str">
        <f>Math1!KC1</f>
        <v>Trace des longueurs</v>
      </c>
      <c r="EQ2" s="181" t="str">
        <f>Math1!KG1</f>
        <v>Est précis et soigneux dans les tracés, les mesures et les calculs</v>
      </c>
      <c r="ER2" s="181" t="str">
        <f>Math1!KK1</f>
        <v>Résout des problèmes de longueur et de masse</v>
      </c>
      <c r="ES2" s="181" t="str">
        <f>Math1!KR1</f>
        <v>Utilise un tableau, un graphique</v>
      </c>
      <c r="ET2" s="181" t="str">
        <f>Math1!KV1</f>
        <v>Organise les données d'un énoncé</v>
      </c>
    </row>
    <row r="3" spans="1:150" ht="15" hidden="1" customHeight="1">
      <c r="B3" s="271"/>
      <c r="C3" s="271"/>
      <c r="CE3" s="185"/>
    </row>
    <row r="4" spans="1:150" ht="20.100000000000001" customHeight="1">
      <c r="B4" s="476" t="str">
        <f>Fran1!A2&amp;" - "&amp;Fran1!A3&amp;"    "&amp;Fran1!A4</f>
        <v>classe + prof - déc 2014    1er  trimestre</v>
      </c>
      <c r="C4" s="477"/>
      <c r="D4" s="186" t="s">
        <v>376</v>
      </c>
      <c r="E4" s="186" t="s">
        <v>383</v>
      </c>
      <c r="F4" s="186" t="s">
        <v>384</v>
      </c>
      <c r="G4" s="185" t="s">
        <v>385</v>
      </c>
      <c r="H4" s="187"/>
      <c r="I4" s="185"/>
      <c r="J4" s="188">
        <f>Fran1!E4</f>
        <v>1</v>
      </c>
      <c r="K4" s="188">
        <f>Fran1!I4</f>
        <v>2</v>
      </c>
      <c r="L4" s="188">
        <f>Fran1!M4</f>
        <v>3</v>
      </c>
      <c r="M4" s="188">
        <f>Fran1!Q4</f>
        <v>4</v>
      </c>
      <c r="N4" s="188">
        <f>Fran1!U4</f>
        <v>5</v>
      </c>
      <c r="O4" s="188">
        <f>Fran1!AB4</f>
        <v>6</v>
      </c>
      <c r="P4" s="188">
        <f>Fran1!AF4</f>
        <v>7</v>
      </c>
      <c r="Q4" s="188">
        <f>Fran1!AJ4</f>
        <v>8</v>
      </c>
      <c r="R4" s="188">
        <f>Fran1!AN4</f>
        <v>9</v>
      </c>
      <c r="S4" s="188">
        <f>Fran1!AR4</f>
        <v>10</v>
      </c>
      <c r="T4" s="188">
        <f>Fran1!AY4</f>
        <v>11</v>
      </c>
      <c r="U4" s="188">
        <f>Fran1!BC4</f>
        <v>12</v>
      </c>
      <c r="V4" s="188">
        <f>Fran1!BG4</f>
        <v>13</v>
      </c>
      <c r="W4" s="188">
        <f>Fran1!BK4</f>
        <v>14</v>
      </c>
      <c r="X4" s="188">
        <f>Fran1!BO4</f>
        <v>15</v>
      </c>
      <c r="Y4" s="188">
        <f>Fran1!BV4</f>
        <v>16</v>
      </c>
      <c r="Z4" s="188">
        <f>Fran1!BZ4</f>
        <v>17</v>
      </c>
      <c r="AA4" s="188">
        <f>Fran1!CD4</f>
        <v>18</v>
      </c>
      <c r="AB4" s="188">
        <f>Fran1!CH4</f>
        <v>19</v>
      </c>
      <c r="AC4" s="188">
        <f>Fran1!CL4</f>
        <v>20</v>
      </c>
      <c r="AD4" s="188">
        <f>Fran1!CS4</f>
        <v>21</v>
      </c>
      <c r="AE4" s="188">
        <f>Fran1!CW4</f>
        <v>22</v>
      </c>
      <c r="AF4" s="188">
        <f>Fran1!DA4</f>
        <v>23</v>
      </c>
      <c r="AG4" s="188">
        <f>Fran1!DE4</f>
        <v>24</v>
      </c>
      <c r="AH4" s="188">
        <f>Fran1!DI4</f>
        <v>25</v>
      </c>
      <c r="AI4" s="188">
        <f>Fran1!DP4</f>
        <v>26</v>
      </c>
      <c r="AJ4" s="188">
        <f>Fran1!DT4</f>
        <v>27</v>
      </c>
      <c r="AK4" s="188">
        <f>Fran1!DX4</f>
        <v>28</v>
      </c>
      <c r="AL4" s="188">
        <f>Fran1!EB4</f>
        <v>29</v>
      </c>
      <c r="AM4" s="188">
        <f>Fran1!EF4</f>
        <v>30</v>
      </c>
      <c r="AN4" s="188">
        <f>Fran1!EM4</f>
        <v>31</v>
      </c>
      <c r="AO4" s="188">
        <f>Fran1!EQ4</f>
        <v>32</v>
      </c>
      <c r="AP4" s="188">
        <f>Fran1!EU4</f>
        <v>33</v>
      </c>
      <c r="AQ4" s="188">
        <f>Fran1!EY4</f>
        <v>34</v>
      </c>
      <c r="AR4" s="188">
        <f>Fran1!FC4</f>
        <v>35</v>
      </c>
      <c r="AS4" s="188">
        <f>Fran1!FJ4</f>
        <v>36</v>
      </c>
      <c r="AT4" s="188">
        <f>Fran1!FN4</f>
        <v>37</v>
      </c>
      <c r="AU4" s="188">
        <f>Fran1!FR4</f>
        <v>38</v>
      </c>
      <c r="AV4" s="188">
        <f>Fran1!FV4</f>
        <v>39</v>
      </c>
      <c r="AW4" s="188">
        <f>Fran1!FZ4</f>
        <v>40</v>
      </c>
      <c r="AX4" s="188">
        <f>Fran1!GG4</f>
        <v>41</v>
      </c>
      <c r="AY4" s="188">
        <f>Fran1!GK4</f>
        <v>42</v>
      </c>
      <c r="AZ4" s="188">
        <f>Fran1!GO4</f>
        <v>43</v>
      </c>
      <c r="BA4" s="188">
        <f>Fran1!GS4</f>
        <v>44</v>
      </c>
      <c r="BB4" s="188">
        <f>Fran1!GW4</f>
        <v>45</v>
      </c>
      <c r="BC4" s="188">
        <f>Fran1!HD4</f>
        <v>46</v>
      </c>
      <c r="BD4" s="188">
        <f>Fran1!HH4</f>
        <v>47</v>
      </c>
      <c r="BE4" s="188">
        <f>Fran1!HL4</f>
        <v>48</v>
      </c>
      <c r="BF4" s="188">
        <f>Fran1!HP4</f>
        <v>49</v>
      </c>
      <c r="BG4" s="188">
        <f>Fran1!HT4</f>
        <v>50</v>
      </c>
      <c r="BH4" s="188">
        <f>Fran1!IA4</f>
        <v>51</v>
      </c>
      <c r="BI4" s="188">
        <f>Fran1!IE4</f>
        <v>52</v>
      </c>
      <c r="BJ4" s="188">
        <f>Fran1!II4</f>
        <v>53</v>
      </c>
      <c r="BK4" s="188">
        <f>Fran1!IM4</f>
        <v>54</v>
      </c>
      <c r="BL4" s="188">
        <f>Fran1!IQ4</f>
        <v>55</v>
      </c>
      <c r="BM4" s="188">
        <f>Fran1!IX4</f>
        <v>56</v>
      </c>
      <c r="BN4" s="188">
        <f>Fran1!JB4</f>
        <v>57</v>
      </c>
      <c r="BO4" s="188">
        <f>Fran1!JF4</f>
        <v>58</v>
      </c>
      <c r="BP4" s="188">
        <f>Fran1!JJ4</f>
        <v>59</v>
      </c>
      <c r="BQ4" s="188">
        <f>Fran1!JN4</f>
        <v>60</v>
      </c>
      <c r="BR4" s="188">
        <f>Fran1!JU4</f>
        <v>61</v>
      </c>
      <c r="BS4" s="188">
        <f>Fran1!JY4</f>
        <v>62</v>
      </c>
      <c r="BT4" s="188">
        <f>Fran1!KC4</f>
        <v>63</v>
      </c>
      <c r="BU4" s="188">
        <f>Fran1!KG4</f>
        <v>64</v>
      </c>
      <c r="BV4" s="188">
        <f>Fran1!KK4</f>
        <v>65</v>
      </c>
      <c r="BW4" s="188">
        <f>Fran1!KR4</f>
        <v>66</v>
      </c>
      <c r="BX4" s="188">
        <f>Fran1!KV4</f>
        <v>67</v>
      </c>
      <c r="BY4" s="188">
        <f>Fran1!KZ4</f>
        <v>68</v>
      </c>
      <c r="BZ4" s="188">
        <f>Fran1!LD4</f>
        <v>69</v>
      </c>
      <c r="CA4" s="188">
        <f>Fran1!LH4</f>
        <v>70</v>
      </c>
      <c r="CB4" s="188">
        <f>Fran1!LO4</f>
        <v>71</v>
      </c>
      <c r="CE4" s="185"/>
      <c r="CF4" s="188">
        <f>Math1!E4</f>
        <v>1</v>
      </c>
      <c r="CG4" s="188">
        <f>Math1!I4</f>
        <v>2</v>
      </c>
      <c r="CH4" s="188">
        <f>Math1!M4</f>
        <v>3</v>
      </c>
      <c r="CI4" s="188">
        <f>Math1!Q4</f>
        <v>4</v>
      </c>
      <c r="CJ4" s="188">
        <f>Math1!U4</f>
        <v>5</v>
      </c>
      <c r="CK4" s="188">
        <f>Math1!AB4</f>
        <v>6</v>
      </c>
      <c r="CL4" s="188">
        <f>Math1!AF4</f>
        <v>7</v>
      </c>
      <c r="CM4" s="188">
        <f>Math1!AJ4</f>
        <v>8</v>
      </c>
      <c r="CN4" s="188">
        <f>Math1!AN4</f>
        <v>9</v>
      </c>
      <c r="CO4" s="188">
        <f>Math1!AR4</f>
        <v>10</v>
      </c>
      <c r="CP4" s="188">
        <f>Math1!AY4</f>
        <v>11</v>
      </c>
      <c r="CQ4" s="188">
        <f>Math1!BC4</f>
        <v>12</v>
      </c>
      <c r="CR4" s="188">
        <f>Math1!BG4</f>
        <v>13</v>
      </c>
      <c r="CS4" s="188">
        <f>Math1!BK4</f>
        <v>14</v>
      </c>
      <c r="CT4" s="188">
        <f>Math1!BO4</f>
        <v>15</v>
      </c>
      <c r="CU4" s="188">
        <f>Math1!BV4</f>
        <v>16</v>
      </c>
      <c r="CV4" s="188">
        <f>Math1!BZ4</f>
        <v>17</v>
      </c>
      <c r="CW4" s="188">
        <f>Math1!CD4</f>
        <v>18</v>
      </c>
      <c r="CX4" s="188">
        <f>Math1!CH4</f>
        <v>19</v>
      </c>
      <c r="CY4" s="188">
        <f>Math1!CL4</f>
        <v>20</v>
      </c>
      <c r="CZ4" s="188">
        <f>Math1!CS4</f>
        <v>21</v>
      </c>
      <c r="DA4" s="188">
        <f>Math1!CW4</f>
        <v>22</v>
      </c>
      <c r="DB4" s="188">
        <f>Math1!DA4</f>
        <v>23</v>
      </c>
      <c r="DC4" s="188">
        <f>Math1!DE4</f>
        <v>24</v>
      </c>
      <c r="DD4" s="188">
        <f>Math1!DI4</f>
        <v>25</v>
      </c>
      <c r="DE4" s="188">
        <f>Math1!DP4</f>
        <v>26</v>
      </c>
      <c r="DF4" s="188">
        <f>Math1!DT4</f>
        <v>27</v>
      </c>
      <c r="DG4" s="188">
        <f>Math1!DX4</f>
        <v>28</v>
      </c>
      <c r="DH4" s="188">
        <f>Math1!EB4</f>
        <v>29</v>
      </c>
      <c r="DI4" s="188">
        <f>Math1!EF4</f>
        <v>30</v>
      </c>
      <c r="DJ4" s="188">
        <f>Math1!EM4</f>
        <v>31</v>
      </c>
      <c r="DK4" s="188">
        <f>Math1!EQ4</f>
        <v>32</v>
      </c>
      <c r="DL4" s="188">
        <f>Math1!EU4</f>
        <v>33</v>
      </c>
      <c r="DM4" s="188">
        <f>Math1!EY4</f>
        <v>34</v>
      </c>
      <c r="DN4" s="188">
        <f>Math1!FC4</f>
        <v>35</v>
      </c>
      <c r="DO4" s="188">
        <f>Math1!FJ4</f>
        <v>36</v>
      </c>
      <c r="DP4" s="188">
        <f>Math1!FN4</f>
        <v>37</v>
      </c>
      <c r="DQ4" s="188">
        <f>Math1!FR4</f>
        <v>38</v>
      </c>
      <c r="DR4" s="188">
        <f>Math1!FV4</f>
        <v>39</v>
      </c>
      <c r="DS4" s="188">
        <f>Math1!FZ4</f>
        <v>40</v>
      </c>
      <c r="DT4" s="188">
        <f>Math1!GG4</f>
        <v>41</v>
      </c>
      <c r="DU4" s="188">
        <f>Math1!GK4</f>
        <v>42</v>
      </c>
      <c r="DV4" s="188">
        <f>Math1!GO4</f>
        <v>43</v>
      </c>
      <c r="DW4" s="188">
        <f>Math1!GS4</f>
        <v>44</v>
      </c>
      <c r="DX4" s="188">
        <f>Math1!GW4</f>
        <v>45</v>
      </c>
      <c r="DY4" s="188">
        <f>Math1!HD4</f>
        <v>46</v>
      </c>
      <c r="DZ4" s="188">
        <f>Math1!HH4</f>
        <v>47</v>
      </c>
      <c r="EA4" s="188">
        <f>Math1!HL4</f>
        <v>48</v>
      </c>
      <c r="EB4" s="188">
        <f>Math1!HP4</f>
        <v>49</v>
      </c>
      <c r="EC4" s="188">
        <f>Math1!HT4</f>
        <v>50</v>
      </c>
      <c r="ED4" s="188">
        <f>Math1!IA4</f>
        <v>51</v>
      </c>
      <c r="EE4" s="188">
        <f>Math1!IE4</f>
        <v>52</v>
      </c>
      <c r="EF4" s="188">
        <f>Math1!II4</f>
        <v>53</v>
      </c>
      <c r="EG4" s="188">
        <f>Math1!IM4</f>
        <v>54</v>
      </c>
      <c r="EH4" s="188">
        <f>Math1!IQ4</f>
        <v>55</v>
      </c>
      <c r="EI4" s="188">
        <f>Math1!IX4</f>
        <v>56</v>
      </c>
      <c r="EJ4" s="188">
        <f>Math1!JB4</f>
        <v>57</v>
      </c>
      <c r="EK4" s="188">
        <f>Math1!JF4</f>
        <v>58</v>
      </c>
      <c r="EL4" s="188">
        <f>Math1!JJ4</f>
        <v>59</v>
      </c>
      <c r="EM4" s="188">
        <f>Math1!JN4</f>
        <v>60</v>
      </c>
      <c r="EN4" s="188">
        <f>Math1!JU4</f>
        <v>61</v>
      </c>
      <c r="EO4" s="188">
        <f>Math1!JY4</f>
        <v>62</v>
      </c>
      <c r="EP4" s="188">
        <f>Math1!KC4</f>
        <v>63</v>
      </c>
      <c r="EQ4" s="188">
        <f>Math1!KG4</f>
        <v>64</v>
      </c>
      <c r="ER4" s="188">
        <f>Math1!KK4</f>
        <v>65</v>
      </c>
      <c r="ES4" s="188">
        <f>Math1!KR4</f>
        <v>66</v>
      </c>
      <c r="ET4" s="188">
        <f>Math1!KV4</f>
        <v>67</v>
      </c>
    </row>
    <row r="5" spans="1:150" ht="20.100000000000001" hidden="1" customHeight="1">
      <c r="G5" s="185"/>
      <c r="CE5" s="185"/>
    </row>
    <row r="6" spans="1:150" ht="20.100000000000001" hidden="1" customHeight="1">
      <c r="G6" s="185"/>
      <c r="CE6" s="185"/>
    </row>
    <row r="7" spans="1:150" ht="20.100000000000001" hidden="1" customHeight="1">
      <c r="G7" s="185"/>
      <c r="CE7" s="185"/>
    </row>
    <row r="8" spans="1:150" ht="20.100000000000001" customHeight="1">
      <c r="A8" s="256" t="str">
        <f>G8</f>
        <v xml:space="preserve"> </v>
      </c>
      <c r="B8" s="191" t="str">
        <f>IF(ISBLANK(Fran1!A6)," ",Fran1!A6)</f>
        <v xml:space="preserve"> </v>
      </c>
      <c r="C8" s="191" t="str">
        <f>IF(ISBLANK(Fran1!B6)," ",Fran1!B6)</f>
        <v xml:space="preserve"> </v>
      </c>
      <c r="D8" s="192" t="str">
        <f>IF(ISBLANK(Fran1!A6)," ",AVERAGE(Fran1!E6,Fran1!I6,Fran1!M6,Fran1!Q6,Fran1!U6,Fran1!AB6,Fran1!AF6,Fran1!AJ6,Fran1!AN6,Fran1!AR6,Fran1!AY6,Fran1!BC6,Fran1!BK6,Fran1!BO6,Fran1!BV6,Fran1!CD6,Fran1!CH6,Fran1!CL6,Fran1!CS6,Fran1!CW6,Fran1!DA6,Fran1!DE6,Fran1!DI6,Fran1!DP6,Fran1!DT6,Fran1!DX6,Fran1!EB6,Fran1!EF6,Fran1!EM6,Fran1!EQ6,Fran1!EU6,Fran1!EY6,Fran1!FC6,Fran1!FJ6,Fran1!FN6,Fran1!FR6,Fran1!FV6,Fran1!FZ6,Fran1!GG6,Fran1!GK6,Fran1!GO6,Fran1!GS6,Fran1!GW6,Fran1!HD6,Fran1!HH6,Fran1!HL6,Fran1!HP5:HP6,Fran1!HT6,Fran1!IA6,Fran1!IE6,Fran1!II6,Fran1!IM6,Fran1!IQ6,Fran1!IX6,Fran1!JB6,Fran1!JF6,Fran1!JJ6,Fran1!JN6,Fran1!JU6,Fran1!JY6,Fran1!KC6,Fran1!KG6,Fran1!KK6,Fran1!KR6,Fran1!KV6,Fran1!KZ6,Fran1!LD6,Fran1!LH6,Fran1!LO6,))</f>
        <v xml:space="preserve"> </v>
      </c>
      <c r="E8" s="192" t="str">
        <f>IF(ISBLANK(Fran1!A6)," ",AVERAGE(Math1!E6,Math1!I6,Math1!M6,Math1!Q6,Math1!U6,Math1!AB6,Math1!AF6,Math1!AJ6,Math1!AN6,Math1!AR6,Math1!AY6,Math1!BC6,Math1!BG6,Math1!BK6,Math1!BO6,Math1!BV6,Math1!BZ6,Math1!CD6,Math1!CH6,Math1!CL6,Math1!CS6,Math1!CW6,Math1!DA6,Math1!DE6,Math1!DI6,Math1!DP6,Math1!DT6,Math1!DX6,Math1!EB6,Math1!EF6,Math1!EM6,Math1!EQ6,Math1!EU6,Math1!EY6,Math1!FC6,Math1!FJ6,Math1!FN6,Math1!FR6,Math1!FV6,Math1!FZ6,Math1!GG6,Math1!GK6,Math1!GO6,Math1!GS6,Math1!GW6,Math1!HD6,Math1!HH6,Math1!HL6,Math1!HP6))</f>
        <v xml:space="preserve"> </v>
      </c>
      <c r="F8" s="193" t="str">
        <f>IF(AND(D8=" ",E8=" ")," ",AVERAGE(D8:E8))</f>
        <v xml:space="preserve"> </v>
      </c>
      <c r="G8" s="194" t="str">
        <f>IF(F8=" "," ",IF(F8=LARGE($F$8:$F$37,1),"1",IF(F8=LARGE($F$8:$F$37,2),"2",IF(F8=LARGE($F$8:$F$37,3),"3",IF(F8=LARGE($F$8:$F$37,4),"4",IF(F8=LARGE($F$8:$F$37,5),"5",IF(F8=LARGE($F$8:$F$37,6),"6",IF(F8=LARGE($F$8:$F$37,7),"7",IF(F8=LARGE($F$8:$F$37,8),"8",IF(F8=LARGE($F$8:$F$37,9),"9",IF(F8=LARGE($F$8:$F$37,10),"10",IF(F8=LARGE($F$8:$F$37,11),"11",IF(F8=LARGE($F$8:$F$37,12),"12",IF(F8=LARGE($F$8:$F$37,13),"13",IF(F8=LARGE($F$8:$F$37,14),"14",IF(F8=LARGE($F$8:$F$37,15),"15",IF(F8=LARGE($F$8:$F$37,16),"16",IF(F8=LARGE($F$8:$F$37,17),"17",IF(F8=LARGE($F$8:$F$37,18),"18",IF(F8=LARGE($F$8:$F$37,19),"19",IF(F8=LARGE($F$8:$F$37,20),"20",IF(F8=LARGE($F$8:$F$37,21),"21",IF(F8=LARGE($F$8:$F$37,22),"22",IF(F8=LARGE($F$8:$F$37,23),"23",IF(F8=LARGE($F$8:$F$37,24),"24",IF(F8=LARGE($F$8:$F$37,25),"25",IF(F8=LARGE($F$8:$F$37,26),"26",IF(F8=LARGE($F$8:$F$37,27),"27",IF(F8=LARGE($F$8:$F$37,28),"28",IF(F8=LARGE($F$8:$F$37,29),"29"))))))))))))))))))))))))))))))</f>
        <v xml:space="preserve"> </v>
      </c>
      <c r="H8" s="195"/>
      <c r="I8" s="185" t="s">
        <v>386</v>
      </c>
      <c r="J8" s="185" t="str">
        <f>IF(OR(AND(ISBLANK(Fran1!$A$6),ISBLANK(Fran1!$B$6)),(COUNTIF(Fran1!C6:D35,""))=60)," ",COUNTIF(Fran1!E6:E35,"&gt;75"))</f>
        <v xml:space="preserve"> </v>
      </c>
      <c r="K8" s="185" t="str">
        <f>IF(OR(AND(ISBLANK(Fran1!$A$6),ISBLANK(Fran1!$B$6)),(COUNTIF(Fran1!G6:H35,""))=60)," ",COUNTIF(Fran1!I6:I35,"&gt;75"))</f>
        <v xml:space="preserve"> </v>
      </c>
      <c r="L8" s="185" t="str">
        <f>IF(OR(AND(ISBLANK(Fran1!$A$6),ISBLANK(Fran1!$B$6)),(COUNTIF(Fran1!K6:L35,""))=60)," ",COUNTIF(Fran1!M6:M35,"&gt;75"))</f>
        <v xml:space="preserve"> </v>
      </c>
      <c r="M8" s="185" t="str">
        <f>IF(OR(AND(ISBLANK(Fran1!$A$6),ISBLANK(Fran1!$B$6)),(COUNTIF(Fran1!O6:P35,""))=60)," ",COUNTIF(Fran1!Q6:Q35,"&gt;75"))</f>
        <v xml:space="preserve"> </v>
      </c>
      <c r="N8" s="185" t="str">
        <f>IF(OR(AND(ISBLANK(Fran1!$A$6),ISBLANK(Fran1!$B$6)),(COUNTIF(Fran1!S6:T35,""))=60)," ",COUNTIF(Fran1!U6:U35,"&gt;75"))</f>
        <v xml:space="preserve"> </v>
      </c>
      <c r="O8" s="185" t="str">
        <f>IF(OR(AND(ISBLANK(Fran1!$A$6),ISBLANK(Fran1!$B$6)),(COUNTIF(Fran1!Z6:AA35,""))=60)," ",COUNTIF(Fran1!AB6:AB35,"&gt;75"))</f>
        <v xml:space="preserve"> </v>
      </c>
      <c r="P8" s="185" t="str">
        <f>IF(OR(AND(ISBLANK(Fran1!$A$6),ISBLANK(Fran1!$B$6)),(COUNTIF(Fran1!AD6:AE35,""))=60)," ",COUNTIF(Fran1!AF6:AF35,"&gt;75"))</f>
        <v xml:space="preserve"> </v>
      </c>
      <c r="Q8" s="185" t="str">
        <f>IF(OR(AND(ISBLANK(Fran1!$A$6),ISBLANK(Fran1!$B$6)),(COUNTIF(Fran1!AH6:AI35,""))=60)," ",COUNTIF(Fran1!AJ6:AJ35,"&gt;75"))</f>
        <v xml:space="preserve"> </v>
      </c>
      <c r="R8" s="185" t="str">
        <f>IF(OR(AND(ISBLANK(Fran1!$A$6),ISBLANK(Fran1!$B$6)),(COUNTIF(Fran1!AL6:AM35,""))=60)," ",COUNTIF(Fran1!AN6:AN35,"&gt;75"))</f>
        <v xml:space="preserve"> </v>
      </c>
      <c r="S8" s="185" t="str">
        <f>IF(OR(AND(ISBLANK(Fran1!$A$6),ISBLANK(Fran1!$B$6)),(COUNTIF(Fran1!AP6:AQ35,""))=60)," ",COUNTIF(Fran1!AR6:AR35,"&gt;75"))</f>
        <v xml:space="preserve"> </v>
      </c>
      <c r="T8" s="185" t="str">
        <f>IF(OR(AND(ISBLANK(Fran1!$A$6),ISBLANK(Fran1!$B$6)),(COUNTIF(Fran1!AW6:AX35,""))=60)," ",COUNTIF(Fran1!AY6:AY35,"&gt;75"))</f>
        <v xml:space="preserve"> </v>
      </c>
      <c r="U8" s="185" t="str">
        <f>IF(OR(AND(ISBLANK(Fran1!$A$6),ISBLANK(Fran1!$B$6)),(COUNTIF(Fran1!BA6:BB35,""))=60)," ",COUNTIF(Fran1!BC6:BC35,"&gt;75"))</f>
        <v xml:space="preserve"> </v>
      </c>
      <c r="V8" s="185" t="str">
        <f>IF(OR(AND(ISBLANK(Fran1!$A$6),ISBLANK(Fran1!$B$6)),(COUNTIF(Fran1!BE6:BF35,""))=60)," ",COUNTIF(Fran1!BG6:BG35,"&gt;75"))</f>
        <v xml:space="preserve"> </v>
      </c>
      <c r="W8" s="185" t="str">
        <f>IF(OR(AND(ISBLANK(Fran1!$A$6),ISBLANK(Fran1!$B$6)),(COUNTIF(Fran1!BI6:BJ35,""))=60)," ",COUNTIF(Fran1!BK6:BK35,"&gt;75"))</f>
        <v xml:space="preserve"> </v>
      </c>
      <c r="X8" s="185" t="str">
        <f>IF(OR(AND(ISBLANK(Fran1!$A$6),ISBLANK(Fran1!$B$6)),(COUNTIF(Fran1!BM6:BN35,""))=60)," ",COUNTIF(Fran1!BO6:BO35,"&gt;75"))</f>
        <v xml:space="preserve"> </v>
      </c>
      <c r="Y8" s="185" t="str">
        <f>IF(OR(AND(ISBLANK(Fran1!$A$6),ISBLANK(Fran1!$B$6)),(COUNTIF(Fran1!BT6:BU35,""))=60)," ",COUNTIF(Fran1!BV6:BV35,"&gt;75"))</f>
        <v xml:space="preserve"> </v>
      </c>
      <c r="Z8" s="185" t="str">
        <f>IF(OR(AND(ISBLANK(Fran1!$A$6),ISBLANK(Fran1!$B$6)),(COUNTIF(Fran1!BX6:BY35,""))=60)," ",COUNTIF(Fran1!BZ6:BZ35,"&gt;75"))</f>
        <v xml:space="preserve"> </v>
      </c>
      <c r="AA8" s="185" t="str">
        <f>IF(OR(AND(ISBLANK(Fran1!$A$6),ISBLANK(Fran1!$B$6)),(COUNTIF(Fran1!CB6:CC35,""))=60)," ",COUNTIF(Fran1!CD6:CD35,"&gt;75"))</f>
        <v xml:space="preserve"> </v>
      </c>
      <c r="AB8" s="185" t="str">
        <f>IF(OR(AND(ISBLANK(Fran1!$A$6),ISBLANK(Fran1!$B$6)),(COUNTIF(Fran1!CF6:CG35,""))=60)," ",COUNTIF(Fran1!CH6:CH35,"&gt;75"))</f>
        <v xml:space="preserve"> </v>
      </c>
      <c r="AC8" s="185" t="str">
        <f>IF(OR(AND(ISBLANK(Fran1!$A$6),ISBLANK(Fran1!$B$6)),(COUNTIF(Fran1!CJ6:CK35,""))=60)," ",COUNTIF(Fran1!CL6:CL35,"&gt;75"))</f>
        <v xml:space="preserve"> </v>
      </c>
      <c r="AD8" s="185" t="str">
        <f>IF(OR(AND(ISBLANK(Fran1!$A$6),ISBLANK(Fran1!$B$6)),(COUNTIF(Fran1!CQ6:CR35,""))=60)," ",COUNTIF(Fran1!CS6:CS35,"&gt;75"))</f>
        <v xml:space="preserve"> </v>
      </c>
      <c r="AE8" s="185" t="str">
        <f>IF(OR(AND(ISBLANK(Fran1!$A$6),ISBLANK(Fran1!$B$6)),(COUNTIF(Fran1!CU6:CV35,""))=60)," ",COUNTIF(Fran1!CW6:CW35,"&gt;75"))</f>
        <v xml:space="preserve"> </v>
      </c>
      <c r="AF8" s="185" t="str">
        <f>IF(OR(AND(ISBLANK(Fran1!$A$6),ISBLANK(Fran1!$B$6)),(COUNTIF(Fran1!CY6:CZ35,""))=60)," ",COUNTIF(Fran1!DA6:DA35,"&gt;75"))</f>
        <v xml:space="preserve"> </v>
      </c>
      <c r="AG8" s="185" t="str">
        <f>IF(OR(AND(ISBLANK(Fran1!$A$6),ISBLANK(Fran1!$B$6)),(COUNTIF(Fran1!DC6:DD35,""))=60)," ",COUNTIF(Fran1!DE6:DE35,"&gt;75"))</f>
        <v xml:space="preserve"> </v>
      </c>
      <c r="AH8" s="185" t="str">
        <f>IF(OR(AND(ISBLANK(Fran1!$A$6),ISBLANK(Fran1!$B$6)),(COUNTIF(Fran1!DG6:DH35,""))=60)," ",COUNTIF(Fran1!DI6:DI35,"&gt;75"))</f>
        <v xml:space="preserve"> </v>
      </c>
      <c r="AI8" s="185" t="str">
        <f>IF(OR(AND(ISBLANK(Fran1!$A$6),ISBLANK(Fran1!$B$6)),(COUNTIF(Fran1!DN6:DO35,""))=60)," ",COUNTIF(Fran1!DP6:DP35,"&gt;75"))</f>
        <v xml:space="preserve"> </v>
      </c>
      <c r="AJ8" s="185" t="str">
        <f>IF(OR(AND(ISBLANK(Fran1!$A$6),ISBLANK(Fran1!$B$6)),(COUNTIF(Fran1!DR6:DS35,""))=60)," ",COUNTIF(Fran1!DT6:DT35,"&gt;75"))</f>
        <v xml:space="preserve"> </v>
      </c>
      <c r="AK8" s="185" t="str">
        <f>IF(OR(AND(ISBLANK(Fran1!$A$6),ISBLANK(Fran1!$B$6)),(COUNTIF(Fran1!DV6:DW35,""))=60)," ",COUNTIF(Fran1!DX6:DX35,"&gt;75"))</f>
        <v xml:space="preserve"> </v>
      </c>
      <c r="AL8" s="185" t="str">
        <f>IF(OR(AND(ISBLANK(Fran1!$A$6),ISBLANK(Fran1!$B$6)),(COUNTIF(Fran1!DZ6:EA35,""))=60)," ",COUNTIF(Fran1!EB6:EB35,"&gt;75"))</f>
        <v xml:space="preserve"> </v>
      </c>
      <c r="AM8" s="185" t="str">
        <f>IF(OR(AND(ISBLANK(Fran1!$A$6),ISBLANK(Fran1!$B$6)),(COUNTIF(Fran1!ED6:EE35,""))=60)," ",COUNTIF(Fran1!EF6:EF35,"&gt;75"))</f>
        <v xml:space="preserve"> </v>
      </c>
      <c r="AN8" s="185" t="str">
        <f>IF(OR(AND(ISBLANK(Fran1!$A$6),ISBLANK(Fran1!$B$6)),(COUNTIF(Fran1!EK6:EL35,""))=60)," ",COUNTIF(Fran1!EM6:EM35,"&gt;75"))</f>
        <v xml:space="preserve"> </v>
      </c>
      <c r="AO8" s="185" t="str">
        <f>IF(OR(AND(ISBLANK(Fran1!$A$6),ISBLANK(Fran1!$B$6)),(COUNTIF(Fran1!EO6:EP35,""))=60)," ",COUNTIF(Fran1!EQ6:EQ35,"&gt;75"))</f>
        <v xml:space="preserve"> </v>
      </c>
      <c r="AP8" s="185" t="str">
        <f>IF(OR(AND(ISBLANK(Fran1!$A$6),ISBLANK(Fran1!$B$6)),(COUNTIF(Fran1!ES6:ET35,""))=60)," ",COUNTIF(Fran1!EU6:EU35,"&gt;75"))</f>
        <v xml:space="preserve"> </v>
      </c>
      <c r="AQ8" s="185" t="str">
        <f>IF(OR(AND(ISBLANK(Fran1!$A$6),ISBLANK(Fran1!$B$6)),(COUNTIF(Fran1!EW6:EX35,""))=60)," ",COUNTIF(Fran1!EY6:EY35,"&gt;75"))</f>
        <v xml:space="preserve"> </v>
      </c>
      <c r="AR8" s="185" t="str">
        <f>IF(OR(AND(ISBLANK(Fran1!$A$6),ISBLANK(Fran1!$B$6)),(COUNTIF(Fran1!FA6:FB35,""))=60)," ",COUNTIF(Fran1!FC6:FC35,"&gt;75"))</f>
        <v xml:space="preserve"> </v>
      </c>
      <c r="AS8" s="185" t="str">
        <f>IF(OR(AND(ISBLANK(Fran1!$A$6),ISBLANK(Fran1!$B$6)),(COUNTIF(Fran1!FH6:FI35,""))=60)," ",COUNTIF(Fran1!FJ6:FJ35,"&gt;75"))</f>
        <v xml:space="preserve"> </v>
      </c>
      <c r="AT8" s="185" t="str">
        <f>IF(OR(AND(ISBLANK(Fran1!$A$6),ISBLANK(Fran1!$B$6)),(COUNTIF(Fran1!FL6:FM35,""))=60)," ",COUNTIF(Fran1!FN6:FN35,"&gt;75"))</f>
        <v xml:space="preserve"> </v>
      </c>
      <c r="AU8" s="185" t="str">
        <f>IF(OR(AND(ISBLANK(Fran1!$A$6),ISBLANK(Fran1!$B$6)),(COUNTIF(Fran1!FP6:FQ35,""))=60)," ",COUNTIF(Fran1!FR6:FR35,"&gt;75"))</f>
        <v xml:space="preserve"> </v>
      </c>
      <c r="AV8" s="185" t="str">
        <f>IF(OR(AND(ISBLANK(Fran1!$A$6),ISBLANK(Fran1!$B$6)),(COUNTIF(Fran1!FT6:FU35,""))=60)," ",COUNTIF(Fran1!FV6:FV35,"&gt;75"))</f>
        <v xml:space="preserve"> </v>
      </c>
      <c r="AW8" s="185" t="str">
        <f>IF(OR(AND(ISBLANK(Fran1!$A$6),ISBLANK(Fran1!$B$6)),(COUNTIF(Fran1!FX6:FY35,""))=60)," ",COUNTIF(Fran1!FZ6:FZ35,"&gt;75"))</f>
        <v xml:space="preserve"> </v>
      </c>
      <c r="AX8" s="185" t="str">
        <f>IF(OR(AND(ISBLANK(Fran1!$A$6),ISBLANK(Fran1!$B$6)),(COUNTIF(Fran1!GE6:GF35,""))=60)," ",COUNTIF(Fran1!GG6:GG35,"&gt;75"))</f>
        <v xml:space="preserve"> </v>
      </c>
      <c r="AY8" s="185" t="str">
        <f>IF(OR(AND(ISBLANK(Fran1!$A$6),ISBLANK(Fran1!$B$6)),(COUNTIF(Fran1!GI6:GJ35,""))=60)," ",COUNTIF(Fran1!GK6:GK35,"&gt;75"))</f>
        <v xml:space="preserve"> </v>
      </c>
      <c r="AZ8" s="185" t="str">
        <f>IF(OR(AND(ISBLANK(Fran1!$A$6),ISBLANK(Fran1!$B$6)),(COUNTIF(Fran1!GM6:GN35,""))=60)," ",COUNTIF(Fran1!GO6:GO35,"&gt;75"))</f>
        <v xml:space="preserve"> </v>
      </c>
      <c r="BA8" s="185" t="str">
        <f>IF(OR(AND(ISBLANK(Fran1!$A$6),ISBLANK(Fran1!$B$6)),(COUNTIF(Fran1!GQ6:GR35,""))=60)," ",COUNTIF(Fran1!GS6:GS35,"&gt;75"))</f>
        <v xml:space="preserve"> </v>
      </c>
      <c r="BB8" s="185" t="str">
        <f>IF(OR(AND(ISBLANK(Fran1!$A$6),ISBLANK(Fran1!$B$6)),(COUNTIF(Fran1!GU6:GV35,""))=60)," ",COUNTIF(Fran1!GW6:GW35,"&gt;75"))</f>
        <v xml:space="preserve"> </v>
      </c>
      <c r="BC8" s="185" t="str">
        <f>IF(OR(AND(ISBLANK(Fran1!$A$6),ISBLANK(Fran1!$B$6)),(COUNTIF(Fran1!HB6:HC35,""))=60)," ",COUNTIF(Fran1!HD6:HD35,"&gt;75"))</f>
        <v xml:space="preserve"> </v>
      </c>
      <c r="BD8" s="185" t="str">
        <f>IF(OR(AND(ISBLANK(Fran1!$A$6),ISBLANK(Fran1!$B$6)),(COUNTIF(Fran1!HF6:HG35,""))=60)," ",COUNTIF(Fran1!HH6:HH35,"&gt;75"))</f>
        <v xml:space="preserve"> </v>
      </c>
      <c r="BE8" s="185" t="str">
        <f>IF(OR(AND(ISBLANK(Fran1!$A$6),ISBLANK(Fran1!$B$6)),(COUNTIF(Fran1!HJ6:HK35,""))=60)," ",COUNTIF(Fran1!HL6:HL35,"&gt;75"))</f>
        <v xml:space="preserve"> </v>
      </c>
      <c r="BF8" s="185" t="str">
        <f>IF(OR(AND(ISBLANK(Fran1!$A$6),ISBLANK(Fran1!$B$6)),(COUNTIF(Fran1!HN6:HO35,""))=60)," ",COUNTIF(Fran1!HP6:HP35,"&gt;75"))</f>
        <v xml:space="preserve"> </v>
      </c>
      <c r="BG8" s="185" t="str">
        <f>IF(OR(AND(ISBLANK(Fran1!$A$6),ISBLANK(Fran1!$B$6)),(COUNTIF(Fran1!HR6:HS35,""))=60)," ",COUNTIF(Fran1!HT6:HT35,"&gt;75"))</f>
        <v xml:space="preserve"> </v>
      </c>
      <c r="BH8" s="185" t="str">
        <f>IF(OR(AND(ISBLANK(Fran1!$A$6),ISBLANK(Fran1!$B$6)),(COUNTIF(Fran1!HY6:HZ35,""))=60)," ",COUNTIF(Fran1!IA6:IA35,"&gt;75"))</f>
        <v xml:space="preserve"> </v>
      </c>
      <c r="BI8" s="185" t="str">
        <f>IF(OR(AND(ISBLANK(Fran1!$A$6),ISBLANK(Fran1!$B$6)),(COUNTIF(Fran1!IC6:ID35,""))=60)," ",COUNTIF(Fran1!IE6:IE35,"&gt;75"))</f>
        <v xml:space="preserve"> </v>
      </c>
      <c r="BJ8" s="185" t="str">
        <f>IF(OR(AND(ISBLANK(Fran1!$A$6),ISBLANK(Fran1!$B$6)),(COUNTIF(Fran1!IG6:IH35,""))=60)," ",COUNTIF(Fran1!II6:II35,"&gt;75"))</f>
        <v xml:space="preserve"> </v>
      </c>
      <c r="BK8" s="185" t="str">
        <f>IF(OR(AND(ISBLANK(Fran1!$A$6),ISBLANK(Fran1!$B$6)),(COUNTIF(Fran1!IK6:IL35,""))=60)," ",COUNTIF(Fran1!IM6:IM35,"&gt;75"))</f>
        <v xml:space="preserve"> </v>
      </c>
      <c r="BL8" s="185" t="str">
        <f>IF(OR(AND(ISBLANK(Fran1!$A$6),ISBLANK(Fran1!$B$6)),(COUNTIF(Fran1!IO6:IP35,""))=60)," ",COUNTIF(Fran1!IQ6:IQ35,"&gt;75"))</f>
        <v xml:space="preserve"> </v>
      </c>
      <c r="BM8" s="185" t="str">
        <f>IF(OR(AND(ISBLANK(Fran1!$A$6),ISBLANK(Fran1!$B$6)),(COUNTIF(Fran1!IV6:IW35,""))=60)," ",COUNTIF(Fran1!IX6:IX35,"&gt;75"))</f>
        <v xml:space="preserve"> </v>
      </c>
      <c r="BN8" s="185" t="str">
        <f>IF(OR(AND(ISBLANK(Fran1!$A$6),ISBLANK(Fran1!$B$6)),(COUNTIF(Fran1!IZ6:JA35,""))=60)," ",COUNTIF(Fran1!JB6:JB35,"&gt;75"))</f>
        <v xml:space="preserve"> </v>
      </c>
      <c r="BO8" s="185" t="str">
        <f>IF(OR(AND(ISBLANK(Fran1!$A$6),ISBLANK(Fran1!$B$6)),(COUNTIF(Fran1!JD6:JE35,""))=60)," ",COUNTIF(Fran1!JF6:JF35,"&gt;75"))</f>
        <v xml:space="preserve"> </v>
      </c>
      <c r="BP8" s="185" t="str">
        <f>IF(OR(AND(ISBLANK(Fran1!$A$6),ISBLANK(Fran1!$B$6)),(COUNTIF(Fran1!JH6:JI35,""))=60)," ",COUNTIF(Fran1!JJ6:JJ35,"&gt;75"))</f>
        <v xml:space="preserve"> </v>
      </c>
      <c r="BQ8" s="185" t="str">
        <f>IF(OR(AND(ISBLANK(Fran1!$A$6),ISBLANK(Fran1!$B$6)),(COUNTIF(Fran1!JL6:JM35,""))=60)," ",COUNTIF(Fran1!JN6:JN35,"&gt;75"))</f>
        <v xml:space="preserve"> </v>
      </c>
      <c r="BR8" s="185" t="str">
        <f>IF(OR(AND(ISBLANK(Fran1!$A$6),ISBLANK(Fran1!$B$6)),(COUNTIF(Fran1!JS6:JT35,""))=60)," ",COUNTIF(Fran1!JU6:JU35,"&gt;75"))</f>
        <v xml:space="preserve"> </v>
      </c>
      <c r="BS8" s="185" t="str">
        <f>IF(OR(AND(ISBLANK(Fran1!$A$6),ISBLANK(Fran1!$B$6)),(COUNTIF(Fran1!JW6:JX35,""))=60)," ",COUNTIF(Fran1!JY6:JY35,"&gt;75"))</f>
        <v xml:space="preserve"> </v>
      </c>
      <c r="BT8" s="185" t="str">
        <f>IF(OR(AND(ISBLANK(Fran1!$A$6),ISBLANK(Fran1!$B$6)),(COUNTIF(Fran1!KA6:KB35,""))=60)," ",COUNTIF(Fran1!KC6:KC35,"&gt;75"))</f>
        <v xml:space="preserve"> </v>
      </c>
      <c r="BU8" s="185" t="str">
        <f>IF(OR(AND(ISBLANK(Fran1!$A$6),ISBLANK(Fran1!$B$6)),(COUNTIF(Fran1!KE6:KF35,""))=60)," ",COUNTIF(Fran1!KG6:KG35,"&gt;75"))</f>
        <v xml:space="preserve"> </v>
      </c>
      <c r="BV8" s="185" t="str">
        <f>IF(OR(AND(ISBLANK(Fran1!$A$6),ISBLANK(Fran1!$B$6)),(COUNTIF(Fran1!KI6:KJ35,""))=60)," ",COUNTIF(Fran1!KK6:KK35,"&gt;75"))</f>
        <v xml:space="preserve"> </v>
      </c>
      <c r="BW8" s="185" t="str">
        <f>IF(OR(AND(ISBLANK(Fran1!$A$6),ISBLANK(Fran1!$B$6)),(COUNTIF(Fran1!KP6:KQ35,""))=60)," ",COUNTIF(Fran1!KR6:KR35,"&gt;75"))</f>
        <v xml:space="preserve"> </v>
      </c>
      <c r="BX8" s="185" t="str">
        <f>IF(OR(AND(ISBLANK(Fran1!$A$6),ISBLANK(Fran1!$B$6)),(COUNTIF(Fran1!KT6:KU35,""))=60)," ",COUNTIF(Fran1!KV6:KV35,"&gt;75"))</f>
        <v xml:space="preserve"> </v>
      </c>
      <c r="BY8" s="185" t="str">
        <f>IF(OR(AND(ISBLANK(Fran1!$A$6),ISBLANK(Fran1!$B$6)),(COUNTIF(Fran1!KX6:KY35,""))=60)," ",COUNTIF(Fran1!KZ6:KZ35,"&gt;75"))</f>
        <v xml:space="preserve"> </v>
      </c>
      <c r="BZ8" s="185" t="str">
        <f>IF(OR(AND(ISBLANK(Fran1!$A$6),ISBLANK(Fran1!$B$6)),(COUNTIF(Fran1!LB6:LC35,""))=60)," ",COUNTIF(Fran1!LD6:LD35,"&gt;75"))</f>
        <v xml:space="preserve"> </v>
      </c>
      <c r="CA8" s="185" t="str">
        <f>IF(OR(AND(ISBLANK(Fran1!$A$6),ISBLANK(Fran1!$B$6)),(COUNTIF(Fran1!LF6:LG35,""))=60)," ",COUNTIF(Fran1!LH6:LH35,"&gt;75"))</f>
        <v xml:space="preserve"> </v>
      </c>
      <c r="CB8" s="185" t="str">
        <f>IF(OR(AND(ISBLANK(Fran1!$A$6),ISBLANK(Fran1!$B$6)),(COUNTIF(Fran1!LM6:LN35,""))=60)," ",COUNTIF(Fran1!LO6:LO35,"&gt;75"))</f>
        <v xml:space="preserve"> </v>
      </c>
      <c r="CE8" s="185" t="s">
        <v>386</v>
      </c>
      <c r="CF8" s="185" t="str">
        <f>IF(OR(AND(ISBLANK(Math1!$A$6),ISBLANK(Math1!$B$6)),(COUNTIF(Math1!C6:D35,""))=60)," ",COUNTIF(Math1!E6:E35,"&gt;75"))</f>
        <v xml:space="preserve"> </v>
      </c>
      <c r="CG8" s="185" t="str">
        <f>IF(OR(AND(ISBLANK(Math1!$A$6),ISBLANK(Math1!$B$6)),(COUNTIF(Math1!G6:H35,""))=60)," ",COUNTIF(Math1!I6:I35,"&gt;75"))</f>
        <v xml:space="preserve"> </v>
      </c>
      <c r="CH8" s="185" t="str">
        <f>IF(OR(AND(ISBLANK(Math1!$A$6),ISBLANK(Math1!$B$6)),(COUNTIF(Math1!K6:L35,""))=60)," ",COUNTIF(Math1!M6:M35,"&gt;75"))</f>
        <v xml:space="preserve"> </v>
      </c>
      <c r="CI8" s="185" t="str">
        <f>IF(OR(AND(ISBLANK(Math1!$A$6),ISBLANK(Math1!$B$6)),(COUNTIF(Math1!O6:P35,""))=60)," ",COUNTIF(Math1!Q6:Q35,"&gt;75"))</f>
        <v xml:space="preserve"> </v>
      </c>
      <c r="CJ8" s="185" t="str">
        <f>IF(OR(AND(ISBLANK(Math1!$A$6),ISBLANK(Math1!$B$6)),(COUNTIF(Math1!S6:T35,""))=60)," ",COUNTIF(Math1!U6:U35,"&gt;75"))</f>
        <v xml:space="preserve"> </v>
      </c>
      <c r="CK8" s="185" t="str">
        <f>IF(OR(AND(ISBLANK(Math1!$A$6),ISBLANK(Math1!$B$6)),(COUNTIF(Math1!Z6:AA35,""))=60)," ",COUNTIF(Math1!AB6:AB35,"&gt;75"))</f>
        <v xml:space="preserve"> </v>
      </c>
      <c r="CL8" s="185" t="str">
        <f>IF(OR(AND(ISBLANK(Math1!$A$6),ISBLANK(Math1!$B$6)),(COUNTIF(Math1!AD6:AE35,""))=60)," ",COUNTIF(Math1!AF6:AF35,"&gt;75"))</f>
        <v xml:space="preserve"> </v>
      </c>
      <c r="CM8" s="185" t="str">
        <f>IF(OR(AND(ISBLANK(Math1!$A$6),ISBLANK(Math1!$B$6)),(COUNTIF(Math1!AH6:AI35,""))=60)," ",COUNTIF(Math1!AJ6:AJ35,"&gt;75"))</f>
        <v xml:space="preserve"> </v>
      </c>
      <c r="CN8" s="185" t="str">
        <f>IF(OR(AND(ISBLANK(Math1!$A$6),ISBLANK(Math1!$B$6)),(COUNTIF(Math1!AL6:AM35,""))=60)," ",COUNTIF(Math1!AN6:AN35,"&gt;75"))</f>
        <v xml:space="preserve"> </v>
      </c>
      <c r="CO8" s="185" t="str">
        <f>IF(OR(AND(ISBLANK(Math1!$A$6),ISBLANK(Math1!$B$6)),(COUNTIF(Math1!AP6:AQ35,""))=60)," ",COUNTIF(Math1!AR6:AR35,"&gt;75"))</f>
        <v xml:space="preserve"> </v>
      </c>
      <c r="CP8" s="185" t="str">
        <f>IF(OR(AND(ISBLANK(Math1!$A$6),ISBLANK(Math1!$B$6)),(COUNTIF(Math1!AW6:AX35,""))=60)," ",COUNTIF(Math1!AY6:AY35,"&gt;75"))</f>
        <v xml:space="preserve"> </v>
      </c>
      <c r="CQ8" s="185" t="str">
        <f>IF(OR(AND(ISBLANK(Math1!$A$6),ISBLANK(Math1!$B$6)),(COUNTIF(Math1!BA6:BB35,""))=60)," ",COUNTIF(Math1!BC6:BC35,"&gt;75"))</f>
        <v xml:space="preserve"> </v>
      </c>
      <c r="CR8" s="185" t="str">
        <f>IF(OR(AND(ISBLANK(Math1!$A$6),ISBLANK(Math1!$B$6)),(COUNTIF(Math1!BE6:BF35,""))=60)," ",COUNTIF(Math1!BG6:BG35,"&gt;75"))</f>
        <v xml:space="preserve"> </v>
      </c>
      <c r="CS8" s="185" t="str">
        <f>IF(OR(AND(ISBLANK(Math1!$A$6),ISBLANK(Math1!$B$6)),(COUNTIF(Math1!BI6:BJ35,""))=60)," ",COUNTIF(Math1!BK6:BK35,"&gt;75"))</f>
        <v xml:space="preserve"> </v>
      </c>
      <c r="CT8" s="185" t="str">
        <f>IF(OR(AND(ISBLANK(Math1!$A$6),ISBLANK(Math1!$B$6)),(COUNTIF(Math1!BM6:BN35,""))=60)," ",COUNTIF(Math1!BO6:BO35,"&gt;75"))</f>
        <v xml:space="preserve"> </v>
      </c>
      <c r="CU8" s="185" t="str">
        <f>IF(OR(AND(ISBLANK(Math1!$A$6),ISBLANK(Math1!$B$6)),(COUNTIF(Math1!BT6:BU35,""))=60)," ",COUNTIF(Math1!BV6:BV35,"&gt;75"))</f>
        <v xml:space="preserve"> </v>
      </c>
      <c r="CV8" s="185" t="str">
        <f>IF(OR(AND(ISBLANK(Math1!$A$6),ISBLANK(Math1!$B$6)),(COUNTIF(Math1!BX6:BY35,""))=60)," ",COUNTIF(Math1!BZ6:BZ35,"&gt;75"))</f>
        <v xml:space="preserve"> </v>
      </c>
      <c r="CW8" s="185" t="str">
        <f>IF(OR(AND(ISBLANK(Math1!$A$6),ISBLANK(Math1!$B$6)),(COUNTIF(Math1!CB6:CC35,""))=60)," ",COUNTIF(Math1!CD6:CD35,"&gt;75"))</f>
        <v xml:space="preserve"> </v>
      </c>
      <c r="CX8" s="185" t="str">
        <f>IF(OR(AND(ISBLANK(Math1!$A$6),ISBLANK(Math1!$B$6)),(COUNTIF(Math1!CF6:CG35,""))=60)," ",COUNTIF(Math1!CH6:CH35,"&gt;75"))</f>
        <v xml:space="preserve"> </v>
      </c>
      <c r="CY8" s="185" t="str">
        <f>IF(OR(AND(ISBLANK(Math1!$A$6),ISBLANK(Math1!$B$6)),(COUNTIF(Math1!CJ6:CK35,""))=60)," ",COUNTIF(Math1!CL6:CL35,"&gt;75"))</f>
        <v xml:space="preserve"> </v>
      </c>
      <c r="CZ8" s="185" t="str">
        <f>IF(OR(AND(ISBLANK(Math1!$A$6),ISBLANK(Math1!$B$6)),(COUNTIF(Math1!CQ6:CR35,""))=60)," ",COUNTIF(Math1!CS6:CS35,"&gt;75"))</f>
        <v xml:space="preserve"> </v>
      </c>
      <c r="DA8" s="185" t="str">
        <f>IF(OR(AND(ISBLANK(Math1!$A$6),ISBLANK(Math1!$B$6)),(COUNTIF(Math1!CU6:CV35,""))=60)," ",COUNTIF(Math1!CW6:CW35,"&gt;75"))</f>
        <v xml:space="preserve"> </v>
      </c>
      <c r="DB8" s="185" t="str">
        <f>IF(OR(AND(ISBLANK(Math1!$A$6),ISBLANK(Math1!$B$6)),(COUNTIF(Math1!CY6:CZ35,""))=60)," ",COUNTIF(Math1!DA6:DA35,"&gt;75"))</f>
        <v xml:space="preserve"> </v>
      </c>
      <c r="DC8" s="185" t="str">
        <f>IF(OR(AND(ISBLANK(Math1!$A$6),ISBLANK(Math1!$B$6)),(COUNTIF(Math1!DC6:DD35,""))=60)," ",COUNTIF(Math1!DE6:DE35,"&gt;75"))</f>
        <v xml:space="preserve"> </v>
      </c>
      <c r="DD8" s="185" t="str">
        <f>IF(OR(AND(ISBLANK(Math1!$A$6),ISBLANK(Math1!$B$6)),(COUNTIF(Math1!DG6:DH35,""))=60)," ",COUNTIF(Math1!DI6:DI35,"&gt;75"))</f>
        <v xml:space="preserve"> </v>
      </c>
      <c r="DE8" s="185" t="str">
        <f>IF(OR(AND(ISBLANK(Math1!$A$6),ISBLANK(Math1!$B$6)),(COUNTIF(Math1!DN6:DO35,""))=60)," ",COUNTIF(Math1!DP6:DP35,"&gt;75"))</f>
        <v xml:space="preserve"> </v>
      </c>
      <c r="DF8" s="185" t="str">
        <f>IF(OR(AND(ISBLANK(Math1!$A$6),ISBLANK(Math1!$B$6)),(COUNTIF(Math1!DR6:DS35,""))=60)," ",COUNTIF(Math1!DT6:DT35,"&gt;75"))</f>
        <v xml:space="preserve"> </v>
      </c>
      <c r="DG8" s="185" t="str">
        <f>IF(OR(AND(ISBLANK(Math1!$A$6),ISBLANK(Math1!$B$6)),(COUNTIF(Math1!DV6:DW35,""))=60)," ",COUNTIF(Math1!DX6:DX35,"&gt;75"))</f>
        <v xml:space="preserve"> </v>
      </c>
      <c r="DH8" s="185" t="str">
        <f>IF(OR(AND(ISBLANK(Math1!$A$6),ISBLANK(Math1!$B$6)),(COUNTIF(Math1!DZ6:EA35,""))=60)," ",COUNTIF(Math1!EB6:EB35,"&gt;75"))</f>
        <v xml:space="preserve"> </v>
      </c>
      <c r="DI8" s="185" t="str">
        <f>IF(OR(AND(ISBLANK(Math1!$A$6),ISBLANK(Math1!$B$6)),(COUNTIF(Math1!ED6:EE35,""))=60)," ",COUNTIF(Math1!EF6:EF35,"&gt;75"))</f>
        <v xml:space="preserve"> </v>
      </c>
      <c r="DJ8" s="185" t="str">
        <f>IF(OR(AND(ISBLANK(Math1!$A$6),ISBLANK(Math1!$B$6)),(COUNTIF(Math1!EK6:EL35,""))=60)," ",COUNTIF(Math1!EM6:EM35,"&gt;75"))</f>
        <v xml:space="preserve"> </v>
      </c>
      <c r="DK8" s="185" t="str">
        <f>IF(OR(AND(ISBLANK(Math1!$A$6),ISBLANK(Math1!$B$6)),(COUNTIF(Math1!EO6:EP35,""))=60)," ",COUNTIF(Math1!EQ6:EQ35,"&gt;75"))</f>
        <v xml:space="preserve"> </v>
      </c>
      <c r="DL8" s="185" t="str">
        <f>IF(OR(AND(ISBLANK(Math1!$A$6),ISBLANK(Math1!$B$6)),(COUNTIF(Math1!ES6:ET35,""))=60)," ",COUNTIF(Math1!EU6:EU35,"&gt;75"))</f>
        <v xml:space="preserve"> </v>
      </c>
      <c r="DM8" s="185" t="str">
        <f>IF(OR(AND(ISBLANK(Math1!$A$6),ISBLANK(Math1!$B$6)),(COUNTIF(Math1!EW6:EX35,""))=60)," ",COUNTIF(Math1!EY6:EY35,"&gt;75"))</f>
        <v xml:space="preserve"> </v>
      </c>
      <c r="DN8" s="185" t="str">
        <f>IF(OR(AND(ISBLANK(Math1!$A$6),ISBLANK(Math1!$B$6)),(COUNTIF(Math1!FA6:FB35,""))=60)," ",COUNTIF(Math1!FC6:FC35,"&gt;75"))</f>
        <v xml:space="preserve"> </v>
      </c>
      <c r="DO8" s="185" t="str">
        <f>IF(OR(AND(ISBLANK(Math1!$A$6),ISBLANK(Math1!$B$6)),(COUNTIF(Math1!FH6:FI35,""))=60)," ",COUNTIF(Math1!FJ6:FJ35,"&gt;75"))</f>
        <v xml:space="preserve"> </v>
      </c>
      <c r="DP8" s="185" t="str">
        <f>IF(OR(AND(ISBLANK(Math1!$A$6),ISBLANK(Math1!$B$6)),(COUNTIF(Math1!FL6:FM35,""))=60)," ",COUNTIF(Math1!FN6:FN35,"&gt;75"))</f>
        <v xml:space="preserve"> </v>
      </c>
      <c r="DQ8" s="185" t="str">
        <f>IF(OR(AND(ISBLANK(Math1!$A$6),ISBLANK(Math1!$B$6)),(COUNTIF(Math1!FP6:FQ35,""))=60)," ",COUNTIF(Math1!FR6:FR35,"&gt;75"))</f>
        <v xml:space="preserve"> </v>
      </c>
      <c r="DR8" s="185" t="str">
        <f>IF(OR(AND(ISBLANK(Math1!$A$6),ISBLANK(Math1!$B$6)),(COUNTIF(Math1!FT6:FU35,""))=60)," ",COUNTIF(Math1!FV6:FV35,"&gt;75"))</f>
        <v xml:space="preserve"> </v>
      </c>
      <c r="DS8" s="185" t="str">
        <f>IF(OR(AND(ISBLANK(Math1!$A$6),ISBLANK(Math1!$B$6)),(COUNTIF(Math1!FX6:FY35,""))=60)," ",COUNTIF(Math1!FZ6:FZ35,"&gt;75"))</f>
        <v xml:space="preserve"> </v>
      </c>
      <c r="DT8" s="185" t="str">
        <f>IF(OR(AND(ISBLANK(Math1!$A$6),ISBLANK(Math1!$B$6)),(COUNTIF(Math1!GE6:GF35,""))=60)," ",COUNTIF(Math1!GG6:GG35,"&gt;75"))</f>
        <v xml:space="preserve"> </v>
      </c>
      <c r="DU8" s="185" t="str">
        <f>IF(OR(AND(ISBLANK(Math1!$A$6),ISBLANK(Math1!$B$6)),(COUNTIF(Math1!GI6:GJ35,""))=60)," ",COUNTIF(Math1!GK6:GK35,"&gt;75"))</f>
        <v xml:space="preserve"> </v>
      </c>
      <c r="DV8" s="185" t="str">
        <f>IF(OR(AND(ISBLANK(Math1!$A$6),ISBLANK(Math1!$B$6)),(COUNTIF(Math1!GM6:GN35,""))=60)," ",COUNTIF(Math1!GO6:GO35,"&gt;75"))</f>
        <v xml:space="preserve"> </v>
      </c>
      <c r="DW8" s="185" t="str">
        <f>IF(OR(AND(ISBLANK(Math1!$A$6),ISBLANK(Math1!$B$6)),(COUNTIF(Math1!GQ6:GR35,""))=60)," ",COUNTIF(Math1!GS6:GS35,"&gt;75"))</f>
        <v xml:space="preserve"> </v>
      </c>
      <c r="DX8" s="185" t="str">
        <f>IF(OR(AND(ISBLANK(Math1!$A$6),ISBLANK(Math1!$B$6)),(COUNTIF(Math1!GU6:GV35,""))=60)," ",COUNTIF(Math1!GW6:GW35,"&gt;75"))</f>
        <v xml:space="preserve"> </v>
      </c>
      <c r="DY8" s="185" t="str">
        <f>IF(OR(AND(ISBLANK(Math1!$A$6),ISBLANK(Math1!$B$6)),(COUNTIF(Math1!HB6:HC35,""))=60)," ",COUNTIF(Math1!HD6:HD35,"&gt;75"))</f>
        <v xml:space="preserve"> </v>
      </c>
      <c r="DZ8" s="185" t="str">
        <f>IF(OR(AND(ISBLANK(Math1!$A$6),ISBLANK(Math1!$B$6)),(COUNTIF(Math1!HF6:HG35,""))=60)," ",COUNTIF(Math1!HH6:HH35,"&gt;75"))</f>
        <v xml:space="preserve"> </v>
      </c>
      <c r="EA8" s="185" t="str">
        <f>IF(OR(AND(ISBLANK(Math1!$A$6),ISBLANK(Math1!$B$6)),(COUNTIF(Math1!HJ6:HK35,""))=60)," ",COUNTIF(Math1!HL6:HL35,"&gt;75"))</f>
        <v xml:space="preserve"> </v>
      </c>
      <c r="EB8" s="185" t="str">
        <f>IF(OR(AND(ISBLANK(Math1!$A$6),ISBLANK(Math1!$B$6)),(COUNTIF(Math1!HN6:HO35,""))=60)," ",COUNTIF(Math1!HP6:HP35,"&gt;75"))</f>
        <v xml:space="preserve"> </v>
      </c>
      <c r="EC8" s="185" t="str">
        <f>IF(OR(AND(ISBLANK(Math1!$A$6),ISBLANK(Math1!$B$6)),(COUNTIF(Math1!HR6:HS35,""))=60)," ",COUNTIF(Math1!HT6:HT35,"&gt;75"))</f>
        <v xml:space="preserve"> </v>
      </c>
      <c r="ED8" s="185" t="str">
        <f>IF(OR(AND(ISBLANK(Math1!$A$6),ISBLANK(Math1!$B$6)),(COUNTIF(Math1!HY6:HZ35,""))=60)," ",COUNTIF(Math1!IA6:IA35,"&gt;75"))</f>
        <v xml:space="preserve"> </v>
      </c>
      <c r="EE8" s="185" t="str">
        <f>IF(OR(AND(ISBLANK(Math1!$A$6),ISBLANK(Math1!$B$6)),(COUNTIF(Math1!IC6:ID35,""))=60)," ",COUNTIF(Math1!IE6:IE35,"&gt;75"))</f>
        <v xml:space="preserve"> </v>
      </c>
      <c r="EF8" s="185" t="str">
        <f>IF(OR(AND(ISBLANK(Math1!$A$6),ISBLANK(Math1!$B$6)),(COUNTIF(Math1!IG6:IH35,""))=60)," ",COUNTIF(Math1!II6:II35,"&gt;75"))</f>
        <v xml:space="preserve"> </v>
      </c>
      <c r="EG8" s="185" t="str">
        <f>IF(OR(AND(ISBLANK(Math1!$A$6),ISBLANK(Math1!$B$6)),(COUNTIF(Math1!IK6:IL35,""))=60)," ",COUNTIF(Math1!IM6:IM35,"&gt;75"))</f>
        <v xml:space="preserve"> </v>
      </c>
      <c r="EH8" s="185" t="str">
        <f>IF(OR(AND(ISBLANK(Math1!$A$6),ISBLANK(Math1!$B$6)),(COUNTIF(Math1!IO6:IP35,""))=60)," ",COUNTIF(Math1!IQ6:IQ35,"&gt;75"))</f>
        <v xml:space="preserve"> </v>
      </c>
      <c r="EI8" s="185" t="str">
        <f>IF(OR(AND(ISBLANK(Math1!$A$6),ISBLANK(Math1!$B$6)),(COUNTIF(Math1!IV6:IW35,""))=60)," ",COUNTIF(Math1!IX6:IX35,"&gt;75"))</f>
        <v xml:space="preserve"> </v>
      </c>
      <c r="EJ8" s="185" t="str">
        <f>IF(OR(AND(ISBLANK(Math1!$A$6),ISBLANK(Math1!$B$6)),(COUNTIF(Math1!IZ6:JA35,""))=60)," ",COUNTIF(Math1!JB6:JB35,"&gt;75"))</f>
        <v xml:space="preserve"> </v>
      </c>
      <c r="EK8" s="185" t="str">
        <f>IF(OR(AND(ISBLANK(Math1!$A$6),ISBLANK(Math1!$B$6)),(COUNTIF(Math1!JD6:JE35,""))=60)," ",COUNTIF(Math1!JF6:JF35,"&gt;75"))</f>
        <v xml:space="preserve"> </v>
      </c>
      <c r="EL8" s="185" t="str">
        <f>IF(OR(AND(ISBLANK(Math1!$A$6),ISBLANK(Math1!$B$6)),(COUNTIF(Math1!JH6:JI35,""))=60)," ",COUNTIF(Math1!JJ6:JJ35,"&gt;75"))</f>
        <v xml:space="preserve"> </v>
      </c>
      <c r="EM8" s="185" t="str">
        <f>IF(OR(AND(ISBLANK(Math1!$A$6),ISBLANK(Math1!$B$6)),(COUNTIF(Math1!JL6:JM35,""))=60)," ",COUNTIF(Math1!JN6:JN35,"&gt;75"))</f>
        <v xml:space="preserve"> </v>
      </c>
      <c r="EN8" s="185" t="str">
        <f>IF(OR(AND(ISBLANK(Math1!$A$6),ISBLANK(Math1!$B$6)),(COUNTIF(Math1!JS6:JT35,""))=60)," ",COUNTIF(Math1!JU6:JU35,"&gt;75"))</f>
        <v xml:space="preserve"> </v>
      </c>
      <c r="EO8" s="185" t="str">
        <f>IF(OR(AND(ISBLANK(Math1!$A$6),ISBLANK(Math1!$B$6)),(COUNTIF(Math1!JW6:JX35,""))=60)," ",COUNTIF(Math1!JY6:JY35,"&gt;75"))</f>
        <v xml:space="preserve"> </v>
      </c>
      <c r="EP8" s="185" t="str">
        <f>IF(OR(AND(ISBLANK(Math1!$A$6),ISBLANK(Math1!$B$6)),(COUNTIF(Math1!KA6:KB35,""))=60)," ",COUNTIF(Math1!KC6:KC35,"&gt;75"))</f>
        <v xml:space="preserve"> </v>
      </c>
      <c r="EQ8" s="185" t="str">
        <f>IF(OR(AND(ISBLANK(Math1!$A$6),ISBLANK(Math1!$B$6)),(COUNTIF(Math1!KE6:KF35,""))=60)," ",COUNTIF(Math1!KG6:KG35,"&gt;75"))</f>
        <v xml:space="preserve"> </v>
      </c>
      <c r="ER8" s="185" t="str">
        <f>IF(OR(AND(ISBLANK(Math1!$A$6),ISBLANK(Math1!$B$6)),(COUNTIF(Math1!KI6:KJ35,""))=60)," ",COUNTIF(Math1!KK6:KK35,"&gt;75"))</f>
        <v xml:space="preserve"> </v>
      </c>
      <c r="ES8" s="185" t="str">
        <f>IF(OR(AND(ISBLANK(Math1!$A$6),ISBLANK(Math1!$B$6)),(COUNTIF(Math1!KP6:KQ35,""))=60)," ",COUNTIF(Math1!KR6:KR35,"&gt;75"))</f>
        <v xml:space="preserve"> </v>
      </c>
      <c r="ET8" s="185" t="str">
        <f>IF(OR(AND(ISBLANK(Math1!$A$6),ISBLANK(Math1!$B$6)),(COUNTIF(Math1!KT6:KU35,""))=60)," ",COUNTIF(Math1!KV6:KV35,"&gt;75"))</f>
        <v xml:space="preserve"> </v>
      </c>
    </row>
    <row r="9" spans="1:150">
      <c r="A9" s="256" t="str">
        <f t="shared" ref="A9:A37" si="0">G9</f>
        <v xml:space="preserve"> </v>
      </c>
      <c r="B9" s="191" t="str">
        <f>IF(ISBLANK(Fran1!A7)," ",Fran1!A7)</f>
        <v xml:space="preserve"> </v>
      </c>
      <c r="C9" s="191" t="str">
        <f>IF(ISBLANK(Fran1!B7)," ",Fran1!B7)</f>
        <v xml:space="preserve"> </v>
      </c>
      <c r="D9" s="192" t="str">
        <f>IF(ISBLANK(Fran1!A7)," ",AVERAGE(Fran1!E7,Fran1!I7,Fran1!M7,Fran1!Q7,Fran1!U7,Fran1!AB7,Fran1!AF7,Fran1!AJ7,Fran1!AN7,Fran1!AR7,Fran1!AY7,Fran1!BC7,Fran1!BK7,Fran1!BO7,Fran1!BV7,Fran1!CD7,Fran1!CH7,Fran1!CL7,Fran1!CS7,Fran1!CW7,Fran1!DA7,Fran1!DE7,Fran1!DI7,Fran1!DP7,Fran1!DT7,Fran1!DX7,Fran1!EB7,Fran1!EF7,Fran1!EM7,Fran1!EQ7,Fran1!EU7,Fran1!EY7,Fran1!FC7,Fran1!FJ7,Fran1!FN7,Fran1!FR7,Fran1!FV7,Fran1!FZ7,Fran1!GG7,Fran1!GK7,Fran1!GO7,Fran1!GS7,Fran1!GW7,Fran1!HD7,Fran1!HH7,Fran1!HL7,Fran1!HP6:HP7,Fran1!HT7,Fran1!IA7,Fran1!IE7,Fran1!II7,Fran1!IM7,Fran1!IQ7,Fran1!IX7,Fran1!JB7,Fran1!JF7,Fran1!JJ7,Fran1!JN7,Fran1!JU7,Fran1!JY7,Fran1!KC7,Fran1!KG7,Fran1!KK7,Fran1!KR7,Fran1!KV7,Fran1!KZ7,Fran1!LD7,Fran1!LH7,Fran1!LO7))</f>
        <v xml:space="preserve"> </v>
      </c>
      <c r="E9" s="192" t="str">
        <f>IF(ISBLANK(Fran1!A7)," ",AVERAGE(Math1!E7,Math1!I7,Math1!M7,Math1!Q7,Math1!U7,Math1!AB7,Math1!AF7,Math1!AJ7,Math1!AN7,Math1!AR7,Math1!AY7,Math1!BC7,Math1!BG7,Math1!BK7,Math1!BO7,Math1!BV7,Math1!BZ7,Math1!CD7,Math1!CH7,Math1!CL7,Math1!CS7,Math1!CW7,Math1!DA7,Math1!DE7,Math1!DI7,Math1!DP7,Math1!DT7,Math1!DX7,Math1!EB7,Math1!EF7,Math1!EM7,Math1!EQ7,Math1!EU7,Math1!EY7,Math1!FC7,Math1!FJ7,Math1!FN7,Math1!FR7,Math1!FV7,Math1!FZ7,Math1!GG7,Math1!GK7,Math1!GO7,Math1!GS7,Math1!GW7,Math1!HD7,Math1!HH7,Math1!HL7,Math1!HP7,Math1!HT7,Math1!IA7,Math1!IE7,Math1!II7,Math1!IM7,Math1!IQ7,Math1!IX7,Math1!JB7,Math1!JF7,Math1!JJ7,Math1!JN7,Math1!JU7,Math1!JY7,Math1!KC7,Math1!KG7,Math1!KK7,Math1!KR7,Math1!KV7))</f>
        <v xml:space="preserve"> </v>
      </c>
      <c r="F9" s="193" t="str">
        <f t="shared" ref="F9:F37" si="1">IF(AND(D9=" ",E9=" ")," ",AVERAGE(D9:E9))</f>
        <v xml:space="preserve"> </v>
      </c>
      <c r="G9" s="194" t="str">
        <f t="shared" ref="G9:G37" si="2">IF(F9=" "," ",IF(F9=LARGE($F$8:$F$37,1),"1",IF(F9=LARGE($F$8:$F$37,2),"2",IF(F9=LARGE($F$8:$F$37,3),"3",IF(F9=LARGE($F$8:$F$37,4),"4",IF(F9=LARGE($F$8:$F$37,5),"5",IF(F9=LARGE($F$8:$F$37,6),"6",IF(F9=LARGE($F$8:$F$37,7),"7",IF(F9=LARGE($F$8:$F$37,8),"8",IF(F9=LARGE($F$8:$F$37,9),"9",IF(F9=LARGE($F$8:$F$37,10),"10",IF(F9=LARGE($F$8:$F$37,11),"11",IF(F9=LARGE($F$8:$F$37,12),"12",IF(F9=LARGE($F$8:$F$37,13),"13",IF(F9=LARGE($F$8:$F$37,14),"14",IF(F9=LARGE($F$8:$F$37,15),"15",IF(F9=LARGE($F$8:$F$37,16),"16",IF(F9=LARGE($F$8:$F$37,17),"17",IF(F9=LARGE($F$8:$F$37,18),"18",IF(F9=LARGE($F$8:$F$37,19),"19",IF(F9=LARGE($F$8:$F$37,20),"20",IF(F9=LARGE($F$8:$F$37,21),"21",IF(F9=LARGE($F$8:$F$37,22),"22",IF(F9=LARGE($F$8:$F$37,23),"23",IF(F9=LARGE($F$8:$F$37,24),"24",IF(F9=LARGE($F$8:$F$37,25),"25",IF(F9=LARGE($F$8:$F$37,26),"26",IF(F9=LARGE($F$8:$F$37,27),"27",IF(F9=LARGE($F$8:$F$37,28),"28",IF(F9=LARGE($F$8:$F$37,29),"29"))))))))))))))))))))))))))))))</f>
        <v xml:space="preserve"> </v>
      </c>
      <c r="H9" s="195"/>
      <c r="I9" s="185" t="s">
        <v>387</v>
      </c>
      <c r="J9" s="185" t="str">
        <f>IF(OR(AND(ISBLANK(Fran1!$A$6),ISBLANK(Fran1!$B$6)),(COUNTIF(Fran1!C6:D35,""))=60)," ",COUNTIF(Fran1!E6:E35,"&gt;50")-J8)</f>
        <v xml:space="preserve"> </v>
      </c>
      <c r="K9" s="185" t="str">
        <f>IF(OR(AND(ISBLANK(Fran1!$A$6),ISBLANK(Fran1!$B$6)),(COUNTIF(Fran1!G6:H35,""))=60)," ",COUNTIF(Fran1!I6:I35,"&gt;50")-K8)</f>
        <v xml:space="preserve"> </v>
      </c>
      <c r="L9" s="185" t="str">
        <f>IF(OR(AND(ISBLANK(Fran1!$A$6),ISBLANK(Fran1!$B$6)),(COUNTIF(Fran1!K6:L35,""))=60)," ",COUNTIF(Fran1!M6:M35,"&gt;50")-L8)</f>
        <v xml:space="preserve"> </v>
      </c>
      <c r="M9" s="185" t="str">
        <f>IF(OR(AND(ISBLANK(Fran1!$A$6),ISBLANK(Fran1!$B$6)),(COUNTIF(Fran1!O6:P35,""))=60)," ",COUNTIF(Fran1!Q6:Q35,"&gt;50")-M8)</f>
        <v xml:space="preserve"> </v>
      </c>
      <c r="N9" s="185" t="str">
        <f>IF(OR(AND(ISBLANK(Fran1!$A$6),ISBLANK(Fran1!$B$6)),(COUNTIF(Fran1!S6:T35,""))=60)," ",COUNTIF(Fran1!U6:U35,"&gt;50")-N8)</f>
        <v xml:space="preserve"> </v>
      </c>
      <c r="O9" s="185" t="str">
        <f>IF(OR(AND(ISBLANK(Fran1!$A$6),ISBLANK(Fran1!$B$6)),(COUNTIF(Fran1!Z6:AA35,""))=60)," ",COUNTIF(Fran1!AB6:AB35,"&gt;50")-O8)</f>
        <v xml:space="preserve"> </v>
      </c>
      <c r="P9" s="185" t="str">
        <f>IF(OR(AND(ISBLANK(Fran1!$A$6),ISBLANK(Fran1!$B$6)),(COUNTIF(Fran1!AD6:AE35,""))=60)," ",COUNTIF(Fran1!AF6:AF35,"&gt;50")-P8)</f>
        <v xml:space="preserve"> </v>
      </c>
      <c r="Q9" s="185" t="str">
        <f>IF(OR(AND(ISBLANK(Fran1!$A$6),ISBLANK(Fran1!$B$6)),(COUNTIF(Fran1!AH6:AI35,""))=60)," ",COUNTIF(Fran1!AJ6:AJ35,"&gt;50")-Q8)</f>
        <v xml:space="preserve"> </v>
      </c>
      <c r="R9" s="185" t="str">
        <f>IF(OR(AND(ISBLANK(Fran1!$A$6),ISBLANK(Fran1!$B$6)),(COUNTIF(Fran1!AL6:AM35,""))=60)," ",COUNTIF(Fran1!AN6:AN35,"&gt;50")-R8)</f>
        <v xml:space="preserve"> </v>
      </c>
      <c r="S9" s="185" t="str">
        <f>IF(OR(AND(ISBLANK(Fran1!$A$6),ISBLANK(Fran1!$B$6)),(COUNTIF(Fran1!AP6:AQ35,""))=60)," ",COUNTIF(Fran1!AR6:AR35,"&gt;50")-S8)</f>
        <v xml:space="preserve"> </v>
      </c>
      <c r="T9" s="185" t="str">
        <f>IF(OR(AND(ISBLANK(Fran1!$A$6),ISBLANK(Fran1!$B$6)),(COUNTIF(Fran1!AW6:AX35,""))=60)," ",COUNTIF(Fran1!AY6:AY35,"&gt;50")-T8)</f>
        <v xml:space="preserve"> </v>
      </c>
      <c r="U9" s="185" t="str">
        <f>IF(OR(AND(ISBLANK(Fran1!$A$6),ISBLANK(Fran1!$B$6)),(COUNTIF(Fran1!BA6:BB35,""))=60)," ",COUNTIF(Fran1!BC6:BC35,"&gt;50")-U8)</f>
        <v xml:space="preserve"> </v>
      </c>
      <c r="V9" s="185" t="str">
        <f>IF(OR(AND(ISBLANK(Fran1!$A$6),ISBLANK(Fran1!$B$6)),(COUNTIF(Fran1!BE6:BF35,""))=60)," ",COUNTIF(Fran1!BG6:BG35,"&gt;50")-V8)</f>
        <v xml:space="preserve"> </v>
      </c>
      <c r="W9" s="185" t="str">
        <f>IF(OR(AND(ISBLANK(Fran1!$A$6),ISBLANK(Fran1!$B$6)),(COUNTIF(Fran1!BI6:BJ35,""))=60)," ",COUNTIF(Fran1!BK6:BK35,"&gt;50")-W8)</f>
        <v xml:space="preserve"> </v>
      </c>
      <c r="X9" s="185" t="str">
        <f>IF(OR(AND(ISBLANK(Fran1!$A$6),ISBLANK(Fran1!$B$6)),(COUNTIF(Fran1!BM6:BN35,""))=60)," ",COUNTIF(Fran1!BO6:BO35,"&gt;50")-X8)</f>
        <v xml:space="preserve"> </v>
      </c>
      <c r="Y9" s="185" t="str">
        <f>IF(OR(AND(ISBLANK(Fran1!$A$6),ISBLANK(Fran1!$B$6)),(COUNTIF(Fran1!BT6:BU35,""))=60)," ",COUNTIF(Fran1!BV6:BV35,"&gt;50")-Y8)</f>
        <v xml:space="preserve"> </v>
      </c>
      <c r="Z9" s="185" t="str">
        <f>IF(OR(AND(ISBLANK(Fran1!$A$6),ISBLANK(Fran1!$B$6)),(COUNTIF(Fran1!BX6:BY35,""))=60)," ",COUNTIF(Fran1!BZ6:BZ35,"&gt;50")-Z8)</f>
        <v xml:space="preserve"> </v>
      </c>
      <c r="AA9" s="185" t="str">
        <f>IF(OR(AND(ISBLANK(Fran1!$A$6),ISBLANK(Fran1!$B$6)),(COUNTIF(Fran1!CB6:CC35,""))=60)," ",COUNTIF(Fran1!CD6:CD35,"&gt;50")-AA8)</f>
        <v xml:space="preserve"> </v>
      </c>
      <c r="AB9" s="185" t="str">
        <f>IF(OR(AND(ISBLANK(Fran1!$A$6),ISBLANK(Fran1!$B$6)),(COUNTIF(Fran1!CF6:CG35,""))=60)," ",COUNTIF(Fran1!CH6:CH35,"&gt;50")-AB8)</f>
        <v xml:space="preserve"> </v>
      </c>
      <c r="AC9" s="185" t="str">
        <f>IF(OR(AND(ISBLANK(Fran1!$A$6),ISBLANK(Fran1!$B$6)),(COUNTIF(Fran1!CJ6:CK35,""))=60)," ",COUNTIF(Fran1!CL6:CL35,"&gt;50")-AC8)</f>
        <v xml:space="preserve"> </v>
      </c>
      <c r="AD9" s="185" t="str">
        <f>IF(OR(AND(ISBLANK(Fran1!$A$6),ISBLANK(Fran1!$B$6)),(COUNTIF(Fran1!CQ6:CR35,""))=60)," ",COUNTIF(Fran1!CS6:CS35,"&gt;50")-AD8)</f>
        <v xml:space="preserve"> </v>
      </c>
      <c r="AE9" s="185" t="str">
        <f>IF(OR(AND(ISBLANK(Fran1!$A$6),ISBLANK(Fran1!$B$6)),(COUNTIF(Fran1!CU6:CV35,""))=60)," ",COUNTIF(Fran1!CW6:CW35,"&gt;50")-AE8)</f>
        <v xml:space="preserve"> </v>
      </c>
      <c r="AF9" s="185" t="str">
        <f>IF(OR(AND(ISBLANK(Fran1!$A$6),ISBLANK(Fran1!$B$6)),(COUNTIF(Fran1!CY6:CZ35,""))=60)," ",COUNTIF(Fran1!DA6:DA35,"&gt;50")-AF8)</f>
        <v xml:space="preserve"> </v>
      </c>
      <c r="AG9" s="185" t="str">
        <f>IF(OR(AND(ISBLANK(Fran1!$A$6),ISBLANK(Fran1!$B$6)),(COUNTIF(Fran1!DC6:DD35,""))=60)," ",COUNTIF(Fran1!DE6:DE35,"&gt;50")-AG8)</f>
        <v xml:space="preserve"> </v>
      </c>
      <c r="AH9" s="185" t="str">
        <f>IF(OR(AND(ISBLANK(Fran1!$A$6),ISBLANK(Fran1!$B$6)),(COUNTIF(Fran1!DG6:DH35,""))=60)," ",COUNTIF(Fran1!DI6:DI35,"&gt;50")-AH8)</f>
        <v xml:space="preserve"> </v>
      </c>
      <c r="AI9" s="185" t="str">
        <f>IF(OR(AND(ISBLANK(Fran1!$A$6),ISBLANK(Fran1!$B$6)),(COUNTIF(Fran1!DN6:DO35,""))=60)," ",COUNTIF(Fran1!DP6:DP35,"&gt;50")-AI8)</f>
        <v xml:space="preserve"> </v>
      </c>
      <c r="AJ9" s="185" t="str">
        <f>IF(OR(AND(ISBLANK(Fran1!$A$6),ISBLANK(Fran1!$B$6)),(COUNTIF(Fran1!DR6:DS35,""))=60)," ",COUNTIF(Fran1!DT6:DT35,"&gt;50")-AJ8)</f>
        <v xml:space="preserve"> </v>
      </c>
      <c r="AK9" s="185" t="str">
        <f>IF(OR(AND(ISBLANK(Fran1!$A$6),ISBLANK(Fran1!$B$6)),(COUNTIF(Fran1!DV6:DW35,""))=60)," ",COUNTIF(Fran1!DX6:DX35,"&gt;50")-AK8)</f>
        <v xml:space="preserve"> </v>
      </c>
      <c r="AL9" s="185" t="str">
        <f>IF(OR(AND(ISBLANK(Fran1!$A$6),ISBLANK(Fran1!$B$6)),(COUNTIF(Fran1!DZ6:EA35,""))=60)," ",COUNTIF(Fran1!EB6:EB35,"&gt;50")-AL8)</f>
        <v xml:space="preserve"> </v>
      </c>
      <c r="AM9" s="185" t="str">
        <f>IF(OR(AND(ISBLANK(Fran1!$A$6),ISBLANK(Fran1!$B$6)),(COUNTIF(Fran1!ED6:EE35,""))=60)," ",COUNTIF(Fran1!EF6:EF35,"&gt;50")-AM8)</f>
        <v xml:space="preserve"> </v>
      </c>
      <c r="AN9" s="185" t="str">
        <f>IF(OR(AND(ISBLANK(Fran1!$A$6),ISBLANK(Fran1!$B$6)),(COUNTIF(Fran1!EK6:EL35,""))=60)," ",COUNTIF(Fran1!EM6:EM35,"&gt;50")-AN8)</f>
        <v xml:space="preserve"> </v>
      </c>
      <c r="AO9" s="185" t="str">
        <f>IF(OR(AND(ISBLANK(Fran1!$A$6),ISBLANK(Fran1!$B$6)),(COUNTIF(Fran1!EO6:EP35,""))=60)," ",COUNTIF(Fran1!EQ6:EQ35,"&gt;50")-AO8)</f>
        <v xml:space="preserve"> </v>
      </c>
      <c r="AP9" s="185" t="str">
        <f>IF(OR(AND(ISBLANK(Fran1!$A$6),ISBLANK(Fran1!$B$6)),(COUNTIF(Fran1!ES6:ET35,""))=60)," ",COUNTIF(Fran1!EU6:EU35,"&gt;50")-AP8)</f>
        <v xml:space="preserve"> </v>
      </c>
      <c r="AQ9" s="185" t="str">
        <f>IF(OR(AND(ISBLANK(Fran1!$A$6),ISBLANK(Fran1!$B$6)),(COUNTIF(Fran1!EW6:EX35,""))=60)," ",COUNTIF(Fran1!EY6:EY35,"&gt;50")-AQ8)</f>
        <v xml:space="preserve"> </v>
      </c>
      <c r="AR9" s="185" t="str">
        <f>IF(OR(AND(ISBLANK(Fran1!$A$6),ISBLANK(Fran1!$B$6)),(COUNTIF(Fran1!FA6:FB35,""))=60)," ",COUNTIF(Fran1!FC6:FC35,"&gt;50")-AR8)</f>
        <v xml:space="preserve"> </v>
      </c>
      <c r="AS9" s="185" t="str">
        <f>IF(OR(AND(ISBLANK(Fran1!$A$6),ISBLANK(Fran1!$B$6)),(COUNTIF(Fran1!FH6:FI35,""))=60)," ",COUNTIF(Fran1!FJ6:FJ35,"&gt;50")-AS8)</f>
        <v xml:space="preserve"> </v>
      </c>
      <c r="AT9" s="185" t="str">
        <f>IF(OR(AND(ISBLANK(Fran1!$A$6),ISBLANK(Fran1!$B$6)),(COUNTIF(Fran1!FL6:FM35,""))=60)," ",COUNTIF(Fran1!FN6:FN35,"&gt;50")-AT8)</f>
        <v xml:space="preserve"> </v>
      </c>
      <c r="AU9" s="185" t="str">
        <f>IF(OR(AND(ISBLANK(Fran1!$A$6),ISBLANK(Fran1!$B$6)),(COUNTIF(Fran1!FP6:FQ35,""))=60)," ",COUNTIF(Fran1!FR6:FR35,"&gt;50")-AU8)</f>
        <v xml:space="preserve"> </v>
      </c>
      <c r="AV9" s="185" t="str">
        <f>IF(OR(AND(ISBLANK(Fran1!$A$6),ISBLANK(Fran1!$B$6)),(COUNTIF(Fran1!FT6:FU35,""))=60)," ",COUNTIF(Fran1!FV6:FV35,"&gt;50")-AV8)</f>
        <v xml:space="preserve"> </v>
      </c>
      <c r="AW9" s="185" t="str">
        <f>IF(OR(AND(ISBLANK(Fran1!$A$6),ISBLANK(Fran1!$B$6)),(COUNTIF(Fran1!FX6:FY35,""))=60)," ",COUNTIF(Fran1!FZ6:FZ35,"&gt;50")-AW8)</f>
        <v xml:space="preserve"> </v>
      </c>
      <c r="AX9" s="185" t="str">
        <f>IF(OR(AND(ISBLANK(Fran1!$A$6),ISBLANK(Fran1!$B$6)),(COUNTIF(Fran1!GE6:GF35,""))=60)," ",COUNTIF(Fran1!GG6:GG35,"&gt;50")-AX8)</f>
        <v xml:space="preserve"> </v>
      </c>
      <c r="AY9" s="185" t="str">
        <f>IF(OR(AND(ISBLANK(Fran1!$A$6),ISBLANK(Fran1!$B$6)),(COUNTIF(Fran1!GI6:GJ35,""))=60)," ",COUNTIF(Fran1!GK6:GK35,"&gt;50")-AY8)</f>
        <v xml:space="preserve"> </v>
      </c>
      <c r="AZ9" s="185" t="str">
        <f>IF(OR(AND(ISBLANK(Fran1!$A$6),ISBLANK(Fran1!$B$6)),(COUNTIF(Fran1!GM6:GN35,""))=60)," ",COUNTIF(Fran1!GO6:GO35,"&gt;50")-AZ8)</f>
        <v xml:space="preserve"> </v>
      </c>
      <c r="BA9" s="185" t="str">
        <f>IF(OR(AND(ISBLANK(Fran1!$A$6),ISBLANK(Fran1!$B$6)),(COUNTIF(Fran1!GQ6:GR35,""))=60)," ",COUNTIF(Fran1!GS6:GS35,"&gt;50")-BA8)</f>
        <v xml:space="preserve"> </v>
      </c>
      <c r="BB9" s="185" t="str">
        <f>IF(OR(AND(ISBLANK(Fran1!$A$6),ISBLANK(Fran1!$B$6)),(COUNTIF(Fran1!GU6:GV35,""))=60)," ",COUNTIF(Fran1!GW6:GW35,"&gt;50")-BB8)</f>
        <v xml:space="preserve"> </v>
      </c>
      <c r="BC9" s="185" t="str">
        <f>IF(OR(AND(ISBLANK(Fran1!$A$6),ISBLANK(Fran1!$B$6)),(COUNTIF(Fran1!HB6:HC35,""))=60)," ",COUNTIF(Fran1!HD6:HD35,"&gt;50")-BC8)</f>
        <v xml:space="preserve"> </v>
      </c>
      <c r="BD9" s="185" t="str">
        <f>IF(OR(AND(ISBLANK(Fran1!$A$6),ISBLANK(Fran1!$B$6)),(COUNTIF(Fran1!HF6:HG35,""))=60)," ",COUNTIF(Fran1!HH6:HH35,"&gt;50")-BD8)</f>
        <v xml:space="preserve"> </v>
      </c>
      <c r="BE9" s="185" t="str">
        <f>IF(OR(AND(ISBLANK(Fran1!$A$6),ISBLANK(Fran1!$B$6)),(COUNTIF(Fran1!HJ6:HK35,""))=60)," ",COUNTIF(Fran1!HL6:HL35,"&gt;50")-BE8)</f>
        <v xml:space="preserve"> </v>
      </c>
      <c r="BF9" s="185" t="str">
        <f>IF(OR(AND(ISBLANK(Fran1!$A$6),ISBLANK(Fran1!$B$6)),(COUNTIF(Fran1!HN6:HO35,""))=60)," ",COUNTIF(Fran1!HP6:HP35,"&gt;50")-BF8)</f>
        <v xml:space="preserve"> </v>
      </c>
      <c r="BG9" s="185" t="str">
        <f>IF(OR(AND(ISBLANK(Fran1!$A$6),ISBLANK(Fran1!$B$6)),(COUNTIF(Fran1!HR6:HS35,""))=60)," ",COUNTIF(Fran1!HT6:HT35,"&gt;50")-BG8)</f>
        <v xml:space="preserve"> </v>
      </c>
      <c r="BH9" s="185" t="str">
        <f>IF(OR(AND(ISBLANK(Fran1!$A$6),ISBLANK(Fran1!$B$6)),(COUNTIF(Fran1!HY6:HZ35,""))=60)," ",COUNTIF(Fran1!IA6:IA35,"&gt;50")-BH8)</f>
        <v xml:space="preserve"> </v>
      </c>
      <c r="BI9" s="185" t="str">
        <f>IF(OR(AND(ISBLANK(Fran1!$A$6),ISBLANK(Fran1!$B$6)),(COUNTIF(Fran1!IC6:ID35,""))=60)," ",COUNTIF(Fran1!IE6:IE35,"&gt;50")-BI8)</f>
        <v xml:space="preserve"> </v>
      </c>
      <c r="BJ9" s="185" t="str">
        <f>IF(OR(AND(ISBLANK(Fran1!$A$6),ISBLANK(Fran1!$B$6)),(COUNTIF(Fran1!IG6:IH35,""))=60)," ",COUNTIF(Fran1!II6:II35,"&gt;50")-BJ8)</f>
        <v xml:space="preserve"> </v>
      </c>
      <c r="BK9" s="185" t="str">
        <f>IF(OR(AND(ISBLANK(Fran1!$A$6),ISBLANK(Fran1!$B$6)),(COUNTIF(Fran1!IK6:IL35,""))=60)," ",COUNTIF(Fran1!IM6:IM35,"&gt;50")-BK8)</f>
        <v xml:space="preserve"> </v>
      </c>
      <c r="BL9" s="185" t="str">
        <f>IF(OR(AND(ISBLANK(Fran1!$A$6),ISBLANK(Fran1!$B$6)),(COUNTIF(Fran1!IO6:IP35,""))=60)," ",COUNTIF(Fran1!IQ6:IQ35,"&gt;50")-BL8)</f>
        <v xml:space="preserve"> </v>
      </c>
      <c r="BM9" s="185" t="str">
        <f>IF(OR(AND(ISBLANK(Fran1!$A$6),ISBLANK(Fran1!$B$6)),(COUNTIF(Fran1!IV6:IW35,""))=60)," ",COUNTIF(Fran1!IX6:IX35,"&gt;50")-BM8)</f>
        <v xml:space="preserve"> </v>
      </c>
      <c r="BN9" s="185" t="str">
        <f>IF(OR(AND(ISBLANK(Fran1!$A$6),ISBLANK(Fran1!$B$6)),(COUNTIF(Fran1!IZ6:JA35,""))=60)," ",COUNTIF(Fran1!JB6:JB35,"&gt;50")-BN8)</f>
        <v xml:space="preserve"> </v>
      </c>
      <c r="BO9" s="185" t="str">
        <f>IF(OR(AND(ISBLANK(Fran1!$A$6),ISBLANK(Fran1!$B$6)),(COUNTIF(Fran1!JD6:JE35,""))=60)," ",COUNTIF(Fran1!JF6:JF35,"&gt;50")-BO8)</f>
        <v xml:space="preserve"> </v>
      </c>
      <c r="BP9" s="185" t="str">
        <f>IF(OR(AND(ISBLANK(Fran1!$A$6),ISBLANK(Fran1!$B$6)),(COUNTIF(Fran1!JH6:JI35,""))=60)," ",COUNTIF(Fran1!JJ6:JJ35,"&gt;50")-BP8)</f>
        <v xml:space="preserve"> </v>
      </c>
      <c r="BQ9" s="185" t="str">
        <f>IF(OR(AND(ISBLANK(Fran1!$A$6),ISBLANK(Fran1!$B$6)),(COUNTIF(Fran1!JL6:JM35,""))=60)," ",COUNTIF(Fran1!JN6:JN35,"&gt;50")-BQ8)</f>
        <v xml:space="preserve"> </v>
      </c>
      <c r="BR9" s="185" t="str">
        <f>IF(OR(AND(ISBLANK(Fran1!$A$6),ISBLANK(Fran1!$B$6)),(COUNTIF(Fran1!JS6:JT35,""))=60)," ",COUNTIF(Fran1!JU6:JU35,"&gt;50")-BR8)</f>
        <v xml:space="preserve"> </v>
      </c>
      <c r="BS9" s="185" t="str">
        <f>IF(OR(AND(ISBLANK(Fran1!$A$6),ISBLANK(Fran1!$B$6)),(COUNTIF(Fran1!JW6:JX35,""))=60)," ",COUNTIF(Fran1!JY6:JY35,"&gt;50")-BS8)</f>
        <v xml:space="preserve"> </v>
      </c>
      <c r="BT9" s="185" t="str">
        <f>IF(OR(AND(ISBLANK(Fran1!$A$6),ISBLANK(Fran1!$B$6)),(COUNTIF(Fran1!KA6:KB35,""))=60)," ",COUNTIF(Fran1!KC6:KC35,"&gt;50")-BT8)</f>
        <v xml:space="preserve"> </v>
      </c>
      <c r="BU9" s="185" t="str">
        <f>IF(OR(AND(ISBLANK(Fran1!$A$6),ISBLANK(Fran1!$B$6)),(COUNTIF(Fran1!KE6:KF35,""))=60)," ",COUNTIF(Fran1!KG6:KG35,"&gt;50")-BU8)</f>
        <v xml:space="preserve"> </v>
      </c>
      <c r="BV9" s="185" t="str">
        <f>IF(OR(AND(ISBLANK(Fran1!$A$6),ISBLANK(Fran1!$B$6)),(COUNTIF(Fran1!KI6:KJ35,""))=60)," ",COUNTIF(Fran1!KK6:KK35,"&gt;50")-BV8)</f>
        <v xml:space="preserve"> </v>
      </c>
      <c r="BW9" s="185" t="str">
        <f>IF(OR(AND(ISBLANK(Fran1!$A$6),ISBLANK(Fran1!$B$6)),(COUNTIF(Fran1!KP6:KQ35,""))=60)," ",COUNTIF(Fran1!KR6:KR35,"&gt;50")-BW8)</f>
        <v xml:space="preserve"> </v>
      </c>
      <c r="BX9" s="185" t="str">
        <f>IF(OR(AND(ISBLANK(Fran1!$A$6),ISBLANK(Fran1!$B$6)),(COUNTIF(Fran1!KT6:KU35,""))=60)," ",COUNTIF(Fran1!KV6:KV35,"&gt;50")-BX8)</f>
        <v xml:space="preserve"> </v>
      </c>
      <c r="BY9" s="185" t="str">
        <f>IF(OR(AND(ISBLANK(Fran1!$A$6),ISBLANK(Fran1!$B$6)),(COUNTIF(Fran1!KX6:KY35,""))=60)," ",COUNTIF(Fran1!KZ6:KZ35,"&gt;50")-BY8)</f>
        <v xml:space="preserve"> </v>
      </c>
      <c r="BZ9" s="185" t="str">
        <f>IF(OR(AND(ISBLANK(Fran1!$A$6),ISBLANK(Fran1!$B$6)),(COUNTIF(Fran1!LB6:LC35,""))=60)," ",COUNTIF(Fran1!LD6:LD35,"&gt;50")-BZ8)</f>
        <v xml:space="preserve"> </v>
      </c>
      <c r="CA9" s="185" t="str">
        <f>IF(OR(AND(ISBLANK(Fran1!$A$6),ISBLANK(Fran1!$B$6)),(COUNTIF(Fran1!LF6:LG35,""))=60)," ",COUNTIF(Fran1!LH6:LH35,"&gt;50")-CA8)</f>
        <v xml:space="preserve"> </v>
      </c>
      <c r="CB9" s="185" t="str">
        <f>IF(OR(AND(ISBLANK(Fran1!$A$6),ISBLANK(Fran1!$B$6)),(COUNTIF(Fran1!LM6:LN35,""))=60)," ",COUNTIF(Fran1!LO6:LO35,"&gt;50")-CB8)</f>
        <v xml:space="preserve"> </v>
      </c>
      <c r="CE9" s="185" t="s">
        <v>387</v>
      </c>
      <c r="CF9" s="185" t="str">
        <f>IF(OR(AND(ISBLANK(Math1!$A$6),ISBLANK(Math1!$B$6)),(COUNTIF(Math1!C6:D35,""))=60)," ",COUNTIF(Math1!E6:E35,"&gt;50")-CF8)</f>
        <v xml:space="preserve"> </v>
      </c>
      <c r="CG9" s="185" t="str">
        <f>IF(OR(AND(ISBLANK(Math1!$A$6),ISBLANK(Math1!$B$6)),(COUNTIF(Math1!G6:H35,""))=60)," ",COUNTIF(Math1!I6:I35,"&gt;50")-CG8)</f>
        <v xml:space="preserve"> </v>
      </c>
      <c r="CH9" s="185" t="str">
        <f>IF(OR(AND(ISBLANK(Math1!$A$6),ISBLANK(Math1!$B$6)),(COUNTIF(Math1!K6:L35,""))=60)," ",COUNTIF(Math1!M6:M35,"&gt;50")-CH8)</f>
        <v xml:space="preserve"> </v>
      </c>
      <c r="CI9" s="185" t="str">
        <f>IF(OR(AND(ISBLANK(Math1!$A$6),ISBLANK(Math1!$B$6)),(COUNTIF(Math1!O6:P35,""))=60)," ",COUNTIF(Math1!Q6:Q35,"&gt;50")-CI8)</f>
        <v xml:space="preserve"> </v>
      </c>
      <c r="CJ9" s="185" t="str">
        <f>IF(OR(AND(ISBLANK(Math1!$A$6),ISBLANK(Math1!$B$6)),(COUNTIF(Math1!S6:T35,""))=60)," ",COUNTIF(Math1!U6:U35,"&gt;50")-CJ8)</f>
        <v xml:space="preserve"> </v>
      </c>
      <c r="CK9" s="185" t="str">
        <f>IF(OR(AND(ISBLANK(Math1!$A$6),ISBLANK(Math1!$B$6)),(COUNTIF(Math1!Z6:AA35,""))=60)," ",COUNTIF(Math1!AB6:AB35,"&gt;50")-CK8)</f>
        <v xml:space="preserve"> </v>
      </c>
      <c r="CL9" s="185" t="str">
        <f>IF(OR(AND(ISBLANK(Math1!$A$6),ISBLANK(Math1!$B$6)),(COUNTIF(Math1!AD6:AE35,""))=60)," ",COUNTIF(Math1!AF6:AF35,"&gt;50")-CL8)</f>
        <v xml:space="preserve"> </v>
      </c>
      <c r="CM9" s="185" t="str">
        <f>IF(OR(AND(ISBLANK(Math1!$A$6),ISBLANK(Math1!$B$6)),(COUNTIF(Math1!AH6:AI35,""))=60)," ",COUNTIF(Math1!AJ6:AJ35,"&gt;50")-CM8)</f>
        <v xml:space="preserve"> </v>
      </c>
      <c r="CN9" s="185" t="str">
        <f>IF(OR(AND(ISBLANK(Math1!$A$6),ISBLANK(Math1!$B$6)),(COUNTIF(Math1!AL6:AM35,""))=60)," ",COUNTIF(Math1!AN6:AN35,"&gt;50")-CN8)</f>
        <v xml:space="preserve"> </v>
      </c>
      <c r="CO9" s="185" t="str">
        <f>IF(OR(AND(ISBLANK(Math1!$A$6),ISBLANK(Math1!$B$6)),(COUNTIF(Math1!AP6:AQ35,""))=60)," ",COUNTIF(Math1!AR6:AR35,"&gt;50")-CO8)</f>
        <v xml:space="preserve"> </v>
      </c>
      <c r="CP9" s="185" t="str">
        <f>IF(OR(AND(ISBLANK(Math1!$A$6),ISBLANK(Math1!$B$6)),(COUNTIF(Math1!AW6:AX35,""))=60)," ",COUNTIF(Math1!AY6:AY35,"&gt;50")-CP8)</f>
        <v xml:space="preserve"> </v>
      </c>
      <c r="CQ9" s="185" t="str">
        <f>IF(OR(AND(ISBLANK(Math1!$A$6),ISBLANK(Math1!$B$6)),(COUNTIF(Math1!BA6:BB35,""))=60)," ",COUNTIF(Math1!BC6:BC35,"&gt;50")-CQ8)</f>
        <v xml:space="preserve"> </v>
      </c>
      <c r="CR9" s="185" t="str">
        <f>IF(OR(AND(ISBLANK(Math1!$A$6),ISBLANK(Math1!$B$6)),(COUNTIF(Math1!BE6:BF35,""))=60)," ",COUNTIF(Math1!BG6:BG35,"&gt;50")-CR8)</f>
        <v xml:space="preserve"> </v>
      </c>
      <c r="CS9" s="185" t="str">
        <f>IF(OR(AND(ISBLANK(Math1!$A$6),ISBLANK(Math1!$B$6)),(COUNTIF(Math1!BI6:BJ35,""))=60)," ",COUNTIF(Math1!BK6:BK35,"&gt;50")-CS8)</f>
        <v xml:space="preserve"> </v>
      </c>
      <c r="CT9" s="185" t="str">
        <f>IF(OR(AND(ISBLANK(Math1!$A$6),ISBLANK(Math1!$B$6)),(COUNTIF(Math1!BM6:BN35,""))=60)," ",COUNTIF(Math1!BO6:BO35,"&gt;50")-CT8)</f>
        <v xml:space="preserve"> </v>
      </c>
      <c r="CU9" s="185" t="str">
        <f>IF(OR(AND(ISBLANK(Math1!$A$6),ISBLANK(Math1!$B$6)),(COUNTIF(Math1!BT6:BU35,""))=60)," ",COUNTIF(Math1!BV6:BV35,"&gt;50")-CU8)</f>
        <v xml:space="preserve"> </v>
      </c>
      <c r="CV9" s="185" t="str">
        <f>IF(OR(AND(ISBLANK(Math1!$A$6),ISBLANK(Math1!$B$6)),(COUNTIF(Math1!BX6:BY35,""))=60)," ",COUNTIF(Math1!BZ6:BZ35,"&gt;50")-CV8)</f>
        <v xml:space="preserve"> </v>
      </c>
      <c r="CW9" s="185" t="str">
        <f>IF(OR(AND(ISBLANK(Math1!$A$6),ISBLANK(Math1!$B$6)),(COUNTIF(Math1!CB6:CC35,""))=60)," ",COUNTIF(Math1!CD6:CD35,"&gt;50")-CW8)</f>
        <v xml:space="preserve"> </v>
      </c>
      <c r="CX9" s="185" t="str">
        <f>IF(OR(AND(ISBLANK(Math1!$A$6),ISBLANK(Math1!$B$6)),(COUNTIF(Math1!CF6:CG35,""))=60)," ",COUNTIF(Math1!CH6:CH35,"&gt;50")-CX8)</f>
        <v xml:space="preserve"> </v>
      </c>
      <c r="CY9" s="185" t="str">
        <f>IF(OR(AND(ISBLANK(Math1!$A$6),ISBLANK(Math1!$B$6)),(COUNTIF(Math1!CJ6:CK35,""))=60)," ",COUNTIF(Math1!CL6:CL35,"&gt;50")-CY8)</f>
        <v xml:space="preserve"> </v>
      </c>
      <c r="CZ9" s="185" t="str">
        <f>IF(OR(AND(ISBLANK(Math1!$A$6),ISBLANK(Math1!$B$6)),(COUNTIF(Math1!CQ6:CR35,""))=60)," ",COUNTIF(Math1!CS6:CS35,"&gt;50")-CZ8)</f>
        <v xml:space="preserve"> </v>
      </c>
      <c r="DA9" s="185" t="str">
        <f>IF(OR(AND(ISBLANK(Math1!$A$6),ISBLANK(Math1!$B$6)),(COUNTIF(Math1!CU6:CV35,""))=60)," ",COUNTIF(Math1!CW6:CW35,"&gt;50")-DA8)</f>
        <v xml:space="preserve"> </v>
      </c>
      <c r="DB9" s="185" t="str">
        <f>IF(OR(AND(ISBLANK(Math1!$A$6),ISBLANK(Math1!$B$6)),(COUNTIF(Math1!CY6:CZ35,""))=60)," ",COUNTIF(Math1!DA6:DA35,"&gt;50")-DB8)</f>
        <v xml:space="preserve"> </v>
      </c>
      <c r="DC9" s="185" t="str">
        <f>IF(OR(AND(ISBLANK(Math1!$A$6),ISBLANK(Math1!$B$6)),(COUNTIF(Math1!DC6:DD35,""))=60)," ",COUNTIF(Math1!DE6:DE35,"&gt;50")-DC8)</f>
        <v xml:space="preserve"> </v>
      </c>
      <c r="DD9" s="185" t="str">
        <f>IF(OR(AND(ISBLANK(Math1!$A$6),ISBLANK(Math1!$B$6)),(COUNTIF(Math1!DG6:DH35,""))=60)," ",COUNTIF(Math1!DI6:DI35,"&gt;50")-DD8)</f>
        <v xml:space="preserve"> </v>
      </c>
      <c r="DE9" s="185" t="str">
        <f>IF(OR(AND(ISBLANK(Math1!$A$6),ISBLANK(Math1!$B$6)),(COUNTIF(Math1!DN6:DO35,""))=60)," ",COUNTIF(Math1!DP6:DP35,"&gt;50")-DE8)</f>
        <v xml:space="preserve"> </v>
      </c>
      <c r="DF9" s="185" t="str">
        <f>IF(OR(AND(ISBLANK(Math1!$A$6),ISBLANK(Math1!$B$6)),(COUNTIF(Math1!DR6:DS35,""))=60)," ",COUNTIF(Math1!DT6:DT35,"&gt;50")-DF8)</f>
        <v xml:space="preserve"> </v>
      </c>
      <c r="DG9" s="185" t="str">
        <f>IF(OR(AND(ISBLANK(Math1!$A$6),ISBLANK(Math1!$B$6)),(COUNTIF(Math1!DV6:DW35,""))=60)," ",COUNTIF(Math1!DX6:DX35,"&gt;50")-DG8)</f>
        <v xml:space="preserve"> </v>
      </c>
      <c r="DH9" s="185" t="str">
        <f>IF(OR(AND(ISBLANK(Math1!$A$6),ISBLANK(Math1!$B$6)),(COUNTIF(Math1!DZ6:EA35,""))=60)," ",COUNTIF(Math1!EB6:EB35,"&gt;50")-DH8)</f>
        <v xml:space="preserve"> </v>
      </c>
      <c r="DI9" s="185" t="str">
        <f>IF(OR(AND(ISBLANK(Math1!$A$6),ISBLANK(Math1!$B$6)),(COUNTIF(Math1!ED6:EE35,""))=60)," ",COUNTIF(Math1!EF6:EF35,"&gt;50")-DI8)</f>
        <v xml:space="preserve"> </v>
      </c>
      <c r="DJ9" s="185" t="str">
        <f>IF(OR(AND(ISBLANK(Math1!$A$6),ISBLANK(Math1!$B$6)),(COUNTIF(Math1!EK6:EL35,""))=60)," ",COUNTIF(Math1!EM6:EM35,"&gt;50")-DJ8)</f>
        <v xml:space="preserve"> </v>
      </c>
      <c r="DK9" s="185" t="str">
        <f>IF(OR(AND(ISBLANK(Math1!$A$6),ISBLANK(Math1!$B$6)),(COUNTIF(Math1!EO6:EP35,""))=60)," ",COUNTIF(Math1!EQ6:EQ35,"&gt;50")-DK8)</f>
        <v xml:space="preserve"> </v>
      </c>
      <c r="DL9" s="185" t="str">
        <f>IF(OR(AND(ISBLANK(Math1!$A$6),ISBLANK(Math1!$B$6)),(COUNTIF(Math1!ES6:ET35,""))=60)," ",COUNTIF(Math1!EU6:EU35,"&gt;50")-DL8)</f>
        <v xml:space="preserve"> </v>
      </c>
      <c r="DM9" s="185" t="str">
        <f>IF(OR(AND(ISBLANK(Math1!$A$6),ISBLANK(Math1!$B$6)),(COUNTIF(Math1!EW6:EX35,""))=60)," ",COUNTIF(Math1!EY6:EY35,"&gt;50")-DM8)</f>
        <v xml:space="preserve"> </v>
      </c>
      <c r="DN9" s="185" t="str">
        <f>IF(OR(AND(ISBLANK(Math1!$A$6),ISBLANK(Math1!$B$6)),(COUNTIF(Math1!FA6:FB35,""))=60)," ",COUNTIF(Math1!FC6:FC35,"&gt;50")-DN8)</f>
        <v xml:space="preserve"> </v>
      </c>
      <c r="DO9" s="185" t="str">
        <f>IF(OR(AND(ISBLANK(Math1!$A$6),ISBLANK(Math1!$B$6)),(COUNTIF(Math1!FH6:FI35,""))=60)," ",COUNTIF(Math1!FJ6:FJ35,"&gt;50")-DO8)</f>
        <v xml:space="preserve"> </v>
      </c>
      <c r="DP9" s="185" t="str">
        <f>IF(OR(AND(ISBLANK(Math1!$A$6),ISBLANK(Math1!$B$6)),(COUNTIF(Math1!FL6:FM35,""))=60)," ",COUNTIF(Math1!FN6:FN35,"&gt;50")-DP8)</f>
        <v xml:space="preserve"> </v>
      </c>
      <c r="DQ9" s="185" t="str">
        <f>IF(OR(AND(ISBLANK(Math1!$A$6),ISBLANK(Math1!$B$6)),(COUNTIF(Math1!FP6:FQ35,""))=60)," ",COUNTIF(Math1!FR6:FR35,"&gt;50")-DQ8)</f>
        <v xml:space="preserve"> </v>
      </c>
      <c r="DR9" s="185" t="str">
        <f>IF(OR(AND(ISBLANK(Math1!$A$6),ISBLANK(Math1!$B$6)),(COUNTIF(Math1!FT6:FU35,""))=60)," ",COUNTIF(Math1!FV6:FV35,"&gt;50")-DR8)</f>
        <v xml:space="preserve"> </v>
      </c>
      <c r="DS9" s="185" t="str">
        <f>IF(OR(AND(ISBLANK(Math1!$A$6),ISBLANK(Math1!$B$6)),(COUNTIF(Math1!FX6:FY35,""))=60)," ",COUNTIF(Math1!FZ6:FZ35,"&gt;50")-DS8)</f>
        <v xml:space="preserve"> </v>
      </c>
      <c r="DT9" s="185" t="str">
        <f>IF(OR(AND(ISBLANK(Math1!$A$6),ISBLANK(Math1!$B$6)),(COUNTIF(Math1!GE6:GF35,""))=60)," ",COUNTIF(Math1!GG6:GG35,"&gt;50")-DT8)</f>
        <v xml:space="preserve"> </v>
      </c>
      <c r="DU9" s="185" t="str">
        <f>IF(OR(AND(ISBLANK(Math1!$A$6),ISBLANK(Math1!$B$6)),(COUNTIF(Math1!GI6:GJ35,""))=60)," ",COUNTIF(Math1!GK6:GK35,"&gt;50")-DU8)</f>
        <v xml:space="preserve"> </v>
      </c>
      <c r="DV9" s="185" t="str">
        <f>IF(OR(AND(ISBLANK(Math1!$A$6),ISBLANK(Math1!$B$6)),(COUNTIF(Math1!GM6:GN35,""))=60)," ",COUNTIF(Math1!GO6:GO35,"&gt;50")-DV8)</f>
        <v xml:space="preserve"> </v>
      </c>
      <c r="DW9" s="185" t="str">
        <f>IF(OR(AND(ISBLANK(Math1!$A$6),ISBLANK(Math1!$B$6)),(COUNTIF(Math1!GQ6:GR35,""))=60)," ",COUNTIF(Math1!GS6:GS35,"&gt;50")-DW8)</f>
        <v xml:space="preserve"> </v>
      </c>
      <c r="DX9" s="185" t="str">
        <f>IF(OR(AND(ISBLANK(Math1!$A$6),ISBLANK(Math1!$B$6)),(COUNTIF(Math1!GU6:GV35,""))=60)," ",COUNTIF(Math1!GW6:GW35,"&gt;50")-DX8)</f>
        <v xml:space="preserve"> </v>
      </c>
      <c r="DY9" s="185" t="str">
        <f>IF(OR(AND(ISBLANK(Math1!$A$6),ISBLANK(Math1!$B$6)),(COUNTIF(Math1!HB6:HC35,""))=60)," ",COUNTIF(Math1!HD6:HD35,"&gt;50")-DY8)</f>
        <v xml:space="preserve"> </v>
      </c>
      <c r="DZ9" s="185" t="str">
        <f>IF(OR(AND(ISBLANK(Math1!$A$6),ISBLANK(Math1!$B$6)),(COUNTIF(Math1!HF6:HG35,""))=60)," ",COUNTIF(Math1!HH6:HH35,"&gt;50")-DZ8)</f>
        <v xml:space="preserve"> </v>
      </c>
      <c r="EA9" s="185" t="str">
        <f>IF(OR(AND(ISBLANK(Math1!$A$6),ISBLANK(Math1!$B$6)),(COUNTIF(Math1!HJ6:HK35,""))=60)," ",COUNTIF(Math1!HL6:HL35,"&gt;50")-EA8)</f>
        <v xml:space="preserve"> </v>
      </c>
      <c r="EB9" s="185" t="str">
        <f>IF(OR(AND(ISBLANK(Math1!$A$6),ISBLANK(Math1!$B$6)),(COUNTIF(Math1!HN6:HO35,""))=60)," ",COUNTIF(Math1!HP6:HP35,"&gt;50")-EB8)</f>
        <v xml:space="preserve"> </v>
      </c>
      <c r="EC9" s="185" t="str">
        <f>IF(OR(AND(ISBLANK(Math1!$A$6),ISBLANK(Math1!$B$6)),(COUNTIF(Math1!HR6:HS35,""))=60)," ",COUNTIF(Math1!HT6:HT35,"&gt;50")-EC8)</f>
        <v xml:space="preserve"> </v>
      </c>
      <c r="ED9" s="185" t="str">
        <f>IF(OR(AND(ISBLANK(Math1!$A$6),ISBLANK(Math1!$B$6)),(COUNTIF(Math1!HY6:HZ35,""))=60)," ",COUNTIF(Math1!IA6:IA35,"&gt;50")-ED8)</f>
        <v xml:space="preserve"> </v>
      </c>
      <c r="EE9" s="185" t="str">
        <f>IF(OR(AND(ISBLANK(Math1!$A$6),ISBLANK(Math1!$B$6)),(COUNTIF(Math1!IC6:ID35,""))=60)," ",COUNTIF(Math1!IE6:IE35,"&gt;50")-EE8)</f>
        <v xml:space="preserve"> </v>
      </c>
      <c r="EF9" s="185" t="str">
        <f>IF(OR(AND(ISBLANK(Math1!$A$6),ISBLANK(Math1!$B$6)),(COUNTIF(Math1!IG6:IH35,""))=60)," ",COUNTIF(Math1!II6:II35,"&gt;50")-EF8)</f>
        <v xml:space="preserve"> </v>
      </c>
      <c r="EG9" s="185" t="str">
        <f>IF(OR(AND(ISBLANK(Math1!$A$6),ISBLANK(Math1!$B$6)),(COUNTIF(Math1!IK6:IL35,""))=60)," ",COUNTIF(Math1!IM6:IM35,"&gt;50")-EG8)</f>
        <v xml:space="preserve"> </v>
      </c>
      <c r="EH9" s="185" t="str">
        <f>IF(OR(AND(ISBLANK(Math1!$A$6),ISBLANK(Math1!$B$6)),(COUNTIF(Math1!IO6:IP35,""))=60)," ",COUNTIF(Math1!IQ6:IQ35,"&gt;50")-EH8)</f>
        <v xml:space="preserve"> </v>
      </c>
      <c r="EI9" s="185" t="str">
        <f>IF(OR(AND(ISBLANK(Math1!$A$6),ISBLANK(Math1!$B$6)),(COUNTIF(Math1!IV6:IW35,""))=60)," ",COUNTIF(Math1!IX6:IX35,"&gt;50")-EI8)</f>
        <v xml:space="preserve"> </v>
      </c>
      <c r="EJ9" s="185" t="str">
        <f>IF(OR(AND(ISBLANK(Math1!$A$6),ISBLANK(Math1!$B$6)),(COUNTIF(Math1!IZ6:JA35,""))=60)," ",COUNTIF(Math1!JB6:JB35,"&gt;50")-EJ8)</f>
        <v xml:space="preserve"> </v>
      </c>
      <c r="EK9" s="185" t="str">
        <f>IF(OR(AND(ISBLANK(Math1!$A$6),ISBLANK(Math1!$B$6)),(COUNTIF(Math1!JD6:JE35,""))=60)," ",COUNTIF(Math1!JF6:JF35,"&gt;50")-EK8)</f>
        <v xml:space="preserve"> </v>
      </c>
      <c r="EL9" s="185" t="str">
        <f>IF(OR(AND(ISBLANK(Math1!$A$6),ISBLANK(Math1!$B$6)),(COUNTIF(Math1!JH6:JI35,""))=60)," ",COUNTIF(Math1!JJ6:JJ35,"&gt;50")-EL8)</f>
        <v xml:space="preserve"> </v>
      </c>
      <c r="EM9" s="185" t="str">
        <f>IF(OR(AND(ISBLANK(Math1!$A$6),ISBLANK(Math1!$B$6)),(COUNTIF(Math1!JL6:JM35,""))=60)," ",COUNTIF(Math1!JN6:JN35,"&gt;50")-EM8)</f>
        <v xml:space="preserve"> </v>
      </c>
      <c r="EN9" s="185" t="str">
        <f>IF(OR(AND(ISBLANK(Math1!$A$6),ISBLANK(Math1!$B$6)),(COUNTIF(Math1!JS6:JT35,""))=60)," ",COUNTIF(Math1!JU6:JU35,"&gt;50")-EN8)</f>
        <v xml:space="preserve"> </v>
      </c>
      <c r="EO9" s="185" t="str">
        <f>IF(OR(AND(ISBLANK(Math1!$A$6),ISBLANK(Math1!$B$6)),(COUNTIF(Math1!JW6:JX35,""))=60)," ",COUNTIF(Math1!JY6:JY35,"&gt;50")-EO8)</f>
        <v xml:space="preserve"> </v>
      </c>
      <c r="EP9" s="185" t="str">
        <f>IF(OR(AND(ISBLANK(Math1!$A$6),ISBLANK(Math1!$B$6)),(COUNTIF(Math1!KA6:KB35,""))=60)," ",COUNTIF(Math1!KC6:KC35,"&gt;50")-EP8)</f>
        <v xml:space="preserve"> </v>
      </c>
      <c r="EQ9" s="185" t="str">
        <f>IF(OR(AND(ISBLANK(Math1!$A$6),ISBLANK(Math1!$B$6)),(COUNTIF(Math1!KE6:KF35,""))=60)," ",COUNTIF(Math1!KG6:KG35,"&gt;50")-EQ8)</f>
        <v xml:space="preserve"> </v>
      </c>
      <c r="ER9" s="185" t="str">
        <f>IF(OR(AND(ISBLANK(Math1!$A$6),ISBLANK(Math1!$B$6)),(COUNTIF(Math1!KI6:KJ35,""))=60)," ",COUNTIF(Math1!KK6:KK35,"&gt;50")-ER8)</f>
        <v xml:space="preserve"> </v>
      </c>
      <c r="ES9" s="185" t="str">
        <f>IF(OR(AND(ISBLANK(Math1!$A$6),ISBLANK(Math1!$B$6)),(COUNTIF(Math1!KP6:KQ35,""))=60)," ",COUNTIF(Math1!KR6:KR35,"&gt;50")-ES8)</f>
        <v xml:space="preserve"> </v>
      </c>
      <c r="ET9" s="185" t="str">
        <f>IF(OR(AND(ISBLANK(Math1!$A$6),ISBLANK(Math1!$B$6)),(COUNTIF(Math1!KT6:KU35,""))=60)," ",COUNTIF(Math1!KV6:KV35,"&gt;50")-ET8)</f>
        <v xml:space="preserve"> </v>
      </c>
    </row>
    <row r="10" spans="1:150">
      <c r="A10" s="256" t="str">
        <f t="shared" si="0"/>
        <v xml:space="preserve"> </v>
      </c>
      <c r="B10" s="191" t="str">
        <f>IF(ISBLANK(Fran1!A8)," ",Fran1!A8)</f>
        <v xml:space="preserve"> </v>
      </c>
      <c r="C10" s="191" t="str">
        <f>IF(ISBLANK(Fran1!B8)," ",Fran1!B8)</f>
        <v xml:space="preserve"> </v>
      </c>
      <c r="D10" s="192" t="str">
        <f>IF(ISBLANK(Fran1!A8)," ",AVERAGE(Fran1!E8,Fran1!I8,Fran1!M8,Fran1!Q8,Fran1!U8,Fran1!AB8,Fran1!AF8,Fran1!AJ8,Fran1!AN8,Fran1!AR8,Fran1!AY8,Fran1!BC8,Fran1!BK8,Fran1!BO8,Fran1!BV8,Fran1!CD8,Fran1!CH8,Fran1!CL8,Fran1!CS8,Fran1!CW8,Fran1!DA8,Fran1!DE8,Fran1!DI8,Fran1!DP8,Fran1!DT8,Fran1!DX8,Fran1!EB8,Fran1!EF8,Fran1!EM8,Fran1!EQ8,Fran1!EU8,Fran1!EY8,Fran1!FC8,Fran1!FJ8,Fran1!FN8,Fran1!FR8,Fran1!FV8,Fran1!FZ8,Fran1!GG8,Fran1!GK8,Fran1!GO8,Fran1!GS8,Fran1!GW8,Fran1!HD8,Fran1!HH8,Fran1!HL8,Fran1!HP7:HP8,Fran1!HT8,Fran1!IA8,Fran1!IE8,Fran1!II8,Fran1!IM8,Fran1!IQ8,Fran1!IX8,Fran1!JB8,Fran1!JF8,Fran1!JJ8,Fran1!JN8,Fran1!JU8,Fran1!JY8,Fran1!KC8,Fran1!KG8,Fran1!KK8,Fran1!KR8,Fran1!KV8,Fran1!KZ8,Fran1!LD8,Fran1!LH8,Fran1!LO8,))</f>
        <v xml:space="preserve"> </v>
      </c>
      <c r="E10" s="192" t="str">
        <f>IF(ISBLANK(Fran1!A8)," ",AVERAGE(Math1!E8,Math1!I8,Math1!M8,Math1!Q8,Math1!U8,Math1!AB8,Math1!AF8,Math1!AJ8,Math1!AN8,Math1!AR8,Math1!AY8,Math1!BC8,Math1!BG8,Math1!BK8,Math1!BO8,Math1!BV8,Math1!BZ8,Math1!CD8,Math1!CH8,Math1!CL8,Math1!CS8,Math1!CW8,Math1!DA8,Math1!DE8,Math1!DI8,Math1!DP8,Math1!DT8,Math1!DX8,Math1!EB8,Math1!EF8,Math1!EM8,Math1!EQ8,Math1!EU8,Math1!EY8,Math1!FC8,Math1!FJ8,Math1!FN8,Math1!FR8,Math1!FV8,Math1!FZ8,Math1!GG8,Math1!GK8,Math1!GO8,Math1!GS8,Math1!GW8,Math1!HD8,Math1!HH8,Math1!HL8,Math1!HP8,Math1!HT8,Math1!IA8,Math1!IE8,Math1!II8,Math1!IM8,Math1!IQ8,Math1!IX8,Math1!JB8,Math1!JF8,Math1!JJ8,Math1!JN8,Math1!JU8,Math1!JY8,Math1!KC8,Math1!KG8,Math1!KK8,Math1!KR8,Math1!KV8))</f>
        <v xml:space="preserve"> </v>
      </c>
      <c r="F10" s="193" t="str">
        <f t="shared" si="1"/>
        <v xml:space="preserve"> </v>
      </c>
      <c r="G10" s="194" t="str">
        <f t="shared" si="2"/>
        <v xml:space="preserve"> </v>
      </c>
      <c r="H10" s="195"/>
      <c r="I10" s="185" t="s">
        <v>388</v>
      </c>
      <c r="J10" s="185" t="str">
        <f>IF(OR(AND(ISBLANK(Fran1!$A$6),ISBLANK(Fran1!$B$6)),(COUNTIF(Fran1!C6:D35,""))=60)," ",COUNTIF(Fran1!E6:E35,"&gt;25")-J8-J9)</f>
        <v xml:space="preserve"> </v>
      </c>
      <c r="K10" s="185" t="str">
        <f>IF(OR(AND(ISBLANK(Fran1!$A$6),ISBLANK(Fran1!$B$6)),(COUNTIF(Fran1!G6:H35,""))=60)," ",COUNTIF(Fran1!I6:I35,"&gt;25")-K8-K9)</f>
        <v xml:space="preserve"> </v>
      </c>
      <c r="L10" s="185" t="str">
        <f>IF(OR(AND(ISBLANK(Fran1!$A$6),ISBLANK(Fran1!$B$6)),(COUNTIF(Fran1!K6:L35,""))=60)," ",COUNTIF(Fran1!M6:M35,"&gt;25")-L8-L9)</f>
        <v xml:space="preserve"> </v>
      </c>
      <c r="M10" s="185" t="str">
        <f>IF(OR(AND(ISBLANK(Fran1!$A$6),ISBLANK(Fran1!$B$6)),(COUNTIF(Fran1!O6:P35,""))=60)," ",COUNTIF(Fran1!Q6:Q35,"&gt;25")-M8-M9)</f>
        <v xml:space="preserve"> </v>
      </c>
      <c r="N10" s="185" t="str">
        <f>IF(OR(AND(ISBLANK(Fran1!$A$6),ISBLANK(Fran1!$B$6)),(COUNTIF(Fran1!S6:T35,""))=60)," ",COUNTIF(Fran1!U6:U35,"&gt;25")-N8-N9)</f>
        <v xml:space="preserve"> </v>
      </c>
      <c r="O10" s="185" t="str">
        <f>IF(OR(AND(ISBLANK(Fran1!$A$6),ISBLANK(Fran1!$B$6)),(COUNTIF(Fran1!Z6:AA35,""))=60)," ",COUNTIF(Fran1!AB6:AB35,"&gt;25")-O8-O9)</f>
        <v xml:space="preserve"> </v>
      </c>
      <c r="P10" s="185" t="str">
        <f>IF(OR(AND(ISBLANK(Fran1!$A$6),ISBLANK(Fran1!$B$6)),(COUNTIF(Fran1!AD6:AE35,""))=60)," ",COUNTIF(Fran1!AF6:AF35,"&gt;25")-P8-P9)</f>
        <v xml:space="preserve"> </v>
      </c>
      <c r="Q10" s="185" t="str">
        <f>IF(OR(AND(ISBLANK(Fran1!$A$6),ISBLANK(Fran1!$B$6)),(COUNTIF(Fran1!AH6:AI35,""))=60)," ",COUNTIF(Fran1!AJ6:AJ35,"&gt;25")-Q8-Q9)</f>
        <v xml:space="preserve"> </v>
      </c>
      <c r="R10" s="185" t="str">
        <f>IF(OR(AND(ISBLANK(Fran1!$A$6),ISBLANK(Fran1!$B$6)),(COUNTIF(Fran1!AL6:AM35,""))=60)," ",COUNTIF(Fran1!AN6:AN35,"&gt;25")-R8-R9)</f>
        <v xml:space="preserve"> </v>
      </c>
      <c r="S10" s="185" t="str">
        <f>IF(OR(AND(ISBLANK(Fran1!$A$6),ISBLANK(Fran1!$B$6)),(COUNTIF(Fran1!AP6:AQ35,""))=60)," ",COUNTIF(Fran1!AR6:AR35,"&gt;25")-S8-S9)</f>
        <v xml:space="preserve"> </v>
      </c>
      <c r="T10" s="185" t="str">
        <f>IF(OR(AND(ISBLANK(Fran1!$A$6),ISBLANK(Fran1!$B$6)),(COUNTIF(Fran1!AW6:AX35,""))=60)," ",COUNTIF(Fran1!AY6:AY35,"&gt;25")-T8-T9)</f>
        <v xml:space="preserve"> </v>
      </c>
      <c r="U10" s="185" t="str">
        <f>IF(OR(AND(ISBLANK(Fran1!$A$6),ISBLANK(Fran1!$B$6)),(COUNTIF(Fran1!BA6:BB35,""))=60)," ",COUNTIF(Fran1!BC6:BC35,"&gt;25")-U8-U9)</f>
        <v xml:space="preserve"> </v>
      </c>
      <c r="V10" s="185" t="str">
        <f>IF(OR(AND(ISBLANK(Fran1!$A$6),ISBLANK(Fran1!$B$6)),(COUNTIF(Fran1!BE6:BF35,""))=60)," ",COUNTIF(Fran1!BG6:BG35,"&gt;25")-V8-V9)</f>
        <v xml:space="preserve"> </v>
      </c>
      <c r="W10" s="185" t="str">
        <f>IF(OR(AND(ISBLANK(Fran1!$A$6),ISBLANK(Fran1!$B$6)),(COUNTIF(Fran1!BI6:BJ35,""))=60)," ",COUNTIF(Fran1!BK6:BK35,"&gt;25")-W8-W9)</f>
        <v xml:space="preserve"> </v>
      </c>
      <c r="X10" s="185" t="str">
        <f>IF(OR(AND(ISBLANK(Fran1!$A$6),ISBLANK(Fran1!$B$6)),(COUNTIF(Fran1!BM6:BN35,""))=60)," ",COUNTIF(Fran1!BO6:BO35,"&gt;25")-X8-X9)</f>
        <v xml:space="preserve"> </v>
      </c>
      <c r="Y10" s="185" t="str">
        <f>IF(OR(AND(ISBLANK(Fran1!$A$6),ISBLANK(Fran1!$B$6)),(COUNTIF(Fran1!BT6:BU35,""))=60)," ",COUNTIF(Fran1!BV6:BV35,"&gt;25")-Y8-Y9)</f>
        <v xml:space="preserve"> </v>
      </c>
      <c r="Z10" s="185" t="str">
        <f>IF(OR(AND(ISBLANK(Fran1!$A$6),ISBLANK(Fran1!$B$6)),(COUNTIF(Fran1!BX6:BY35,""))=60)," ",COUNTIF(Fran1!BZ6:BZ35,"&gt;25")-Z8-Z9)</f>
        <v xml:space="preserve"> </v>
      </c>
      <c r="AA10" s="185" t="str">
        <f>IF(OR(AND(ISBLANK(Fran1!$A$6),ISBLANK(Fran1!$B$6)),(COUNTIF(Fran1!CB6:CC35,""))=60)," ",COUNTIF(Fran1!CD6:CD35,"&gt;25")-AA8-AA9)</f>
        <v xml:space="preserve"> </v>
      </c>
      <c r="AB10" s="185" t="str">
        <f>IF(OR(AND(ISBLANK(Fran1!$A$6),ISBLANK(Fran1!$B$6)),(COUNTIF(Fran1!CF6:CG35,""))=60)," ",COUNTIF(Fran1!CH6:CH35,"&gt;25")-AB8-AB9)</f>
        <v xml:space="preserve"> </v>
      </c>
      <c r="AC10" s="185" t="str">
        <f>IF(OR(AND(ISBLANK(Fran1!$A$6),ISBLANK(Fran1!$B$6)),(COUNTIF(Fran1!CJ6:CK35,""))=60)," ",COUNTIF(Fran1!CL6:CL35,"&gt;25")-AC8-AC9)</f>
        <v xml:space="preserve"> </v>
      </c>
      <c r="AD10" s="185" t="str">
        <f>IF(OR(AND(ISBLANK(Fran1!$A$6),ISBLANK(Fran1!$B$6)),(COUNTIF(Fran1!CQ6:CR35,""))=60)," ",COUNTIF(Fran1!CS6:CS35,"&gt;25")-AD8-AD9)</f>
        <v xml:space="preserve"> </v>
      </c>
      <c r="AE10" s="185" t="str">
        <f>IF(OR(AND(ISBLANK(Fran1!$A$6),ISBLANK(Fran1!$B$6)),(COUNTIF(Fran1!CU6:CV35,""))=60)," ",COUNTIF(Fran1!CW6:CW35,"&gt;25")-AE8-AE9)</f>
        <v xml:space="preserve"> </v>
      </c>
      <c r="AF10" s="185" t="str">
        <f>IF(OR(AND(ISBLANK(Fran1!$A$6),ISBLANK(Fran1!$B$6)),(COUNTIF(Fran1!CY6:CZ35,""))=60)," ",COUNTIF(Fran1!DA6:DA35,"&gt;25")-AF8-AF9)</f>
        <v xml:space="preserve"> </v>
      </c>
      <c r="AG10" s="185" t="str">
        <f>IF(OR(AND(ISBLANK(Fran1!$A$6),ISBLANK(Fran1!$B$6)),(COUNTIF(Fran1!DC6:DD35,""))=60)," ",COUNTIF(Fran1!DE6:DE35,"&gt;25")-AG8-AG9)</f>
        <v xml:space="preserve"> </v>
      </c>
      <c r="AH10" s="185" t="str">
        <f>IF(OR(AND(ISBLANK(Fran1!$A$6),ISBLANK(Fran1!$B$6)),(COUNTIF(Fran1!DG6:DH35,""))=60)," ",COUNTIF(Fran1!DI6:DI35,"&gt;25")-AH8-AH9)</f>
        <v xml:space="preserve"> </v>
      </c>
      <c r="AI10" s="185" t="str">
        <f>IF(OR(AND(ISBLANK(Fran1!$A$6),ISBLANK(Fran1!$B$6)),(COUNTIF(Fran1!DN6:DO35,""))=60)," ",COUNTIF(Fran1!DP6:DP35,"&gt;25")-AI8-AI9)</f>
        <v xml:space="preserve"> </v>
      </c>
      <c r="AJ10" s="185" t="str">
        <f>IF(OR(AND(ISBLANK(Fran1!$A$6),ISBLANK(Fran1!$B$6)),(COUNTIF(Fran1!DR6:DS35,""))=60)," ",COUNTIF(Fran1!DT6:DT35,"&gt;25")-AJ8-AJ9)</f>
        <v xml:space="preserve"> </v>
      </c>
      <c r="AK10" s="185" t="str">
        <f>IF(OR(AND(ISBLANK(Fran1!$A$6),ISBLANK(Fran1!$B$6)),(COUNTIF(Fran1!DV6:DW35,""))=60)," ",COUNTIF(Fran1!DX6:DX35,"&gt;25")-AK8-AK9)</f>
        <v xml:space="preserve"> </v>
      </c>
      <c r="AL10" s="185" t="str">
        <f>IF(OR(AND(ISBLANK(Fran1!$A$6),ISBLANK(Fran1!$B$6)),(COUNTIF(Fran1!DZ6:EA35,""))=60)," ",COUNTIF(Fran1!EB6:EB35,"&gt;25")-AL8-AL9)</f>
        <v xml:space="preserve"> </v>
      </c>
      <c r="AM10" s="185" t="str">
        <f>IF(OR(AND(ISBLANK(Fran1!$A$6),ISBLANK(Fran1!$B$6)),(COUNTIF(Fran1!ED6:EE35,""))=60)," ",COUNTIF(Fran1!EF6:EF35,"&gt;25")-AM8-AM9)</f>
        <v xml:space="preserve"> </v>
      </c>
      <c r="AN10" s="185" t="str">
        <f>IF(OR(AND(ISBLANK(Fran1!$A$6),ISBLANK(Fran1!$B$6)),(COUNTIF(Fran1!EK6:EL35,""))=60)," ",COUNTIF(Fran1!EM6:EM35,"&gt;25")-AN8-AN9)</f>
        <v xml:space="preserve"> </v>
      </c>
      <c r="AO10" s="185" t="str">
        <f>IF(OR(AND(ISBLANK(Fran1!$A$6),ISBLANK(Fran1!$B$6)),(COUNTIF(Fran1!EO6:EP35,""))=60)," ",COUNTIF(Fran1!EQ6:EQ35,"&gt;25")-AO8-AO9)</f>
        <v xml:space="preserve"> </v>
      </c>
      <c r="AP10" s="185" t="str">
        <f>IF(OR(AND(ISBLANK(Fran1!$A$6),ISBLANK(Fran1!$B$6)),(COUNTIF(Fran1!ES6:ET35,""))=60)," ",COUNTIF(Fran1!EU6:EU35,"&gt;25")-AP8-AP9)</f>
        <v xml:space="preserve"> </v>
      </c>
      <c r="AQ10" s="185" t="str">
        <f>IF(OR(AND(ISBLANK(Fran1!$A$6),ISBLANK(Fran1!$B$6)),(COUNTIF(Fran1!EW6:EX35,""))=60)," ",COUNTIF(Fran1!EY6:EY35,"&gt;25")-AQ8-AQ9)</f>
        <v xml:space="preserve"> </v>
      </c>
      <c r="AR10" s="185" t="str">
        <f>IF(OR(AND(ISBLANK(Fran1!$A$6),ISBLANK(Fran1!$B$6)),(COUNTIF(Fran1!FA6:FB35,""))=60)," ",COUNTIF(Fran1!FC6:FC35,"&gt;25")-AR8-AR9)</f>
        <v xml:space="preserve"> </v>
      </c>
      <c r="AS10" s="185" t="str">
        <f>IF(OR(AND(ISBLANK(Fran1!$A$6),ISBLANK(Fran1!$B$6)),(COUNTIF(Fran1!FH6:FI35,""))=60)," ",COUNTIF(Fran1!FJ6:FJ35,"&gt;25")-AS8-AS9)</f>
        <v xml:space="preserve"> </v>
      </c>
      <c r="AT10" s="185" t="str">
        <f>IF(OR(AND(ISBLANK(Fran1!$A$6),ISBLANK(Fran1!$B$6)),(COUNTIF(Fran1!FL6:FM35,""))=60)," ",COUNTIF(Fran1!FN6:FN35,"&gt;25")-AT8-AT9)</f>
        <v xml:space="preserve"> </v>
      </c>
      <c r="AU10" s="185" t="str">
        <f>IF(OR(AND(ISBLANK(Fran1!$A$6),ISBLANK(Fran1!$B$6)),(COUNTIF(Fran1!FP6:FQ35,""))=60)," ",COUNTIF(Fran1!FR6:FR35,"&gt;25")-AU8-AU9)</f>
        <v xml:space="preserve"> </v>
      </c>
      <c r="AV10" s="185" t="str">
        <f>IF(OR(AND(ISBLANK(Fran1!$A$6),ISBLANK(Fran1!$B$6)),(COUNTIF(Fran1!FT6:FU35,""))=60)," ",COUNTIF(Fran1!FV6:FV35,"&gt;25")-AV8-AV9)</f>
        <v xml:space="preserve"> </v>
      </c>
      <c r="AW10" s="185" t="str">
        <f>IF(OR(AND(ISBLANK(Fran1!$A$6),ISBLANK(Fran1!$B$6)),(COUNTIF(Fran1!FX6:FY35,""))=60)," ",COUNTIF(Fran1!FZ6:FZ35,"&gt;25")-AW8-AW9)</f>
        <v xml:space="preserve"> </v>
      </c>
      <c r="AX10" s="185" t="str">
        <f>IF(OR(AND(ISBLANK(Fran1!$A$6),ISBLANK(Fran1!$B$6)),(COUNTIF(Fran1!GE6:GF35,""))=60)," ",COUNTIF(Fran1!GG6:GG35,"&gt;25")-AX8-AX9)</f>
        <v xml:space="preserve"> </v>
      </c>
      <c r="AY10" s="185" t="str">
        <f>IF(OR(AND(ISBLANK(Fran1!$A$6),ISBLANK(Fran1!$B$6)),(COUNTIF(Fran1!GI6:GJ35,""))=60)," ",COUNTIF(Fran1!GK6:GK35,"&gt;25")-AY8-AY9)</f>
        <v xml:space="preserve"> </v>
      </c>
      <c r="AZ10" s="185" t="str">
        <f>IF(OR(AND(ISBLANK(Fran1!$A$6),ISBLANK(Fran1!$B$6)),(COUNTIF(Fran1!GM6:GN35,""))=60)," ",COUNTIF(Fran1!GO6:GO35,"&gt;25")-AZ8-AZ9)</f>
        <v xml:space="preserve"> </v>
      </c>
      <c r="BA10" s="185" t="str">
        <f>IF(OR(AND(ISBLANK(Fran1!$A$6),ISBLANK(Fran1!$B$6)),(COUNTIF(Fran1!GQ6:GR35,""))=60)," ",COUNTIF(Fran1!GS6:GS35,"&gt;25")-BA8-BA9)</f>
        <v xml:space="preserve"> </v>
      </c>
      <c r="BB10" s="185" t="str">
        <f>IF(OR(AND(ISBLANK(Fran1!$A$6),ISBLANK(Fran1!$B$6)),(COUNTIF(Fran1!GU6:GV35,""))=60)," ",COUNTIF(Fran1!GW6:GW35,"&gt;25")-BB8-BB9)</f>
        <v xml:space="preserve"> </v>
      </c>
      <c r="BC10" s="185" t="str">
        <f>IF(OR(AND(ISBLANK(Fran1!$A$6),ISBLANK(Fran1!$B$6)),(COUNTIF(Fran1!HB6:HC35,""))=60)," ",COUNTIF(Fran1!HD6:HD35,"&gt;25")-BC8-BC9)</f>
        <v xml:space="preserve"> </v>
      </c>
      <c r="BD10" s="185" t="str">
        <f>IF(OR(AND(ISBLANK(Fran1!$A$6),ISBLANK(Fran1!$B$6)),(COUNTIF(Fran1!HF6:HG35,""))=60)," ",COUNTIF(Fran1!HH6:HH35,"&gt;25")-BD8-BD9)</f>
        <v xml:space="preserve"> </v>
      </c>
      <c r="BE10" s="185" t="str">
        <f>IF(OR(AND(ISBLANK(Fran1!$A$6),ISBLANK(Fran1!$B$6)),(COUNTIF(Fran1!HJ6:HK35,""))=60)," ",COUNTIF(Fran1!HL6:HL35,"&gt;25")-BE8-BE9)</f>
        <v xml:space="preserve"> </v>
      </c>
      <c r="BF10" s="185" t="str">
        <f>IF(OR(AND(ISBLANK(Fran1!$A$6),ISBLANK(Fran1!$B$6)),(COUNTIF(Fran1!HN6:HO35,""))=60)," ",COUNTIF(Fran1!HP6:HP35,"&gt;25")-BF8-BF9)</f>
        <v xml:space="preserve"> </v>
      </c>
      <c r="BG10" s="185" t="str">
        <f>IF(OR(AND(ISBLANK(Fran1!$A$6),ISBLANK(Fran1!$B$6)),(COUNTIF(Fran1!HR6:HS35,""))=60)," ",COUNTIF(Fran1!HT6:HT35,"&gt;25")-BG8-BG9)</f>
        <v xml:space="preserve"> </v>
      </c>
      <c r="BH10" s="185" t="str">
        <f>IF(OR(AND(ISBLANK(Fran1!$A$6),ISBLANK(Fran1!$B$6)),(COUNTIF(Fran1!HY6:HZ35,""))=60)," ",COUNTIF(Fran1!IA6:IA35,"&gt;25")-BH8-BH9)</f>
        <v xml:space="preserve"> </v>
      </c>
      <c r="BI10" s="185" t="str">
        <f>IF(OR(AND(ISBLANK(Fran1!$A$6),ISBLANK(Fran1!$B$6)),(COUNTIF(Fran1!IC6:ID35,""))=60)," ",COUNTIF(Fran1!IE6:IE35,"&gt;25")-BI8-BI9)</f>
        <v xml:space="preserve"> </v>
      </c>
      <c r="BJ10" s="185" t="str">
        <f>IF(OR(AND(ISBLANK(Fran1!$A$6),ISBLANK(Fran1!$B$6)),(COUNTIF(Fran1!IG6:IH35,""))=60)," ",COUNTIF(Fran1!II6:II35,"&gt;25")-BJ8-BJ9)</f>
        <v xml:space="preserve"> </v>
      </c>
      <c r="BK10" s="185" t="str">
        <f>IF(OR(AND(ISBLANK(Fran1!$A$6),ISBLANK(Fran1!$B$6)),(COUNTIF(Fran1!IK6:IL35,""))=60)," ",COUNTIF(Fran1!IM6:IM35,"&gt;25")-BK8-BK9)</f>
        <v xml:space="preserve"> </v>
      </c>
      <c r="BL10" s="185" t="str">
        <f>IF(OR(AND(ISBLANK(Fran1!$A$6),ISBLANK(Fran1!$B$6)),(COUNTIF(Fran1!IO6:IP35,""))=60)," ",COUNTIF(Fran1!IQ6:IQ35,"&gt;25")-BL8-BL9)</f>
        <v xml:space="preserve"> </v>
      </c>
      <c r="BM10" s="185" t="str">
        <f>IF(OR(AND(ISBLANK(Fran1!$A$6),ISBLANK(Fran1!$B$6)),(COUNTIF(Fran1!IV6:IW35,""))=60)," ",COUNTIF(Fran1!IX6:IX35,"&gt;25")-BM8-BM9)</f>
        <v xml:space="preserve"> </v>
      </c>
      <c r="BN10" s="185" t="str">
        <f>IF(OR(AND(ISBLANK(Fran1!$A$6),ISBLANK(Fran1!$B$6)),(COUNTIF(Fran1!IZ6:JA35,""))=60)," ",COUNTIF(Fran1!JB6:JB35,"&gt;25")-BN8-BN9)</f>
        <v xml:space="preserve"> </v>
      </c>
      <c r="BO10" s="185" t="str">
        <f>IF(OR(AND(ISBLANK(Fran1!$A$6),ISBLANK(Fran1!$B$6)),(COUNTIF(Fran1!JD6:JE35,""))=60)," ",COUNTIF(Fran1!JF6:JF35,"&gt;25")-BO8-BO9)</f>
        <v xml:space="preserve"> </v>
      </c>
      <c r="BP10" s="185" t="str">
        <f>IF(OR(AND(ISBLANK(Fran1!$A$6),ISBLANK(Fran1!$B$6)),(COUNTIF(Fran1!JH6:JI35,""))=60)," ",COUNTIF(Fran1!JJ6:JJ35,"&gt;25")-BP8-BP9)</f>
        <v xml:space="preserve"> </v>
      </c>
      <c r="BQ10" s="185" t="str">
        <f>IF(OR(AND(ISBLANK(Fran1!$A$6),ISBLANK(Fran1!$B$6)),(COUNTIF(Fran1!JL6:JM35,""))=60)," ",COUNTIF(Fran1!JN6:JN35,"&gt;25")-BQ8-BQ9)</f>
        <v xml:space="preserve"> </v>
      </c>
      <c r="BR10" s="185" t="str">
        <f>IF(OR(AND(ISBLANK(Fran1!$A$6),ISBLANK(Fran1!$B$6)),(COUNTIF(Fran1!JS6:JT35,""))=60)," ",COUNTIF(Fran1!JU6:JU35,"&gt;25")-BR8-BR9)</f>
        <v xml:space="preserve"> </v>
      </c>
      <c r="BS10" s="185" t="str">
        <f>IF(OR(AND(ISBLANK(Fran1!$A$6),ISBLANK(Fran1!$B$6)),(COUNTIF(Fran1!JW6:JX35,""))=60)," ",COUNTIF(Fran1!JY6:JY35,"&gt;25")-BS8-BS9)</f>
        <v xml:space="preserve"> </v>
      </c>
      <c r="BT10" s="185" t="str">
        <f>IF(OR(AND(ISBLANK(Fran1!$A$6),ISBLANK(Fran1!$B$6)),(COUNTIF(Fran1!KA6:KB35,""))=60)," ",COUNTIF(Fran1!KC6:KC35,"&gt;25")-BT8-BT9)</f>
        <v xml:space="preserve"> </v>
      </c>
      <c r="BU10" s="185" t="str">
        <f>IF(OR(AND(ISBLANK(Fran1!$A$6),ISBLANK(Fran1!$B$6)),(COUNTIF(Fran1!KE6:KF35,""))=60)," ",COUNTIF(Fran1!KG6:KG35,"&gt;25")-BU8-BU9)</f>
        <v xml:space="preserve"> </v>
      </c>
      <c r="BV10" s="185" t="str">
        <f>IF(OR(AND(ISBLANK(Fran1!$A$6),ISBLANK(Fran1!$B$6)),(COUNTIF(Fran1!KI6:KJ35,""))=60)," ",COUNTIF(Fran1!KK6:KK35,"&gt;25")-BV8-BV9)</f>
        <v xml:space="preserve"> </v>
      </c>
      <c r="BW10" s="185" t="str">
        <f>IF(OR(AND(ISBLANK(Fran1!$A$6),ISBLANK(Fran1!$B$6)),(COUNTIF(Fran1!KP6:KQ35,""))=60)," ",COUNTIF(Fran1!KR6:KR35,"&gt;25")-BW8-BW9)</f>
        <v xml:space="preserve"> </v>
      </c>
      <c r="BX10" s="185" t="str">
        <f>IF(OR(AND(ISBLANK(Fran1!$A$6),ISBLANK(Fran1!$B$6)),(COUNTIF(Fran1!KT6:KU35,""))=60)," ",COUNTIF(Fran1!KV6:KV35,"&gt;25")-BX8-BX9)</f>
        <v xml:space="preserve"> </v>
      </c>
      <c r="BY10" s="185" t="str">
        <f>IF(OR(AND(ISBLANK(Fran1!$A$6),ISBLANK(Fran1!$B$6)),(COUNTIF(Fran1!KX6:KY35,""))=60)," ",COUNTIF(Fran1!KZ6:KZ35,"&gt;25")-BY8-BY9)</f>
        <v xml:space="preserve"> </v>
      </c>
      <c r="BZ10" s="185" t="str">
        <f>IF(OR(AND(ISBLANK(Fran1!$A$6),ISBLANK(Fran1!$B$6)),(COUNTIF(Fran1!LB6:LC35,""))=60)," ",COUNTIF(Fran1!LD6:LD35,"&gt;25")-BZ8-BZ9)</f>
        <v xml:space="preserve"> </v>
      </c>
      <c r="CA10" s="185" t="str">
        <f>IF(OR(AND(ISBLANK(Fran1!$A$6),ISBLANK(Fran1!$B$6)),(COUNTIF(Fran1!LF6:LG35,""))=60)," ",COUNTIF(Fran1!LH6:LH35,"&gt;25")-CA8-CA9)</f>
        <v xml:space="preserve"> </v>
      </c>
      <c r="CB10" s="185" t="str">
        <f>IF(OR(AND(ISBLANK(Fran1!$A$6),ISBLANK(Fran1!$B$6)),(COUNTIF(Fran1!LM6:LN35,""))=60)," ",COUNTIF(Fran1!LO6:LO35,"&gt;25")-CB8-CB9)</f>
        <v xml:space="preserve"> </v>
      </c>
      <c r="CE10" s="185" t="s">
        <v>388</v>
      </c>
      <c r="CF10" s="185" t="str">
        <f>IF(OR(AND(ISBLANK(Math1!$A$6),ISBLANK(Math1!$B$6)),(COUNTIF(Math1!C6:D35,""))=60)," ",COUNTIF(Math1!E6:E35,"&gt;25")-CF8-CF9)</f>
        <v xml:space="preserve"> </v>
      </c>
      <c r="CG10" s="185" t="str">
        <f>IF(OR(AND(ISBLANK(Math1!$A$6),ISBLANK(Math1!$B$6)),(COUNTIF(Math1!G6:H35,""))=60)," ",COUNTIF(Math1!I6:I35,"&gt;25")-CG8-CG9)</f>
        <v xml:space="preserve"> </v>
      </c>
      <c r="CH10" s="185" t="str">
        <f>IF(OR(AND(ISBLANK(Math1!$A$6),ISBLANK(Math1!$B$6)),(COUNTIF(Math1!K6:L35,""))=60)," ",COUNTIF(Math1!M6:M35,"&gt;25")-CH8-CH9)</f>
        <v xml:space="preserve"> </v>
      </c>
      <c r="CI10" s="185" t="str">
        <f>IF(OR(AND(ISBLANK(Math1!$A$6),ISBLANK(Math1!$B$6)),(COUNTIF(Math1!O6:P35,""))=60)," ",COUNTIF(Math1!Q6:Q35,"&gt;25")-CI8-CI9)</f>
        <v xml:space="preserve"> </v>
      </c>
      <c r="CJ10" s="185" t="str">
        <f>IF(OR(AND(ISBLANK(Math1!$A$6),ISBLANK(Math1!$B$6)),(COUNTIF(Math1!S6:T35,""))=60)," ",COUNTIF(Math1!U6:U35,"&gt;25")-CJ8-CJ9)</f>
        <v xml:space="preserve"> </v>
      </c>
      <c r="CK10" s="185" t="str">
        <f>IF(OR(AND(ISBLANK(Math1!$A$6),ISBLANK(Math1!$B$6)),(COUNTIF(Math1!Z6:AA35,""))=60)," ",COUNTIF(Math1!AB6:AB35,"&gt;25")-CK8-CK9)</f>
        <v xml:space="preserve"> </v>
      </c>
      <c r="CL10" s="185" t="str">
        <f>IF(OR(AND(ISBLANK(Math1!$A$6),ISBLANK(Math1!$B$6)),(COUNTIF(Math1!AD6:AE35,""))=60)," ",COUNTIF(Math1!AF6:AF35,"&gt;25")-CL8-CL9)</f>
        <v xml:space="preserve"> </v>
      </c>
      <c r="CM10" s="185" t="str">
        <f>IF(OR(AND(ISBLANK(Math1!$A$6),ISBLANK(Math1!$B$6)),(COUNTIF(Math1!AH6:AI35,""))=60)," ",COUNTIF(Math1!AJ6:AJ35,"&gt;25")-CM8-CM9)</f>
        <v xml:space="preserve"> </v>
      </c>
      <c r="CN10" s="185" t="str">
        <f>IF(OR(AND(ISBLANK(Math1!$A$6),ISBLANK(Math1!$B$6)),(COUNTIF(Math1!AL6:AM35,""))=60)," ",COUNTIF(Math1!AN6:AN35,"&gt;25")-CN8-CN9)</f>
        <v xml:space="preserve"> </v>
      </c>
      <c r="CO10" s="185" t="str">
        <f>IF(OR(AND(ISBLANK(Math1!$A$6),ISBLANK(Math1!$B$6)),(COUNTIF(Math1!AP6:AQ35,""))=60)," ",COUNTIF(Math1!AR6:AR35,"&gt;25")-CO8-CO9)</f>
        <v xml:space="preserve"> </v>
      </c>
      <c r="CP10" s="185" t="str">
        <f>IF(OR(AND(ISBLANK(Math1!$A$6),ISBLANK(Math1!$B$6)),(COUNTIF(Math1!AW6:AX35,""))=60)," ",COUNTIF(Math1!AY6:AY35,"&gt;25")-CP8-CP9)</f>
        <v xml:space="preserve"> </v>
      </c>
      <c r="CQ10" s="185" t="str">
        <f>IF(OR(AND(ISBLANK(Math1!$A$6),ISBLANK(Math1!$B$6)),(COUNTIF(Math1!BA6:BB35,""))=60)," ",COUNTIF(Math1!BC6:BC35,"&gt;25")-CQ8-CQ9)</f>
        <v xml:space="preserve"> </v>
      </c>
      <c r="CR10" s="185" t="str">
        <f>IF(OR(AND(ISBLANK(Math1!$A$6),ISBLANK(Math1!$B$6)),(COUNTIF(Math1!BE6:BF35,""))=60)," ",COUNTIF(Math1!BG6:BG35,"&gt;25")-CR8-CR9)</f>
        <v xml:space="preserve"> </v>
      </c>
      <c r="CS10" s="185" t="str">
        <f>IF(OR(AND(ISBLANK(Math1!$A$6),ISBLANK(Math1!$B$6)),(COUNTIF(Math1!BI6:BJ35,""))=60)," ",COUNTIF(Math1!BK6:BK35,"&gt;25")-CS8-CS9)</f>
        <v xml:space="preserve"> </v>
      </c>
      <c r="CT10" s="185" t="str">
        <f>IF(OR(AND(ISBLANK(Math1!$A$6),ISBLANK(Math1!$B$6)),(COUNTIF(Math1!BM6:BN35,""))=60)," ",COUNTIF(Math1!BO6:BO35,"&gt;25")-CT8-CT9)</f>
        <v xml:space="preserve"> </v>
      </c>
      <c r="CU10" s="185" t="str">
        <f>IF(OR(AND(ISBLANK(Math1!$A$6),ISBLANK(Math1!$B$6)),(COUNTIF(Math1!BT6:BU35,""))=60)," ",COUNTIF(Math1!BV6:BV35,"&gt;25")-CU8-CU9)</f>
        <v xml:space="preserve"> </v>
      </c>
      <c r="CV10" s="185" t="str">
        <f>IF(OR(AND(ISBLANK(Math1!$A$6),ISBLANK(Math1!$B$6)),(COUNTIF(Math1!BX6:BY35,""))=60)," ",COUNTIF(Math1!BZ6:BZ35,"&gt;25")-CV8-CV9)</f>
        <v xml:space="preserve"> </v>
      </c>
      <c r="CW10" s="185" t="str">
        <f>IF(OR(AND(ISBLANK(Math1!$A$6),ISBLANK(Math1!$B$6)),(COUNTIF(Math1!CB6:CC35,""))=60)," ",COUNTIF(Math1!CD6:CD35,"&gt;25")-CW8-CW9)</f>
        <v xml:space="preserve"> </v>
      </c>
      <c r="CX10" s="185" t="str">
        <f>IF(OR(AND(ISBLANK(Math1!$A$6),ISBLANK(Math1!$B$6)),(COUNTIF(Math1!CF6:CG35,""))=60)," ",COUNTIF(Math1!CH6:CH35,"&gt;25")-CX8-CX9)</f>
        <v xml:space="preserve"> </v>
      </c>
      <c r="CY10" s="185" t="str">
        <f>IF(OR(AND(ISBLANK(Math1!$A$6),ISBLANK(Math1!$B$6)),(COUNTIF(Math1!CJ6:CK35,""))=60)," ",COUNTIF(Math1!CL6:CL35,"&gt;25")-CY8-CY9)</f>
        <v xml:space="preserve"> </v>
      </c>
      <c r="CZ10" s="185" t="str">
        <f>IF(OR(AND(ISBLANK(Math1!$A$6),ISBLANK(Math1!$B$6)),(COUNTIF(Math1!CQ6:CR35,""))=60)," ",COUNTIF(Math1!CS6:CS35,"&gt;25")-CZ8-CZ9)</f>
        <v xml:space="preserve"> </v>
      </c>
      <c r="DA10" s="185" t="str">
        <f>IF(OR(AND(ISBLANK(Math1!$A$6),ISBLANK(Math1!$B$6)),(COUNTIF(Math1!CU6:CV35,""))=60)," ",COUNTIF(Math1!CW6:CW35,"&gt;25")-DA8-DA9)</f>
        <v xml:space="preserve"> </v>
      </c>
      <c r="DB10" s="185" t="str">
        <f>IF(OR(AND(ISBLANK(Math1!$A$6),ISBLANK(Math1!$B$6)),(COUNTIF(Math1!CY6:CZ35,""))=60)," ",COUNTIF(Math1!DA6:DA35,"&gt;25")-DB8-DB9)</f>
        <v xml:space="preserve"> </v>
      </c>
      <c r="DC10" s="185" t="str">
        <f>IF(OR(AND(ISBLANK(Math1!$A$6),ISBLANK(Math1!$B$6)),(COUNTIF(Math1!DC6:DD35,""))=60)," ",COUNTIF(Math1!DE6:DE35,"&gt;25")-DC8-DC9)</f>
        <v xml:space="preserve"> </v>
      </c>
      <c r="DD10" s="185" t="str">
        <f>IF(OR(AND(ISBLANK(Math1!$A$6),ISBLANK(Math1!$B$6)),(COUNTIF(Math1!DG6:DH35,""))=60)," ",COUNTIF(Math1!DI6:DI35,"&gt;25")-DD8-DD9)</f>
        <v xml:space="preserve"> </v>
      </c>
      <c r="DE10" s="185" t="str">
        <f>IF(OR(AND(ISBLANK(Math1!$A$6),ISBLANK(Math1!$B$6)),(COUNTIF(Math1!DN6:DO35,""))=60)," ",COUNTIF(Math1!DP6:DP35,"&gt;25")-DE8-DE9)</f>
        <v xml:space="preserve"> </v>
      </c>
      <c r="DF10" s="185" t="str">
        <f>IF(OR(AND(ISBLANK(Math1!$A$6),ISBLANK(Math1!$B$6)),(COUNTIF(Math1!DR6:DS35,""))=60)," ",COUNTIF(Math1!DT6:DT35,"&gt;25")-DF8-DF9)</f>
        <v xml:space="preserve"> </v>
      </c>
      <c r="DG10" s="185" t="str">
        <f>IF(OR(AND(ISBLANK(Math1!$A$6),ISBLANK(Math1!$B$6)),(COUNTIF(Math1!DV6:DW35,""))=60)," ",COUNTIF(Math1!DX6:DX35,"&gt;25")-DG8-DG9)</f>
        <v xml:space="preserve"> </v>
      </c>
      <c r="DH10" s="185" t="str">
        <f>IF(OR(AND(ISBLANK(Math1!$A$6),ISBLANK(Math1!$B$6)),(COUNTIF(Math1!DZ6:EA35,""))=60)," ",COUNTIF(Math1!EB6:EB35,"&gt;25")-DH8-DH9)</f>
        <v xml:space="preserve"> </v>
      </c>
      <c r="DI10" s="185" t="str">
        <f>IF(OR(AND(ISBLANK(Math1!$A$6),ISBLANK(Math1!$B$6)),(COUNTIF(Math1!ED6:EE35,""))=60)," ",COUNTIF(Math1!EF6:EF35,"&gt;25")-DI8-DI9)</f>
        <v xml:space="preserve"> </v>
      </c>
      <c r="DJ10" s="185" t="str">
        <f>IF(OR(AND(ISBLANK(Math1!$A$6),ISBLANK(Math1!$B$6)),(COUNTIF(Math1!EK6:EL35,""))=60)," ",COUNTIF(Math1!EM6:EM35,"&gt;25")-DJ8-DJ9)</f>
        <v xml:space="preserve"> </v>
      </c>
      <c r="DK10" s="185" t="str">
        <f>IF(OR(AND(ISBLANK(Math1!$A$6),ISBLANK(Math1!$B$6)),(COUNTIF(Math1!EO6:EP35,""))=60)," ",COUNTIF(Math1!EQ6:EQ35,"&gt;25")-DK8-DK9)</f>
        <v xml:space="preserve"> </v>
      </c>
      <c r="DL10" s="185" t="str">
        <f>IF(OR(AND(ISBLANK(Math1!$A$6),ISBLANK(Math1!$B$6)),(COUNTIF(Math1!ES6:ET35,""))=60)," ",COUNTIF(Math1!EU6:EU35,"&gt;25")-DL8-DL9)</f>
        <v xml:space="preserve"> </v>
      </c>
      <c r="DM10" s="185" t="str">
        <f>IF(OR(AND(ISBLANK(Math1!$A$6),ISBLANK(Math1!$B$6)),(COUNTIF(Math1!EW6:EX35,""))=60)," ",COUNTIF(Math1!EY6:EY35,"&gt;25")-DM8-DM9)</f>
        <v xml:space="preserve"> </v>
      </c>
      <c r="DN10" s="185" t="str">
        <f>IF(OR(AND(ISBLANK(Math1!$A$6),ISBLANK(Math1!$B$6)),(COUNTIF(Math1!FA6:FB35,""))=60)," ",COUNTIF(Math1!FC6:FC35,"&gt;25")-DN8-DN9)</f>
        <v xml:space="preserve"> </v>
      </c>
      <c r="DO10" s="185" t="str">
        <f>IF(OR(AND(ISBLANK(Math1!$A$6),ISBLANK(Math1!$B$6)),(COUNTIF(Math1!FH6:FI35,""))=60)," ",COUNTIF(Math1!FJ6:FJ35,"&gt;25")-DO8-DO9)</f>
        <v xml:space="preserve"> </v>
      </c>
      <c r="DP10" s="185" t="str">
        <f>IF(OR(AND(ISBLANK(Math1!$A$6),ISBLANK(Math1!$B$6)),(COUNTIF(Math1!FL6:FM35,""))=60)," ",COUNTIF(Math1!FN6:FN35,"&gt;25")-DP8-DP9)</f>
        <v xml:space="preserve"> </v>
      </c>
      <c r="DQ10" s="185" t="str">
        <f>IF(OR(AND(ISBLANK(Math1!$A$6),ISBLANK(Math1!$B$6)),(COUNTIF(Math1!FP6:FQ35,""))=60)," ",COUNTIF(Math1!FR6:FR35,"&gt;25")-DQ8-DQ9)</f>
        <v xml:space="preserve"> </v>
      </c>
      <c r="DR10" s="185" t="str">
        <f>IF(OR(AND(ISBLANK(Math1!$A$6),ISBLANK(Math1!$B$6)),(COUNTIF(Math1!FT6:FU35,""))=60)," ",COUNTIF(Math1!FV6:FV35,"&gt;25")-DR8-DR9)</f>
        <v xml:space="preserve"> </v>
      </c>
      <c r="DS10" s="185" t="str">
        <f>IF(OR(AND(ISBLANK(Math1!$A$6),ISBLANK(Math1!$B$6)),(COUNTIF(Math1!FX6:FY35,""))=60)," ",COUNTIF(Math1!FZ6:FZ35,"&gt;25")-DS8-DS9)</f>
        <v xml:space="preserve"> </v>
      </c>
      <c r="DT10" s="185" t="str">
        <f>IF(OR(AND(ISBLANK(Math1!$A$6),ISBLANK(Math1!$B$6)),(COUNTIF(Math1!GE6:GF35,""))=60)," ",COUNTIF(Math1!GG6:GG35,"&gt;25")-DT8-DT9)</f>
        <v xml:space="preserve"> </v>
      </c>
      <c r="DU10" s="185" t="str">
        <f>IF(OR(AND(ISBLANK(Math1!$A$6),ISBLANK(Math1!$B$6)),(COUNTIF(Math1!GI6:GJ35,""))=60)," ",COUNTIF(Math1!GK6:GK35,"&gt;25")-DU8-DU9)</f>
        <v xml:space="preserve"> </v>
      </c>
      <c r="DV10" s="185" t="str">
        <f>IF(OR(AND(ISBLANK(Math1!$A$6),ISBLANK(Math1!$B$6)),(COUNTIF(Math1!GM6:GN35,""))=60)," ",COUNTIF(Math1!GO6:GO35,"&gt;25")-DV8-DV9)</f>
        <v xml:space="preserve"> </v>
      </c>
      <c r="DW10" s="185" t="str">
        <f>IF(OR(AND(ISBLANK(Math1!$A$6),ISBLANK(Math1!$B$6)),(COUNTIF(Math1!GQ6:GR35,""))=60)," ",COUNTIF(Math1!GS6:GS35,"&gt;25")-DW8-DW9)</f>
        <v xml:space="preserve"> </v>
      </c>
      <c r="DX10" s="185" t="str">
        <f>IF(OR(AND(ISBLANK(Math1!$A$6),ISBLANK(Math1!$B$6)),(COUNTIF(Math1!GU6:GV35,""))=60)," ",COUNTIF(Math1!GW6:GW35,"&gt;25")-DX8-DX9)</f>
        <v xml:space="preserve"> </v>
      </c>
      <c r="DY10" s="185" t="str">
        <f>IF(OR(AND(ISBLANK(Math1!$A$6),ISBLANK(Math1!$B$6)),(COUNTIF(Math1!HB6:HC35,""))=60)," ",COUNTIF(Math1!HD6:HD35,"&gt;25")-DY8-DY9)</f>
        <v xml:space="preserve"> </v>
      </c>
      <c r="DZ10" s="185" t="str">
        <f>IF(OR(AND(ISBLANK(Math1!$A$6),ISBLANK(Math1!$B$6)),(COUNTIF(Math1!HF6:HG35,""))=60)," ",COUNTIF(Math1!HH6:HH35,"&gt;25")-DZ8-DZ9)</f>
        <v xml:space="preserve"> </v>
      </c>
      <c r="EA10" s="185" t="str">
        <f>IF(OR(AND(ISBLANK(Math1!$A$6),ISBLANK(Math1!$B$6)),(COUNTIF(Math1!HJ6:HK35,""))=60)," ",COUNTIF(Math1!HL6:HL35,"&gt;25")-EA8-EA9)</f>
        <v xml:space="preserve"> </v>
      </c>
      <c r="EB10" s="185" t="str">
        <f>IF(OR(AND(ISBLANK(Math1!$A$6),ISBLANK(Math1!$B$6)),(COUNTIF(Math1!HN6:HO35,""))=60)," ",COUNTIF(Math1!HP6:HP35,"&gt;25")-EB8-EB9)</f>
        <v xml:space="preserve"> </v>
      </c>
      <c r="EC10" s="185" t="str">
        <f>IF(OR(AND(ISBLANK(Math1!$A$6),ISBLANK(Math1!$B$6)),(COUNTIF(Math1!HR6:HS35,""))=60)," ",COUNTIF(Math1!HT6:HT35,"&gt;25")-EC8-EC9)</f>
        <v xml:space="preserve"> </v>
      </c>
      <c r="ED10" s="185" t="str">
        <f>IF(OR(AND(ISBLANK(Math1!$A$6),ISBLANK(Math1!$B$6)),(COUNTIF(Math1!HY6:HZ35,""))=60)," ",COUNTIF(Math1!IA6:IA35,"&gt;25")-ED8-ED9)</f>
        <v xml:space="preserve"> </v>
      </c>
      <c r="EE10" s="185" t="str">
        <f>IF(OR(AND(ISBLANK(Math1!$A$6),ISBLANK(Math1!$B$6)),(COUNTIF(Math1!IC6:ID35,""))=60)," ",COUNTIF(Math1!IE6:IE35,"&gt;25")-EE8-EE9)</f>
        <v xml:space="preserve"> </v>
      </c>
      <c r="EF10" s="185" t="str">
        <f>IF(OR(AND(ISBLANK(Math1!$A$6),ISBLANK(Math1!$B$6)),(COUNTIF(Math1!IG6:IH35,""))=60)," ",COUNTIF(Math1!II6:II35,"&gt;25")-EF8-EF9)</f>
        <v xml:space="preserve"> </v>
      </c>
      <c r="EG10" s="185" t="str">
        <f>IF(OR(AND(ISBLANK(Math1!$A$6),ISBLANK(Math1!$B$6)),(COUNTIF(Math1!IK6:IL35,""))=60)," ",COUNTIF(Math1!IM6:IM35,"&gt;25")-EG8-EG9)</f>
        <v xml:space="preserve"> </v>
      </c>
      <c r="EH10" s="185" t="str">
        <f>IF(OR(AND(ISBLANK(Math1!$A$6),ISBLANK(Math1!$B$6)),(COUNTIF(Math1!IO6:IP35,""))=60)," ",COUNTIF(Math1!IQ6:IQ35,"&gt;25")-EH8-EH9)</f>
        <v xml:space="preserve"> </v>
      </c>
      <c r="EI10" s="185" t="str">
        <f>IF(OR(AND(ISBLANK(Math1!$A$6),ISBLANK(Math1!$B$6)),(COUNTIF(Math1!IV6:IW35,""))=60)," ",COUNTIF(Math1!IX6:IX35,"&gt;25")-EI8-EI9)</f>
        <v xml:space="preserve"> </v>
      </c>
      <c r="EJ10" s="185" t="str">
        <f>IF(OR(AND(ISBLANK(Math1!$A$6),ISBLANK(Math1!$B$6)),(COUNTIF(Math1!IZ6:JA35,""))=60)," ",COUNTIF(Math1!JB6:JB35,"&gt;25")-EJ8-EJ9)</f>
        <v xml:space="preserve"> </v>
      </c>
      <c r="EK10" s="185" t="str">
        <f>IF(OR(AND(ISBLANK(Math1!$A$6),ISBLANK(Math1!$B$6)),(COUNTIF(Math1!JD6:JE35,""))=60)," ",COUNTIF(Math1!JF6:JF35,"&gt;25")-EK8-EK9)</f>
        <v xml:space="preserve"> </v>
      </c>
      <c r="EL10" s="185" t="str">
        <f>IF(OR(AND(ISBLANK(Math1!$A$6),ISBLANK(Math1!$B$6)),(COUNTIF(Math1!JH6:JI35,""))=60)," ",COUNTIF(Math1!JJ6:JJ35,"&gt;25")-EL8-EL9)</f>
        <v xml:space="preserve"> </v>
      </c>
      <c r="EM10" s="185" t="str">
        <f>IF(OR(AND(ISBLANK(Math1!$A$6),ISBLANK(Math1!$B$6)),(COUNTIF(Math1!JL6:JM35,""))=60)," ",COUNTIF(Math1!JN6:JN35,"&gt;25")-EM8-EM9)</f>
        <v xml:space="preserve"> </v>
      </c>
      <c r="EN10" s="185" t="str">
        <f>IF(OR(AND(ISBLANK(Math1!$A$6),ISBLANK(Math1!$B$6)),(COUNTIF(Math1!JS6:JT35,""))=60)," ",COUNTIF(Math1!JU6:JU35,"&gt;25")-EN8-EN9)</f>
        <v xml:space="preserve"> </v>
      </c>
      <c r="EO10" s="185" t="str">
        <f>IF(OR(AND(ISBLANK(Math1!$A$6),ISBLANK(Math1!$B$6)),(COUNTIF(Math1!JW6:JX35,""))=60)," ",COUNTIF(Math1!JY6:JY35,"&gt;25")-EO8-EO9)</f>
        <v xml:space="preserve"> </v>
      </c>
      <c r="EP10" s="185" t="str">
        <f>IF(OR(AND(ISBLANK(Math1!$A$6),ISBLANK(Math1!$B$6)),(COUNTIF(Math1!KA6:KB35,""))=60)," ",COUNTIF(Math1!KC6:KC35,"&gt;25")-EP8-EP9)</f>
        <v xml:space="preserve"> </v>
      </c>
      <c r="EQ10" s="185" t="str">
        <f>IF(OR(AND(ISBLANK(Math1!$A$6),ISBLANK(Math1!$B$6)),(COUNTIF(Math1!KE6:KF35,""))=60)," ",COUNTIF(Math1!KG6:KG35,"&gt;25")-EQ8-EQ9)</f>
        <v xml:space="preserve"> </v>
      </c>
      <c r="ER10" s="185" t="str">
        <f>IF(OR(AND(ISBLANK(Math1!$A$6),ISBLANK(Math1!$B$6)),(COUNTIF(Math1!KI6:KJ35,""))=60)," ",COUNTIF(Math1!KK6:KK35,"&gt;25")-ER8-ER9)</f>
        <v xml:space="preserve"> </v>
      </c>
      <c r="ES10" s="185" t="str">
        <f>IF(OR(AND(ISBLANK(Math1!$A$6),ISBLANK(Math1!$B$6)),(COUNTIF(Math1!KP6:KQ35,""))=60)," ",COUNTIF(Math1!KR6:KR35,"&gt;25")-ES8-ES9)</f>
        <v xml:space="preserve"> </v>
      </c>
      <c r="ET10" s="185" t="str">
        <f>IF(OR(AND(ISBLANK(Math1!$A$6),ISBLANK(Math1!$B$6)),(COUNTIF(Math1!KT6:KU35,""))=60)," ",COUNTIF(Math1!KV6:KV35,"&gt;25")-ET8-ET9)</f>
        <v xml:space="preserve"> </v>
      </c>
    </row>
    <row r="11" spans="1:150">
      <c r="A11" s="256" t="str">
        <f t="shared" si="0"/>
        <v xml:space="preserve"> </v>
      </c>
      <c r="B11" s="191" t="str">
        <f>IF(ISBLANK(Fran1!A9)," ",Fran1!A9)</f>
        <v xml:space="preserve"> </v>
      </c>
      <c r="C11" s="191" t="str">
        <f>IF(ISBLANK(Fran1!B9)," ",Fran1!B9)</f>
        <v xml:space="preserve"> </v>
      </c>
      <c r="D11" s="192" t="str">
        <f>IF(ISBLANK(Fran1!A9)," ",AVERAGE(Fran1!E9,Fran1!I9,Fran1!M9,Fran1!Q9,Fran1!U9,Fran1!AB9,Fran1!AF9,Fran1!AJ9,Fran1!AN9,Fran1!AR9,Fran1!AY9,Fran1!BC9,Fran1!BK9,Fran1!BO9,Fran1!BV9,Fran1!CD9,Fran1!CH9,Fran1!CL9,Fran1!CS9,Fran1!CW9,Fran1!DA9,Fran1!DE9,Fran1!DI9,Fran1!DP9,Fran1!DT9,Fran1!DX9,Fran1!EB9,Fran1!EF9,Fran1!EM9,Fran1!EQ9,Fran1!EU9,Fran1!EY9,Fran1!FC9,Fran1!FJ9,Fran1!FN9,Fran1!FR9,Fran1!FV9,Fran1!FZ9,Fran1!GG9,Fran1!GK9,Fran1!GO9,Fran1!GS9,Fran1!GW9,Fran1!HD9,Fran1!HH9,Fran1!HL9,Fran1!HP8:HP9,Fran1!HT9,Fran1!IA9,Fran1!IE9,Fran1!II9,Fran1!IM9,Fran1!IQ9,Fran1!IX9,Fran1!JB9,Fran1!JF9,Fran1!JJ9,Fran1!JN9,Fran1!JU9,Fran1!JY9,Fran1!KC9,Fran1!KG9,Fran1!KK9,Fran1!KR9,Fran1!KV9,Fran1!KZ9,Fran1!LD9,Fran1!LH9,Fran1!LO9,))</f>
        <v xml:space="preserve"> </v>
      </c>
      <c r="E11" s="192" t="str">
        <f>IF(ISBLANK(Fran1!A9)," ",AVERAGE(Math1!E9,Math1!I9,Math1!M9,Math1!Q9,Math1!U9,Math1!AB9,Math1!AF9,Math1!AJ9,Math1!AN9,Math1!AR9,Math1!AY9,Math1!BC9,Math1!BG9,Math1!BK9,Math1!BO9,Math1!BV9,Math1!BZ9,Math1!CD9,Math1!CH9,Math1!CL9,Math1!CS9,Math1!CW9,Math1!DA9,Math1!DE9,Math1!DI9,Math1!DP9,Math1!DT9,Math1!DX9,Math1!EB9,Math1!EF9,Math1!EM9,Math1!EQ9,Math1!EU9,Math1!EY9,Math1!FC9,Math1!FJ9,Math1!FN9,Math1!FR9,Math1!FV9,Math1!FZ9,Math1!GG9,Math1!GK9,Math1!GO9,Math1!GS9,Math1!GW9,Math1!HD9,Math1!HH9,Math1!HL9,Math1!HP9,Math1!HT9,Math1!IA9,Math1!IE9,Math1!II9,Math1!IM9,Math1!IQ9,Math1!IX9,Math1!JB9,Math1!JF9,Math1!JJ9,Math1!JN9,Math1!JU9,Math1!JY9,Math1!KC9,Math1!KG9,Math1!KK9,Math1!KR9,Math1!KV9))</f>
        <v xml:space="preserve"> </v>
      </c>
      <c r="F11" s="193" t="str">
        <f t="shared" si="1"/>
        <v xml:space="preserve"> </v>
      </c>
      <c r="G11" s="194" t="str">
        <f t="shared" si="2"/>
        <v xml:space="preserve"> </v>
      </c>
      <c r="H11" s="195"/>
      <c r="I11" s="185" t="s">
        <v>389</v>
      </c>
      <c r="J11" s="185" t="str">
        <f>IF(OR(AND(ISBLANK(Fran1!$A$6),ISBLANK(Fran1!$B$6)),(COUNTIF(Fran1!C6:D35,""))=60)," ",COUNTIF(Fran1!E6:E35,"&lt;=25"))</f>
        <v xml:space="preserve"> </v>
      </c>
      <c r="K11" s="185" t="str">
        <f>IF(OR(AND(ISBLANK(Fran1!$A$6),ISBLANK(Fran1!$B$6)),(COUNTIF(Fran1!G6:H35,""))=60)," ",COUNTIF(Fran1!I6:I35,"&lt;=25"))</f>
        <v xml:space="preserve"> </v>
      </c>
      <c r="L11" s="185" t="str">
        <f>IF(OR(AND(ISBLANK(Fran1!$A$6),ISBLANK(Fran1!$B$6)),(COUNTIF(Fran1!K6:L35,""))=60)," ",COUNTIF(Fran1!M6:M35,"&lt;=25"))</f>
        <v xml:space="preserve"> </v>
      </c>
      <c r="M11" s="185" t="str">
        <f>IF(OR(AND(ISBLANK(Fran1!$A$6),ISBLANK(Fran1!$B$6)),(COUNTIF(Fran1!O6:P35,""))=60)," ",COUNTIF(Fran1!Q6:Q35,"&lt;=25"))</f>
        <v xml:space="preserve"> </v>
      </c>
      <c r="N11" s="185" t="str">
        <f>IF(OR(AND(ISBLANK(Fran1!$A$6),ISBLANK(Fran1!$B$6)),(COUNTIF(Fran1!S6:T35,""))=60)," ",COUNTIF(Fran1!U6:U35,"&lt;=25"))</f>
        <v xml:space="preserve"> </v>
      </c>
      <c r="O11" s="185" t="str">
        <f>IF(OR(AND(ISBLANK(Fran1!$A$6),ISBLANK(Fran1!$B$6)),(COUNTIF(Fran1!Z6:AA35,""))=60)," ",COUNTIF(Fran1!AB6:AB35,"&lt;=25"))</f>
        <v xml:space="preserve"> </v>
      </c>
      <c r="P11" s="185" t="str">
        <f>IF(OR(AND(ISBLANK(Fran1!$A$6),ISBLANK(Fran1!$B$6)),(COUNTIF(Fran1!AD6:AE35,""))=60)," ",COUNTIF(Fran1!AF6:AF35,"&lt;=25"))</f>
        <v xml:space="preserve"> </v>
      </c>
      <c r="Q11" s="185" t="str">
        <f>IF(OR(AND(ISBLANK(Fran1!$A$6),ISBLANK(Fran1!$B$6)),(COUNTIF(Fran1!AH6:AI35,""))=60)," ",COUNTIF(Fran1!AJ6:AJ35,"&lt;=25"))</f>
        <v xml:space="preserve"> </v>
      </c>
      <c r="R11" s="185" t="str">
        <f>IF(OR(AND(ISBLANK(Fran1!$A$6),ISBLANK(Fran1!$B$6)),(COUNTIF(Fran1!AL6:AM35,""))=60)," ",COUNTIF(Fran1!AN6:AN35,"&lt;=25"))</f>
        <v xml:space="preserve"> </v>
      </c>
      <c r="S11" s="185" t="str">
        <f>IF(OR(AND(ISBLANK(Fran1!$A$6),ISBLANK(Fran1!$B$6)),(COUNTIF(Fran1!AP6:AQ35,""))=60)," ",COUNTIF(Fran1!AR6:AR35,"&lt;=25"))</f>
        <v xml:space="preserve"> </v>
      </c>
      <c r="T11" s="185" t="str">
        <f>IF(OR(AND(ISBLANK(Fran1!$A$6),ISBLANK(Fran1!$B$6)),(COUNTIF(Fran1!AW6:AX35,""))=60)," ",COUNTIF(Fran1!AY6:AY35,"&lt;=25"))</f>
        <v xml:space="preserve"> </v>
      </c>
      <c r="U11" s="185" t="str">
        <f>IF(OR(AND(ISBLANK(Fran1!$A$6),ISBLANK(Fran1!$B$6)),(COUNTIF(Fran1!BA6:BB35,""))=60)," ",COUNTIF(Fran1!BC6:BC35,"&lt;=25"))</f>
        <v xml:space="preserve"> </v>
      </c>
      <c r="V11" s="185" t="str">
        <f>IF(OR(AND(ISBLANK(Fran1!$A$6),ISBLANK(Fran1!$B$6)),(COUNTIF(Fran1!BE6:BF35,""))=60)," ",COUNTIF(Fran1!BG6:BG35,"&lt;=25"))</f>
        <v xml:space="preserve"> </v>
      </c>
      <c r="W11" s="185" t="str">
        <f>IF(OR(AND(ISBLANK(Fran1!$A$6),ISBLANK(Fran1!$B$6)),(COUNTIF(Fran1!BI6:BJ35,""))=60)," ",COUNTIF(Fran1!BK6:BK35,"&lt;=25"))</f>
        <v xml:space="preserve"> </v>
      </c>
      <c r="X11" s="185" t="str">
        <f>IF(OR(AND(ISBLANK(Fran1!$A$6),ISBLANK(Fran1!$B$6)),(COUNTIF(Fran1!BM6:BN35,""))=60)," ",COUNTIF(Fran1!BO6:BO35,"&lt;=25"))</f>
        <v xml:space="preserve"> </v>
      </c>
      <c r="Y11" s="185" t="str">
        <f>IF(OR(AND(ISBLANK(Fran1!$A$6),ISBLANK(Fran1!$B$6)),(COUNTIF(Fran1!BT6:BU35,""))=60)," ",COUNTIF(Fran1!BV6:BV35,"&lt;=25"))</f>
        <v xml:space="preserve"> </v>
      </c>
      <c r="Z11" s="185" t="str">
        <f>IF(OR(AND(ISBLANK(Fran1!$A$6),ISBLANK(Fran1!$B$6)),(COUNTIF(Fran1!BX6:BY35,""))=60)," ",COUNTIF(Fran1!BZ6:BZ35,"&lt;=25"))</f>
        <v xml:space="preserve"> </v>
      </c>
      <c r="AA11" s="185" t="str">
        <f>IF(OR(AND(ISBLANK(Fran1!$A$6),ISBLANK(Fran1!$B$6)),(COUNTIF(Fran1!CB6:CC35,""))=60)," ",COUNTIF(Fran1!CD6:CD35,"&lt;=25"))</f>
        <v xml:space="preserve"> </v>
      </c>
      <c r="AB11" s="185" t="str">
        <f>IF(OR(AND(ISBLANK(Fran1!$A$6),ISBLANK(Fran1!$B$6)),(COUNTIF(Fran1!CF6:CG35,""))=60)," ",COUNTIF(Fran1!CH6:CH35,"&lt;=25"))</f>
        <v xml:space="preserve"> </v>
      </c>
      <c r="AC11" s="185" t="str">
        <f>IF(OR(AND(ISBLANK(Fran1!$A$6),ISBLANK(Fran1!$B$6)),(COUNTIF(Fran1!CJ6:CK35,""))=60)," ",COUNTIF(Fran1!CL6:CL35,"&lt;=25"))</f>
        <v xml:space="preserve"> </v>
      </c>
      <c r="AD11" s="185" t="str">
        <f>IF(OR(AND(ISBLANK(Fran1!$A$6),ISBLANK(Fran1!$B$6)),(COUNTIF(Fran1!CQ6:CR35,""))=60)," ",COUNTIF(Fran1!CS6:CS35,"&lt;=25"))</f>
        <v xml:space="preserve"> </v>
      </c>
      <c r="AE11" s="185" t="str">
        <f>IF(OR(AND(ISBLANK(Fran1!$A$6),ISBLANK(Fran1!$B$6)),(COUNTIF(Fran1!CU6:CV35,""))=60)," ",COUNTIF(Fran1!CW6:CW35,"&lt;=25"))</f>
        <v xml:space="preserve"> </v>
      </c>
      <c r="AF11" s="185" t="str">
        <f>IF(OR(AND(ISBLANK(Fran1!$A$6),ISBLANK(Fran1!$B$6)),(COUNTIF(Fran1!CY6:CZ35,""))=60)," ",COUNTIF(Fran1!DA6:DA35,"&lt;=25"))</f>
        <v xml:space="preserve"> </v>
      </c>
      <c r="AG11" s="185" t="str">
        <f>IF(OR(AND(ISBLANK(Fran1!$A$6),ISBLANK(Fran1!$B$6)),(COUNTIF(Fran1!DC6:DD35,""))=60)," ",COUNTIF(Fran1!DE6:DE35,"&lt;=25"))</f>
        <v xml:space="preserve"> </v>
      </c>
      <c r="AH11" s="185" t="str">
        <f>IF(OR(AND(ISBLANK(Fran1!$A$6),ISBLANK(Fran1!$B$6)),(COUNTIF(Fran1!DG6:DH35,""))=60)," ",COUNTIF(Fran1!DI6:DI35,"&lt;=25"))</f>
        <v xml:space="preserve"> </v>
      </c>
      <c r="AI11" s="185" t="str">
        <f>IF(OR(AND(ISBLANK(Fran1!$A$6),ISBLANK(Fran1!$B$6)),(COUNTIF(Fran1!DN6:DO35,""))=60)," ",COUNTIF(Fran1!DP6:DP35,"&lt;=25"))</f>
        <v xml:space="preserve"> </v>
      </c>
      <c r="AJ11" s="185" t="str">
        <f>IF(OR(AND(ISBLANK(Fran1!$A$6),ISBLANK(Fran1!$B$6)),(COUNTIF(Fran1!DR6:DS35,""))=60)," ",COUNTIF(Fran1!DT6:DT35,"&lt;=25"))</f>
        <v xml:space="preserve"> </v>
      </c>
      <c r="AK11" s="185" t="str">
        <f>IF(OR(AND(ISBLANK(Fran1!$A$6),ISBLANK(Fran1!$B$6)),(COUNTIF(Fran1!DV6:DW35,""))=60)," ",COUNTIF(Fran1!DX6:DX35,"&lt;=25"))</f>
        <v xml:space="preserve"> </v>
      </c>
      <c r="AL11" s="185" t="str">
        <f>IF(OR(AND(ISBLANK(Fran1!$A$6),ISBLANK(Fran1!$B$6)),(COUNTIF(Fran1!DZ6:EA35,""))=60)," ",COUNTIF(Fran1!EB6:EB35,"&lt;=25"))</f>
        <v xml:space="preserve"> </v>
      </c>
      <c r="AM11" s="185" t="str">
        <f>IF(OR(AND(ISBLANK(Fran1!$A$6),ISBLANK(Fran1!$B$6)),(COUNTIF(Fran1!ED6:EE35,""))=60)," ",COUNTIF(Fran1!EF6:EF35,"&lt;=25"))</f>
        <v xml:space="preserve"> </v>
      </c>
      <c r="AN11" s="185" t="str">
        <f>IF(OR(AND(ISBLANK(Fran1!$A$6),ISBLANK(Fran1!$B$6)),(COUNTIF(Fran1!EK6:EL35,""))=60)," ",COUNTIF(Fran1!EM6:EM35,"&lt;=25"))</f>
        <v xml:space="preserve"> </v>
      </c>
      <c r="AO11" s="185" t="str">
        <f>IF(OR(AND(ISBLANK(Fran1!$A$6),ISBLANK(Fran1!$B$6)),(COUNTIF(Fran1!EO6:EP35,""))=60)," ",COUNTIF(Fran1!EQ6:EQ35,"&lt;=25"))</f>
        <v xml:space="preserve"> </v>
      </c>
      <c r="AP11" s="185" t="str">
        <f>IF(OR(AND(ISBLANK(Fran1!$A$6),ISBLANK(Fran1!$B$6)),(COUNTIF(Fran1!ES6:ET35,""))=60)," ",COUNTIF(Fran1!EU6:EU35,"&lt;=25"))</f>
        <v xml:space="preserve"> </v>
      </c>
      <c r="AQ11" s="185" t="str">
        <f>IF(OR(AND(ISBLANK(Fran1!$A$6),ISBLANK(Fran1!$B$6)),(COUNTIF(Fran1!EW6:EX35,""))=60)," ",COUNTIF(Fran1!EY6:EY35,"&lt;=25"))</f>
        <v xml:space="preserve"> </v>
      </c>
      <c r="AR11" s="185" t="str">
        <f>IF(OR(AND(ISBLANK(Fran1!$A$6),ISBLANK(Fran1!$B$6)),(COUNTIF(Fran1!FA6:FB35,""))=60)," ",COUNTIF(Fran1!FC6:FC35,"&lt;=25"))</f>
        <v xml:space="preserve"> </v>
      </c>
      <c r="AS11" s="185" t="str">
        <f>IF(OR(AND(ISBLANK(Fran1!$A$6),ISBLANK(Fran1!$B$6)),(COUNTIF(Fran1!FH6:FI35,""))=60)," ",COUNTIF(Fran1!FJ6:FJ35,"&lt;=25"))</f>
        <v xml:space="preserve"> </v>
      </c>
      <c r="AT11" s="185" t="str">
        <f>IF(OR(AND(ISBLANK(Fran1!$A$6),ISBLANK(Fran1!$B$6)),(COUNTIF(Fran1!FL6:FM35,""))=60)," ",COUNTIF(Fran1!FN6:FN35,"&lt;=25"))</f>
        <v xml:space="preserve"> </v>
      </c>
      <c r="AU11" s="185" t="str">
        <f>IF(OR(AND(ISBLANK(Fran1!$A$6),ISBLANK(Fran1!$B$6)),(COUNTIF(Fran1!FP6:FQ35,""))=60)," ",COUNTIF(Fran1!FR6:FR35,"&lt;=25"))</f>
        <v xml:space="preserve"> </v>
      </c>
      <c r="AV11" s="185" t="str">
        <f>IF(OR(AND(ISBLANK(Fran1!$A$6),ISBLANK(Fran1!$B$6)),(COUNTIF(Fran1!FT6:FU35,""))=60)," ",COUNTIF(Fran1!FV6:FV35,"&lt;=25"))</f>
        <v xml:space="preserve"> </v>
      </c>
      <c r="AW11" s="185" t="str">
        <f>IF(OR(AND(ISBLANK(Fran1!$A$6),ISBLANK(Fran1!$B$6)),(COUNTIF(Fran1!FX6:FY35,""))=60)," ",COUNTIF(Fran1!FZ6:FZ35,"&lt;=25"))</f>
        <v xml:space="preserve"> </v>
      </c>
      <c r="AX11" s="185" t="str">
        <f>IF(OR(AND(ISBLANK(Fran1!$A$6),ISBLANK(Fran1!$B$6)),(COUNTIF(Fran1!GE6:GF35,""))=60)," ",COUNTIF(Fran1!GG6:GG35,"&lt;=25"))</f>
        <v xml:space="preserve"> </v>
      </c>
      <c r="AY11" s="185" t="str">
        <f>IF(OR(AND(ISBLANK(Fran1!$A$6),ISBLANK(Fran1!$B$6)),(COUNTIF(Fran1!GI6:GJ35,""))=60)," ",COUNTIF(Fran1!GK6:GK35,"&lt;=25"))</f>
        <v xml:space="preserve"> </v>
      </c>
      <c r="AZ11" s="185" t="str">
        <f>IF(OR(AND(ISBLANK(Fran1!$A$6),ISBLANK(Fran1!$B$6)),(COUNTIF(Fran1!GM6:GN35,""))=60)," ",COUNTIF(Fran1!GO6:GO35,"&lt;=25"))</f>
        <v xml:space="preserve"> </v>
      </c>
      <c r="BA11" s="185" t="str">
        <f>IF(OR(AND(ISBLANK(Fran1!$A$6),ISBLANK(Fran1!$B$6)),(COUNTIF(Fran1!GQ6:GR35,""))=60)," ",COUNTIF(Fran1!GS6:GS35,"&lt;=25"))</f>
        <v xml:space="preserve"> </v>
      </c>
      <c r="BB11" s="185" t="str">
        <f>IF(OR(AND(ISBLANK(Fran1!$A$6),ISBLANK(Fran1!$B$6)),(COUNTIF(Fran1!GU6:GV35,""))=60)," ",COUNTIF(Fran1!GW6:GW35,"&lt;=25"))</f>
        <v xml:space="preserve"> </v>
      </c>
      <c r="BC11" s="185" t="str">
        <f>IF(OR(AND(ISBLANK(Fran1!$A$6),ISBLANK(Fran1!$B$6)),(COUNTIF(Fran1!HB6:HC35,""))=60)," ",COUNTIF(Fran1!HD6:HD35,"&lt;=25"))</f>
        <v xml:space="preserve"> </v>
      </c>
      <c r="BD11" s="185" t="str">
        <f>IF(OR(AND(ISBLANK(Fran1!$A$6),ISBLANK(Fran1!$B$6)),(COUNTIF(Fran1!HF6:HG35,""))=60)," ",COUNTIF(Fran1!HH6:HH35,"&lt;=25"))</f>
        <v xml:space="preserve"> </v>
      </c>
      <c r="BE11" s="185" t="str">
        <f>IF(OR(AND(ISBLANK(Fran1!$A$6),ISBLANK(Fran1!$B$6)),(COUNTIF(Fran1!HJ6:HK35,""))=60)," ",COUNTIF(Fran1!HL6:HL35,"&lt;=25"))</f>
        <v xml:space="preserve"> </v>
      </c>
      <c r="BF11" s="185" t="str">
        <f>IF(OR(AND(ISBLANK(Fran1!$A$6),ISBLANK(Fran1!$B$6)),(COUNTIF(Fran1!HN6:HO35,""))=60)," ",COUNTIF(Fran1!HP6:HP35,"&lt;=25"))</f>
        <v xml:space="preserve"> </v>
      </c>
      <c r="BG11" s="185" t="str">
        <f>IF(OR(AND(ISBLANK(Fran1!$A$6),ISBLANK(Fran1!$B$6)),(COUNTIF(Fran1!HR6:HS35,""))=60)," ",COUNTIF(Fran1!HT6:HT35,"&lt;=25"))</f>
        <v xml:space="preserve"> </v>
      </c>
      <c r="BH11" s="185" t="str">
        <f>IF(OR(AND(ISBLANK(Fran1!$A$6),ISBLANK(Fran1!$B$6)),(COUNTIF(Fran1!HY6:HZ35,""))=60)," ",COUNTIF(Fran1!IA6:IA35,"&lt;=25"))</f>
        <v xml:space="preserve"> </v>
      </c>
      <c r="BI11" s="185" t="str">
        <f>IF(OR(AND(ISBLANK(Fran1!$A$6),ISBLANK(Fran1!$B$6)),(COUNTIF(Fran1!IC6:ID35,""))=60)," ",COUNTIF(Fran1!IE6:IE35,"&lt;=25"))</f>
        <v xml:space="preserve"> </v>
      </c>
      <c r="BJ11" s="185" t="str">
        <f>IF(OR(AND(ISBLANK(Fran1!$A$6),ISBLANK(Fran1!$B$6)),(COUNTIF(Fran1!IG6:IH35,""))=60)," ",COUNTIF(Fran1!II6:II35,"&lt;=25"))</f>
        <v xml:space="preserve"> </v>
      </c>
      <c r="BK11" s="185" t="str">
        <f>IF(OR(AND(ISBLANK(Fran1!$A$6),ISBLANK(Fran1!$B$6)),(COUNTIF(Fran1!IK6:IL35,""))=60)," ",COUNTIF(Fran1!IM6:IM35,"&lt;=25"))</f>
        <v xml:space="preserve"> </v>
      </c>
      <c r="BL11" s="185" t="str">
        <f>IF(OR(AND(ISBLANK(Fran1!$A$6),ISBLANK(Fran1!$B$6)),(COUNTIF(Fran1!IO6:IP35,""))=60)," ",COUNTIF(Fran1!IQ6:IQ35,"&lt;=25"))</f>
        <v xml:space="preserve"> </v>
      </c>
      <c r="BM11" s="185" t="str">
        <f>IF(OR(AND(ISBLANK(Fran1!$A$6),ISBLANK(Fran1!$B$6)),(COUNTIF(Fran1!IV6:IW35,""))=60)," ",COUNTIF(Fran1!IX6:IX35,"&lt;=25"))</f>
        <v xml:space="preserve"> </v>
      </c>
      <c r="BN11" s="185" t="str">
        <f>IF(OR(AND(ISBLANK(Fran1!$A$6),ISBLANK(Fran1!$B$6)),(COUNTIF(Fran1!IZ6:JA35,""))=60)," ",COUNTIF(Fran1!JB6:JB35,"&lt;=25"))</f>
        <v xml:space="preserve"> </v>
      </c>
      <c r="BO11" s="185" t="str">
        <f>IF(OR(AND(ISBLANK(Fran1!$A$6),ISBLANK(Fran1!$B$6)),(COUNTIF(Fran1!JD6:JE35,""))=60)," ",COUNTIF(Fran1!JF6:JF35,"&lt;=25"))</f>
        <v xml:space="preserve"> </v>
      </c>
      <c r="BP11" s="185" t="str">
        <f>IF(OR(AND(ISBLANK(Fran1!$A$6),ISBLANK(Fran1!$B$6)),(COUNTIF(Fran1!JH6:JI35,""))=60)," ",COUNTIF(Fran1!JJ6:JJ35,"&lt;=25"))</f>
        <v xml:space="preserve"> </v>
      </c>
      <c r="BQ11" s="185" t="str">
        <f>IF(OR(AND(ISBLANK(Fran1!$A$6),ISBLANK(Fran1!$B$6)),(COUNTIF(Fran1!JL6:JM35,""))=60)," ",COUNTIF(Fran1!JN6:JN35,"&lt;=25"))</f>
        <v xml:space="preserve"> </v>
      </c>
      <c r="BR11" s="185" t="str">
        <f>IF(OR(AND(ISBLANK(Fran1!$A$6),ISBLANK(Fran1!$B$6)),(COUNTIF(Fran1!JS6:JT35,""))=60)," ",COUNTIF(Fran1!JU6:JU35,"&lt;=25"))</f>
        <v xml:space="preserve"> </v>
      </c>
      <c r="BS11" s="185" t="str">
        <f>IF(OR(AND(ISBLANK(Fran1!$A$6),ISBLANK(Fran1!$B$6)),(COUNTIF(Fran1!JW6:JX35,""))=60)," ",COUNTIF(Fran1!JY6:JY35,"&lt;=25"))</f>
        <v xml:space="preserve"> </v>
      </c>
      <c r="BT11" s="185" t="str">
        <f>IF(OR(AND(ISBLANK(Fran1!$A$6),ISBLANK(Fran1!$B$6)),(COUNTIF(Fran1!KA6:KB35,""))=60)," ",COUNTIF(Fran1!KC6:KC35,"&lt;=25"))</f>
        <v xml:space="preserve"> </v>
      </c>
      <c r="BU11" s="185" t="str">
        <f>IF(OR(AND(ISBLANK(Fran1!$A$6),ISBLANK(Fran1!$B$6)),(COUNTIF(Fran1!KE6:KF35,""))=60)," ",COUNTIF(Fran1!KG6:KG35,"&lt;=25"))</f>
        <v xml:space="preserve"> </v>
      </c>
      <c r="BV11" s="185" t="str">
        <f>IF(OR(AND(ISBLANK(Fran1!$A$6),ISBLANK(Fran1!$B$6)),(COUNTIF(Fran1!KI6:KJ35,""))=60)," ",COUNTIF(Fran1!KK6:KK35,"&lt;=25"))</f>
        <v xml:space="preserve"> </v>
      </c>
      <c r="BW11" s="185" t="str">
        <f>IF(OR(AND(ISBLANK(Fran1!$A$6),ISBLANK(Fran1!$B$6)),(COUNTIF(Fran1!KP6:KQ35,""))=60)," ",COUNTIF(Fran1!KR6:KR35,"&lt;=25"))</f>
        <v xml:space="preserve"> </v>
      </c>
      <c r="BX11" s="185" t="str">
        <f>IF(OR(AND(ISBLANK(Fran1!$A$6),ISBLANK(Fran1!$B$6)),(COUNTIF(Fran1!KT6:KU35,""))=60)," ",COUNTIF(Fran1!KV6:KV35,"&lt;=25"))</f>
        <v xml:space="preserve"> </v>
      </c>
      <c r="BY11" s="185" t="str">
        <f>IF(OR(AND(ISBLANK(Fran1!$A$6),ISBLANK(Fran1!$B$6)),(COUNTIF(Fran1!KX6:KY35,""))=60)," ",COUNTIF(Fran1!KZ6:KZ35,"&lt;=25"))</f>
        <v xml:space="preserve"> </v>
      </c>
      <c r="BZ11" s="185" t="str">
        <f>IF(OR(AND(ISBLANK(Fran1!$A$6),ISBLANK(Fran1!$B$6)),(COUNTIF(Fran1!LB6:LC35,""))=60)," ",COUNTIF(Fran1!LD6:LD35,"&lt;=25"))</f>
        <v xml:space="preserve"> </v>
      </c>
      <c r="CA11" s="185" t="str">
        <f>IF(OR(AND(ISBLANK(Fran1!$A$6),ISBLANK(Fran1!$B$6)),(COUNTIF(Fran1!LF6:LG35,""))=60)," ",COUNTIF(Fran1!LH6:LH35,"&lt;=25"))</f>
        <v xml:space="preserve"> </v>
      </c>
      <c r="CB11" s="185" t="str">
        <f>IF(OR(AND(ISBLANK(Fran1!$A$6),ISBLANK(Fran1!$B$6)),(COUNTIF(Fran1!LM6:LN35,""))=60)," ",COUNTIF(Fran1!LO6:LO35,"&lt;=25"))</f>
        <v xml:space="preserve"> </v>
      </c>
      <c r="CE11" s="185" t="s">
        <v>389</v>
      </c>
      <c r="CF11" s="185" t="str">
        <f>IF(OR(AND(ISBLANK(Math1!$A$6),ISBLANK(Math1!$B$6)),(COUNTIF(Math1!C9:D38,""))=60)," ",COUNTIF(Math1!E9:E38,"&lt;=25"))</f>
        <v xml:space="preserve"> </v>
      </c>
      <c r="CG11" s="185" t="str">
        <f>IF(OR(AND(ISBLANK(Math1!$A$6),ISBLANK(Math1!$B$6)),(COUNTIF(Math1!G9:H38,""))=60)," ",COUNTIF(Math1!I9:I38,"&lt;=25"))</f>
        <v xml:space="preserve"> </v>
      </c>
      <c r="CH11" s="185" t="str">
        <f>IF(OR(AND(ISBLANK(Math1!$A$6),ISBLANK(Math1!$B$6)),(COUNTIF(Math1!K9:L38,""))=60)," ",COUNTIF(Math1!M9:M38,"&lt;=25"))</f>
        <v xml:space="preserve"> </v>
      </c>
      <c r="CI11" s="185" t="str">
        <f>IF(OR(AND(ISBLANK(Math1!$A$6),ISBLANK(Math1!$B$6)),(COUNTIF(Math1!O9:P38,""))=60)," ",COUNTIF(Math1!Q9:Q38,"&lt;=25"))</f>
        <v xml:space="preserve"> </v>
      </c>
      <c r="CJ11" s="185" t="str">
        <f>IF(OR(AND(ISBLANK(Math1!$A$6),ISBLANK(Math1!$B$6)),(COUNTIF(Math1!S9:T38,""))=60)," ",COUNTIF(Math1!U9:U38,"&lt;=25"))</f>
        <v xml:space="preserve"> </v>
      </c>
      <c r="CK11" s="185" t="str">
        <f>IF(OR(AND(ISBLANK(Math1!$A$6),ISBLANK(Math1!$B$6)),(COUNTIF(Math1!Z9:AA38,""))=60)," ",COUNTIF(Math1!AB9:AB38,"&lt;=25"))</f>
        <v xml:space="preserve"> </v>
      </c>
      <c r="CL11" s="185" t="str">
        <f>IF(OR(AND(ISBLANK(Math1!$A$6),ISBLANK(Math1!$B$6)),(COUNTIF(Math1!AD9:AE38,""))=60)," ",COUNTIF(Math1!AF9:AF38,"&lt;=25"))</f>
        <v xml:space="preserve"> </v>
      </c>
      <c r="CM11" s="185" t="str">
        <f>IF(OR(AND(ISBLANK(Math1!$A$6),ISBLANK(Math1!$B$6)),(COUNTIF(Math1!AH9:AI38,""))=60)," ",COUNTIF(Math1!AJ9:AJ38,"&lt;=25"))</f>
        <v xml:space="preserve"> </v>
      </c>
      <c r="CN11" s="185" t="str">
        <f>IF(OR(AND(ISBLANK(Math1!$A$6),ISBLANK(Math1!$B$6)),(COUNTIF(Math1!AL9:AM38,""))=60)," ",COUNTIF(Math1!AN9:AN38,"&lt;=25"))</f>
        <v xml:space="preserve"> </v>
      </c>
      <c r="CO11" s="185" t="str">
        <f>IF(OR(AND(ISBLANK(Math1!$A$6),ISBLANK(Math1!$B$6)),(COUNTIF(Math1!AP9:AQ38,""))=60)," ",COUNTIF(Math1!AR9:AR38,"&lt;=25"))</f>
        <v xml:space="preserve"> </v>
      </c>
      <c r="CP11" s="185" t="str">
        <f>IF(OR(AND(ISBLANK(Math1!$A$6),ISBLANK(Math1!$B$6)),(COUNTIF(Math1!AW9:AX38,""))=60)," ",COUNTIF(Math1!AY9:AY38,"&lt;=25"))</f>
        <v xml:space="preserve"> </v>
      </c>
      <c r="CQ11" s="185" t="str">
        <f>IF(OR(AND(ISBLANK(Math1!$A$6),ISBLANK(Math1!$B$6)),(COUNTIF(Math1!BA9:BB38,""))=60)," ",COUNTIF(Math1!BC9:BC38,"&lt;=25"))</f>
        <v xml:space="preserve"> </v>
      </c>
      <c r="CR11" s="185" t="str">
        <f>IF(OR(AND(ISBLANK(Math1!$A$6),ISBLANK(Math1!$B$6)),(COUNTIF(Math1!BE9:BF38,""))=60)," ",COUNTIF(Math1!BG9:BG38,"&lt;=25"))</f>
        <v xml:space="preserve"> </v>
      </c>
      <c r="CS11" s="185" t="str">
        <f>IF(OR(AND(ISBLANK(Math1!$A$6),ISBLANK(Math1!$B$6)),(COUNTIF(Math1!BI9:BJ38,""))=60)," ",COUNTIF(Math1!BK9:BK38,"&lt;=25"))</f>
        <v xml:space="preserve"> </v>
      </c>
      <c r="CT11" s="185" t="str">
        <f>IF(OR(AND(ISBLANK(Math1!$A$6),ISBLANK(Math1!$B$6)),(COUNTIF(Math1!BM9:BN38,""))=60)," ",COUNTIF(Math1!BO9:BO38,"&lt;=25"))</f>
        <v xml:space="preserve"> </v>
      </c>
      <c r="CU11" s="185" t="str">
        <f>IF(OR(AND(ISBLANK(Math1!$A$6),ISBLANK(Math1!$B$6)),(COUNTIF(Math1!BT9:BU38,""))=60)," ",COUNTIF(Math1!BV9:BV38,"&lt;=25"))</f>
        <v xml:space="preserve"> </v>
      </c>
      <c r="CV11" s="185" t="str">
        <f>IF(OR(AND(ISBLANK(Math1!$A$6),ISBLANK(Math1!$B$6)),(COUNTIF(Math1!BX9:BY38,""))=60)," ",COUNTIF(Math1!BZ9:BZ38,"&lt;=25"))</f>
        <v xml:space="preserve"> </v>
      </c>
      <c r="CW11" s="185" t="str">
        <f>IF(OR(AND(ISBLANK(Math1!$A$6),ISBLANK(Math1!$B$6)),(COUNTIF(Math1!CB9:CC38,""))=60)," ",COUNTIF(Math1!CD9:CD38,"&lt;=25"))</f>
        <v xml:space="preserve"> </v>
      </c>
      <c r="CX11" s="185" t="str">
        <f>IF(OR(AND(ISBLANK(Math1!$A$6),ISBLANK(Math1!$B$6)),(COUNTIF(Math1!CF9:CG38,""))=60)," ",COUNTIF(Math1!CH9:CH38,"&lt;=25"))</f>
        <v xml:space="preserve"> </v>
      </c>
      <c r="CY11" s="185" t="str">
        <f>IF(OR(AND(ISBLANK(Math1!$A$6),ISBLANK(Math1!$B$6)),(COUNTIF(Math1!CJ9:CK38,""))=60)," ",COUNTIF(Math1!CL9:CL38,"&lt;=25"))</f>
        <v xml:space="preserve"> </v>
      </c>
      <c r="CZ11" s="185" t="str">
        <f>IF(OR(AND(ISBLANK(Math1!$A$6),ISBLANK(Math1!$B$6)),(COUNTIF(Math1!CQ9:CR38,""))=60)," ",COUNTIF(Math1!CS9:CS38,"&lt;=25"))</f>
        <v xml:space="preserve"> </v>
      </c>
      <c r="DA11" s="185" t="str">
        <f>IF(OR(AND(ISBLANK(Math1!$A$6),ISBLANK(Math1!$B$6)),(COUNTIF(Math1!CU9:CV38,""))=60)," ",COUNTIF(Math1!CW9:CW38,"&lt;=25"))</f>
        <v xml:space="preserve"> </v>
      </c>
      <c r="DB11" s="185" t="str">
        <f>IF(OR(AND(ISBLANK(Math1!$A$6),ISBLANK(Math1!$B$6)),(COUNTIF(Math1!CY9:CZ38,""))=60)," ",COUNTIF(Math1!DA9:DA38,"&lt;=25"))</f>
        <v xml:space="preserve"> </v>
      </c>
      <c r="DC11" s="185" t="str">
        <f>IF(OR(AND(ISBLANK(Math1!$A$6),ISBLANK(Math1!$B$6)),(COUNTIF(Math1!DC9:DD38,""))=60)," ",COUNTIF(Math1!DE9:DE38,"&lt;=25"))</f>
        <v xml:space="preserve"> </v>
      </c>
      <c r="DD11" s="185" t="str">
        <f>IF(OR(AND(ISBLANK(Math1!$A$6),ISBLANK(Math1!$B$6)),(COUNTIF(Math1!DG9:DH38,""))=60)," ",COUNTIF(Math1!DI9:DI38,"&lt;=25"))</f>
        <v xml:space="preserve"> </v>
      </c>
      <c r="DE11" s="185" t="str">
        <f>IF(OR(AND(ISBLANK(Math1!$A$6),ISBLANK(Math1!$B$6)),(COUNTIF(Math1!DN9:DO38,""))=60)," ",COUNTIF(Math1!DP9:DP38,"&lt;=25"))</f>
        <v xml:space="preserve"> </v>
      </c>
      <c r="DF11" s="185" t="str">
        <f>IF(OR(AND(ISBLANK(Math1!$A$6),ISBLANK(Math1!$B$6)),(COUNTIF(Math1!DR9:DS38,""))=60)," ",COUNTIF(Math1!DT9:DT38,"&lt;=25"))</f>
        <v xml:space="preserve"> </v>
      </c>
      <c r="DG11" s="185" t="str">
        <f>IF(OR(AND(ISBLANK(Math1!$A$6),ISBLANK(Math1!$B$6)),(COUNTIF(Math1!DV9:DW38,""))=60)," ",COUNTIF(Math1!DX9:DX38,"&lt;=25"))</f>
        <v xml:space="preserve"> </v>
      </c>
      <c r="DH11" s="185" t="str">
        <f>IF(OR(AND(ISBLANK(Math1!$A$6),ISBLANK(Math1!$B$6)),(COUNTIF(Math1!DZ9:EA38,""))=60)," ",COUNTIF(Math1!EB9:EB38,"&lt;=25"))</f>
        <v xml:space="preserve"> </v>
      </c>
      <c r="DI11" s="185" t="str">
        <f>IF(OR(AND(ISBLANK(Math1!$A$6),ISBLANK(Math1!$B$6)),(COUNTIF(Math1!ED9:EE38,""))=60)," ",COUNTIF(Math1!EF9:EF38,"&lt;=25"))</f>
        <v xml:space="preserve"> </v>
      </c>
      <c r="DJ11" s="185" t="str">
        <f>IF(OR(AND(ISBLANK(Math1!$A$6),ISBLANK(Math1!$B$6)),(COUNTIF(Math1!EK9:EL38,""))=60)," ",COUNTIF(Math1!EM9:EM38,"&lt;=25"))</f>
        <v xml:space="preserve"> </v>
      </c>
      <c r="DK11" s="185" t="str">
        <f>IF(OR(AND(ISBLANK(Math1!$A$6),ISBLANK(Math1!$B$6)),(COUNTIF(Math1!EO9:EP38,""))=60)," ",COUNTIF(Math1!EQ9:EQ38,"&lt;=25"))</f>
        <v xml:space="preserve"> </v>
      </c>
      <c r="DL11" s="185" t="str">
        <f>IF(OR(AND(ISBLANK(Math1!$A$6),ISBLANK(Math1!$B$6)),(COUNTIF(Math1!ES9:ET38,""))=60)," ",COUNTIF(Math1!EU9:EU38,"&lt;=25"))</f>
        <v xml:space="preserve"> </v>
      </c>
      <c r="DM11" s="185" t="str">
        <f>IF(OR(AND(ISBLANK(Math1!$A$6),ISBLANK(Math1!$B$6)),(COUNTIF(Math1!EW9:EX38,""))=60)," ",COUNTIF(Math1!EY9:EY38,"&lt;=25"))</f>
        <v xml:space="preserve"> </v>
      </c>
      <c r="DN11" s="185" t="str">
        <f>IF(OR(AND(ISBLANK(Math1!$A$6),ISBLANK(Math1!$B$6)),(COUNTIF(Math1!FA9:FB38,""))=60)," ",COUNTIF(Math1!FC9:FC38,"&lt;=25"))</f>
        <v xml:space="preserve"> </v>
      </c>
      <c r="DO11" s="185" t="str">
        <f>IF(OR(AND(ISBLANK(Math1!$A$6),ISBLANK(Math1!$B$6)),(COUNTIF(Math1!FH9:FI38,""))=60)," ",COUNTIF(Math1!FJ9:FJ38,"&lt;=25"))</f>
        <v xml:space="preserve"> </v>
      </c>
      <c r="DP11" s="185" t="str">
        <f>IF(OR(AND(ISBLANK(Math1!$A$6),ISBLANK(Math1!$B$6)),(COUNTIF(Math1!FL9:FM38,""))=60)," ",COUNTIF(Math1!FN9:FN38,"&lt;=25"))</f>
        <v xml:space="preserve"> </v>
      </c>
      <c r="DQ11" s="185" t="str">
        <f>IF(OR(AND(ISBLANK(Math1!$A$6),ISBLANK(Math1!$B$6)),(COUNTIF(Math1!FP9:FQ38,""))=60)," ",COUNTIF(Math1!FR9:FR38,"&lt;=25"))</f>
        <v xml:space="preserve"> </v>
      </c>
      <c r="DR11" s="185" t="str">
        <f>IF(OR(AND(ISBLANK(Math1!$A$6),ISBLANK(Math1!$B$6)),(COUNTIF(Math1!FT9:FU38,""))=60)," ",COUNTIF(Math1!FV9:FV38,"&lt;=25"))</f>
        <v xml:space="preserve"> </v>
      </c>
      <c r="DS11" s="185" t="str">
        <f>IF(OR(AND(ISBLANK(Math1!$A$6),ISBLANK(Math1!$B$6)),(COUNTIF(Math1!FX9:FY38,""))=60)," ",COUNTIF(Math1!FZ9:FZ38,"&lt;=25"))</f>
        <v xml:space="preserve"> </v>
      </c>
      <c r="DT11" s="185" t="str">
        <f>IF(OR(AND(ISBLANK(Math1!$A$6),ISBLANK(Math1!$B$6)),(COUNTIF(Math1!GE9:GF38,""))=60)," ",COUNTIF(Math1!GG9:GG38,"&lt;=25"))</f>
        <v xml:space="preserve"> </v>
      </c>
      <c r="DU11" s="185" t="str">
        <f>IF(OR(AND(ISBLANK(Math1!$A$6),ISBLANK(Math1!$B$6)),(COUNTIF(Math1!GI9:GJ38,""))=60)," ",COUNTIF(Math1!GK9:GK38,"&lt;=25"))</f>
        <v xml:space="preserve"> </v>
      </c>
      <c r="DV11" s="185" t="str">
        <f>IF(OR(AND(ISBLANK(Math1!$A$6),ISBLANK(Math1!$B$6)),(COUNTIF(Math1!GM9:GN38,""))=60)," ",COUNTIF(Math1!GO9:GO38,"&lt;=25"))</f>
        <v xml:space="preserve"> </v>
      </c>
      <c r="DW11" s="185" t="str">
        <f>IF(OR(AND(ISBLANK(Math1!$A$6),ISBLANK(Math1!$B$6)),(COUNTIF(Math1!GQ9:GR38,""))=60)," ",COUNTIF(Math1!GS9:GS38,"&lt;=25"))</f>
        <v xml:space="preserve"> </v>
      </c>
      <c r="DX11" s="185" t="str">
        <f>IF(OR(AND(ISBLANK(Math1!$A$6),ISBLANK(Math1!$B$6)),(COUNTIF(Math1!GU9:GV38,""))=60)," ",COUNTIF(Math1!GW9:GW38,"&lt;=25"))</f>
        <v xml:space="preserve"> </v>
      </c>
      <c r="DY11" s="185" t="str">
        <f>IF(OR(AND(ISBLANK(Math1!$A$6),ISBLANK(Math1!$B$6)),(COUNTIF(Math1!HB9:HC38,""))=60)," ",COUNTIF(Math1!HD9:HD38,"&lt;=25"))</f>
        <v xml:space="preserve"> </v>
      </c>
      <c r="DZ11" s="185" t="str">
        <f>IF(OR(AND(ISBLANK(Math1!$A$6),ISBLANK(Math1!$B$6)),(COUNTIF(Math1!HF9:HG38,""))=60)," ",COUNTIF(Math1!HH9:HH38,"&lt;=25"))</f>
        <v xml:space="preserve"> </v>
      </c>
      <c r="EA11" s="185" t="str">
        <f>IF(OR(AND(ISBLANK(Math1!$A$6),ISBLANK(Math1!$B$6)),(COUNTIF(Math1!HJ9:HK38,""))=60)," ",COUNTIF(Math1!HL9:HL38,"&lt;=25"))</f>
        <v xml:space="preserve"> </v>
      </c>
      <c r="EB11" s="185" t="str">
        <f>IF(OR(AND(ISBLANK(Math1!$A$6),ISBLANK(Math1!$B$6)),(COUNTIF(Math1!HN9:HO38,""))=60)," ",COUNTIF(Math1!HP9:HP38,"&lt;=25"))</f>
        <v xml:space="preserve"> </v>
      </c>
      <c r="EC11" s="185" t="str">
        <f>IF(OR(AND(ISBLANK(Math1!$A$6),ISBLANK(Math1!$B$6)),(COUNTIF(Math1!HR9:HS38,""))=60)," ",COUNTIF(Math1!HT9:HT38,"&lt;=25"))</f>
        <v xml:space="preserve"> </v>
      </c>
      <c r="ED11" s="185" t="str">
        <f>IF(OR(AND(ISBLANK(Math1!$A$6),ISBLANK(Math1!$B$6)),(COUNTIF(Math1!HY9:HZ38,""))=60)," ",COUNTIF(Math1!IA9:IA38,"&lt;=25"))</f>
        <v xml:space="preserve"> </v>
      </c>
      <c r="EE11" s="185" t="str">
        <f>IF(OR(AND(ISBLANK(Math1!$A$6),ISBLANK(Math1!$B$6)),(COUNTIF(Math1!IC9:ID38,""))=60)," ",COUNTIF(Math1!IE9:IE38,"&lt;=25"))</f>
        <v xml:space="preserve"> </v>
      </c>
      <c r="EF11" s="185" t="str">
        <f>IF(OR(AND(ISBLANK(Math1!$A$6),ISBLANK(Math1!$B$6)),(COUNTIF(Math1!IG9:IH38,""))=60)," ",COUNTIF(Math1!II9:II38,"&lt;=25"))</f>
        <v xml:space="preserve"> </v>
      </c>
      <c r="EG11" s="185" t="str">
        <f>IF(OR(AND(ISBLANK(Math1!$A$6),ISBLANK(Math1!$B$6)),(COUNTIF(Math1!IK9:IL38,""))=60)," ",COUNTIF(Math1!IM9:IM38,"&lt;=25"))</f>
        <v xml:space="preserve"> </v>
      </c>
      <c r="EH11" s="185" t="str">
        <f>IF(OR(AND(ISBLANK(Math1!$A$6),ISBLANK(Math1!$B$6)),(COUNTIF(Math1!IO9:IP38,""))=60)," ",COUNTIF(Math1!IQ9:IQ38,"&lt;=25"))</f>
        <v xml:space="preserve"> </v>
      </c>
      <c r="EI11" s="185" t="str">
        <f>IF(OR(AND(ISBLANK(Math1!$A$6),ISBLANK(Math1!$B$6)),(COUNTIF(Math1!IV9:IW38,""))=60)," ",COUNTIF(Math1!IX9:IX38,"&lt;=25"))</f>
        <v xml:space="preserve"> </v>
      </c>
      <c r="EJ11" s="185" t="str">
        <f>IF(OR(AND(ISBLANK(Math1!$A$6),ISBLANK(Math1!$B$6)),(COUNTIF(Math1!IZ9:JA38,""))=60)," ",COUNTIF(Math1!JB9:JB38,"&lt;=25"))</f>
        <v xml:space="preserve"> </v>
      </c>
      <c r="EK11" s="185" t="str">
        <f>IF(OR(AND(ISBLANK(Math1!$A$6),ISBLANK(Math1!$B$6)),(COUNTIF(Math1!JD9:JE38,""))=60)," ",COUNTIF(Math1!JF9:JF38,"&lt;=25"))</f>
        <v xml:space="preserve"> </v>
      </c>
      <c r="EL11" s="185" t="str">
        <f>IF(OR(AND(ISBLANK(Math1!$A$6),ISBLANK(Math1!$B$6)),(COUNTIF(Math1!JH9:JI38,""))=60)," ",COUNTIF(Math1!JJ9:JJ38,"&lt;=25"))</f>
        <v xml:space="preserve"> </v>
      </c>
      <c r="EM11" s="185" t="str">
        <f>IF(OR(AND(ISBLANK(Math1!$A$6),ISBLANK(Math1!$B$6)),(COUNTIF(Math1!JL9:JM38,""))=60)," ",COUNTIF(Math1!JN9:JN38,"&lt;=25"))</f>
        <v xml:space="preserve"> </v>
      </c>
      <c r="EN11" s="185" t="str">
        <f>IF(OR(AND(ISBLANK(Math1!$A$6),ISBLANK(Math1!$B$6)),(COUNTIF(Math1!JS9:JT38,""))=60)," ",COUNTIF(Math1!JU9:JU38,"&lt;=25"))</f>
        <v xml:space="preserve"> </v>
      </c>
      <c r="EO11" s="185" t="str">
        <f>IF(OR(AND(ISBLANK(Math1!$A$6),ISBLANK(Math1!$B$6)),(COUNTIF(Math1!JW9:JX38,""))=60)," ",COUNTIF(Math1!JY9:JY38,"&lt;=25"))</f>
        <v xml:space="preserve"> </v>
      </c>
      <c r="EP11" s="185" t="str">
        <f>IF(OR(AND(ISBLANK(Math1!$A$6),ISBLANK(Math1!$B$6)),(COUNTIF(Math1!KA9:KB38,""))=60)," ",COUNTIF(Math1!KC9:KC38,"&lt;=25"))</f>
        <v xml:space="preserve"> </v>
      </c>
      <c r="EQ11" s="185" t="str">
        <f>IF(OR(AND(ISBLANK(Math1!$A$6),ISBLANK(Math1!$B$6)),(COUNTIF(Math1!KE9:KF38,""))=60)," ",COUNTIF(Math1!KG9:KG38,"&lt;=25"))</f>
        <v xml:space="preserve"> </v>
      </c>
      <c r="ER11" s="185" t="str">
        <f>IF(OR(AND(ISBLANK(Math1!$A$6),ISBLANK(Math1!$B$6)),(COUNTIF(Math1!KI9:KJ38,""))=60)," ",COUNTIF(Math1!KK9:KK38,"&lt;=25"))</f>
        <v xml:space="preserve"> </v>
      </c>
      <c r="ES11" s="185" t="str">
        <f>IF(OR(AND(ISBLANK(Math1!$A$6),ISBLANK(Math1!$B$6)),(COUNTIF(Math1!KP9:KQ38,""))=60)," ",COUNTIF(Math1!KR9:KR38,"&lt;=25"))</f>
        <v xml:space="preserve"> </v>
      </c>
      <c r="ET11" s="185" t="str">
        <f>IF(OR(AND(ISBLANK(Math1!$A$6),ISBLANK(Math1!$B$6)),(COUNTIF(Math1!KT9:KU38,""))=60)," ",COUNTIF(Math1!KV9:KV38,"&lt;=25"))</f>
        <v xml:space="preserve"> </v>
      </c>
    </row>
    <row r="12" spans="1:150">
      <c r="A12" s="256" t="str">
        <f t="shared" si="0"/>
        <v xml:space="preserve"> </v>
      </c>
      <c r="B12" s="191" t="str">
        <f>IF(ISBLANK(Fran1!A10)," ",Fran1!A10)</f>
        <v xml:space="preserve"> </v>
      </c>
      <c r="C12" s="191" t="str">
        <f>IF(ISBLANK(Fran1!B10)," ",Fran1!B10)</f>
        <v xml:space="preserve"> </v>
      </c>
      <c r="D12" s="192" t="str">
        <f>IF(ISBLANK(Fran1!A10)," ",AVERAGE(Fran1!E10,Fran1!I10,Fran1!M10,Fran1!Q10,Fran1!U10,Fran1!AB10,Fran1!AF10,Fran1!AJ10,Fran1!AN10,Fran1!AR10,Fran1!AY10,Fran1!BC10,Fran1!BK10,Fran1!BO10,Fran1!BV10,Fran1!CD10,Fran1!CH10,Fran1!CL10,Fran1!CS10,Fran1!CW10,Fran1!DA10,Fran1!DE10,Fran1!DI10,Fran1!DP10,Fran1!DT10,Fran1!DX10,Fran1!EB10,Fran1!EF10,Fran1!EM10,Fran1!EQ10,Fran1!EU10,Fran1!EY10,Fran1!FC10,Fran1!FJ10,Fran1!FN10,Fran1!FR10,Fran1!FV10,Fran1!FZ10,Fran1!GG10,Fran1!GK10,Fran1!GO10,Fran1!GS10,Fran1!GW10,Fran1!HD10,Fran1!HH10,Fran1!HL10,Fran1!HP9:HP10,Fran1!HT10,Fran1!IA10,Fran1!IE10,Fran1!II10,Fran1!IM10,Fran1!IQ10,Fran1!IX10,Fran1!JB10,Fran1!JF10,Fran1!JJ10,Fran1!JN10,Fran1!JU10,Fran1!JY10,Fran1!KC10,Fran1!KG10,Fran1!KK10,Fran1!KR10,Fran1!KV10,Fran1!KZ10,Fran1!LD10,Fran1!LH10,Fran1!LO10))</f>
        <v xml:space="preserve"> </v>
      </c>
      <c r="E12" s="192" t="str">
        <f>IF(ISBLANK(Fran1!A10)," ",AVERAGE(Math1!E10,Math1!I10,Math1!M10,Math1!Q10,Math1!U10,Math1!AB10,Math1!AF10,Math1!AJ10,Math1!AN10,Math1!AR10,Math1!AY10,Math1!BC10,Math1!BG10,Math1!BK10,Math1!BO10,Math1!BV10,Math1!BZ10,Math1!CD10,Math1!CH10,Math1!CL10,Math1!CS10,Math1!CW10,Math1!DA10,Math1!DE10,Math1!DI10,Math1!DP10,Math1!DT10,Math1!DX10,Math1!EB10,Math1!EF10,Math1!EM10,Math1!EQ10,Math1!EU10,Math1!EY10,Math1!FC10,Math1!FJ10,Math1!FN10,Math1!FR10,Math1!FV10,Math1!FZ10,Math1!GG10,Math1!GK10,Math1!GO10,Math1!GS10,Math1!GW10,Math1!HD10,Math1!HH10,Math1!HL10,Math1!HP10,Math1!HT10,Math1!IA10,Math1!IE10,Math1!II10,Math1!IM10,Math1!IQ10,Math1!IX10,Math1!JB10,Math1!JF10,Math1!JJ10,Math1!JN10,Math1!JU10,Math1!JY10,Math1!KC10,Math1!KG10,Math1!KK10,Math1!KR10,Math1!KV10))</f>
        <v xml:space="preserve"> </v>
      </c>
      <c r="F12" s="193" t="str">
        <f t="shared" si="1"/>
        <v xml:space="preserve"> </v>
      </c>
      <c r="G12" s="194" t="str">
        <f t="shared" si="2"/>
        <v xml:space="preserve"> </v>
      </c>
      <c r="H12" s="195"/>
      <c r="I12" s="185"/>
      <c r="J12" s="185" t="str">
        <f t="shared" ref="J12:X12" si="3">IF(COUNTIF(J8:J11,"= ")=4," ",SUM(J8:J11))</f>
        <v xml:space="preserve"> </v>
      </c>
      <c r="K12" s="185" t="str">
        <f t="shared" si="3"/>
        <v xml:space="preserve"> </v>
      </c>
      <c r="L12" s="185" t="str">
        <f t="shared" si="3"/>
        <v xml:space="preserve"> </v>
      </c>
      <c r="M12" s="185" t="str">
        <f t="shared" si="3"/>
        <v xml:space="preserve"> </v>
      </c>
      <c r="N12" s="185" t="str">
        <f t="shared" si="3"/>
        <v xml:space="preserve"> </v>
      </c>
      <c r="O12" s="185" t="str">
        <f t="shared" si="3"/>
        <v xml:space="preserve"> </v>
      </c>
      <c r="P12" s="185" t="str">
        <f t="shared" si="3"/>
        <v xml:space="preserve"> </v>
      </c>
      <c r="Q12" s="185" t="str">
        <f t="shared" si="3"/>
        <v xml:space="preserve"> </v>
      </c>
      <c r="R12" s="185" t="str">
        <f t="shared" si="3"/>
        <v xml:space="preserve"> </v>
      </c>
      <c r="S12" s="185" t="str">
        <f t="shared" si="3"/>
        <v xml:space="preserve"> </v>
      </c>
      <c r="T12" s="185" t="str">
        <f t="shared" si="3"/>
        <v xml:space="preserve"> </v>
      </c>
      <c r="U12" s="185" t="str">
        <f t="shared" si="3"/>
        <v xml:space="preserve"> </v>
      </c>
      <c r="V12" s="185" t="str">
        <f t="shared" si="3"/>
        <v xml:space="preserve"> </v>
      </c>
      <c r="W12" s="185" t="str">
        <f t="shared" si="3"/>
        <v xml:space="preserve"> </v>
      </c>
      <c r="X12" s="185" t="str">
        <f t="shared" si="3"/>
        <v xml:space="preserve"> </v>
      </c>
      <c r="Y12" s="185" t="str">
        <f t="shared" ref="Y12:AL12" si="4">IF(COUNTIF(Y8:Y11,"= ")=4," ",SUM(Y8:Y11))</f>
        <v xml:space="preserve"> </v>
      </c>
      <c r="Z12" s="185" t="str">
        <f t="shared" si="4"/>
        <v xml:space="preserve"> </v>
      </c>
      <c r="AA12" s="185" t="str">
        <f t="shared" si="4"/>
        <v xml:space="preserve"> </v>
      </c>
      <c r="AB12" s="185" t="str">
        <f t="shared" si="4"/>
        <v xml:space="preserve"> </v>
      </c>
      <c r="AC12" s="185" t="str">
        <f t="shared" si="4"/>
        <v xml:space="preserve"> </v>
      </c>
      <c r="AD12" s="185" t="str">
        <f t="shared" si="4"/>
        <v xml:space="preserve"> </v>
      </c>
      <c r="AE12" s="185" t="str">
        <f t="shared" si="4"/>
        <v xml:space="preserve"> </v>
      </c>
      <c r="AF12" s="185" t="str">
        <f t="shared" si="4"/>
        <v xml:space="preserve"> </v>
      </c>
      <c r="AG12" s="185" t="str">
        <f t="shared" si="4"/>
        <v xml:space="preserve"> </v>
      </c>
      <c r="AH12" s="185" t="str">
        <f t="shared" si="4"/>
        <v xml:space="preserve"> </v>
      </c>
      <c r="AI12" s="185" t="str">
        <f t="shared" si="4"/>
        <v xml:space="preserve"> </v>
      </c>
      <c r="AJ12" s="185" t="str">
        <f t="shared" si="4"/>
        <v xml:space="preserve"> </v>
      </c>
      <c r="AK12" s="185" t="str">
        <f t="shared" si="4"/>
        <v xml:space="preserve"> </v>
      </c>
      <c r="AL12" s="185" t="str">
        <f t="shared" si="4"/>
        <v xml:space="preserve"> </v>
      </c>
      <c r="AM12" s="185" t="str">
        <f t="shared" ref="AM12:AY12" si="5">IF(COUNTIF(AM8:AM11,"= ")=4," ",SUM(AM8:AM11))</f>
        <v xml:space="preserve"> </v>
      </c>
      <c r="AN12" s="185" t="str">
        <f t="shared" si="5"/>
        <v xml:space="preserve"> </v>
      </c>
      <c r="AO12" s="185" t="str">
        <f t="shared" si="5"/>
        <v xml:space="preserve"> </v>
      </c>
      <c r="AP12" s="185" t="str">
        <f t="shared" si="5"/>
        <v xml:space="preserve"> </v>
      </c>
      <c r="AQ12" s="185" t="str">
        <f t="shared" si="5"/>
        <v xml:space="preserve"> </v>
      </c>
      <c r="AR12" s="185" t="str">
        <f t="shared" si="5"/>
        <v xml:space="preserve"> </v>
      </c>
      <c r="AS12" s="185" t="str">
        <f t="shared" si="5"/>
        <v xml:space="preserve"> </v>
      </c>
      <c r="AT12" s="185" t="str">
        <f t="shared" si="5"/>
        <v xml:space="preserve"> </v>
      </c>
      <c r="AU12" s="185" t="str">
        <f t="shared" si="5"/>
        <v xml:space="preserve"> </v>
      </c>
      <c r="AV12" s="185" t="str">
        <f t="shared" si="5"/>
        <v xml:space="preserve"> </v>
      </c>
      <c r="AW12" s="185" t="str">
        <f t="shared" si="5"/>
        <v xml:space="preserve"> </v>
      </c>
      <c r="AX12" s="185" t="str">
        <f t="shared" si="5"/>
        <v xml:space="preserve"> </v>
      </c>
      <c r="AY12" s="185" t="str">
        <f t="shared" si="5"/>
        <v xml:space="preserve"> </v>
      </c>
      <c r="AZ12" s="185" t="str">
        <f>IF(COUNTIF(AZ8:AZ11,"= ")=4," ",SUM(AZ8:AZ11))</f>
        <v xml:space="preserve"> </v>
      </c>
      <c r="BA12" s="185" t="str">
        <f>IF(COUNTIF(BA8:BA11,"= ")=4," ",SUM(BA8:BA11))</f>
        <v xml:space="preserve"> </v>
      </c>
      <c r="BB12" s="185" t="str">
        <f>IF(COUNTIF(BB8:BB11,"= ")=4," ",SUM(BB8:BB11))</f>
        <v xml:space="preserve"> </v>
      </c>
      <c r="BC12" s="185" t="str">
        <f>IF(COUNTIF(BC8:BC11,"= ")=4," ",SUM(BC8:BC11))</f>
        <v xml:space="preserve"> </v>
      </c>
      <c r="BD12" s="185" t="str">
        <f t="shared" ref="BD12:BQ12" si="6">IF(COUNTIF(BD8:BD11,"= ")=4," ",SUM(BD8:BD11))</f>
        <v xml:space="preserve"> </v>
      </c>
      <c r="BE12" s="185" t="str">
        <f t="shared" si="6"/>
        <v xml:space="preserve"> </v>
      </c>
      <c r="BF12" s="185" t="str">
        <f t="shared" si="6"/>
        <v xml:space="preserve"> </v>
      </c>
      <c r="BG12" s="185" t="str">
        <f t="shared" si="6"/>
        <v xml:space="preserve"> </v>
      </c>
      <c r="BH12" s="185" t="str">
        <f t="shared" si="6"/>
        <v xml:space="preserve"> </v>
      </c>
      <c r="BI12" s="185" t="str">
        <f t="shared" si="6"/>
        <v xml:space="preserve"> </v>
      </c>
      <c r="BJ12" s="185" t="str">
        <f t="shared" si="6"/>
        <v xml:space="preserve"> </v>
      </c>
      <c r="BK12" s="185" t="str">
        <f t="shared" si="6"/>
        <v xml:space="preserve"> </v>
      </c>
      <c r="BL12" s="185" t="str">
        <f t="shared" si="6"/>
        <v xml:space="preserve"> </v>
      </c>
      <c r="BM12" s="185" t="str">
        <f t="shared" si="6"/>
        <v xml:space="preserve"> </v>
      </c>
      <c r="BN12" s="185" t="str">
        <f t="shared" si="6"/>
        <v xml:space="preserve"> </v>
      </c>
      <c r="BO12" s="185" t="str">
        <f t="shared" si="6"/>
        <v xml:space="preserve"> </v>
      </c>
      <c r="BP12" s="185" t="str">
        <f t="shared" si="6"/>
        <v xml:space="preserve"> </v>
      </c>
      <c r="BQ12" s="185" t="str">
        <f t="shared" si="6"/>
        <v xml:space="preserve"> </v>
      </c>
      <c r="BR12" s="185" t="str">
        <f t="shared" ref="BR12:CB12" si="7">IF(COUNTIF(BR8:BR11,"= ")=4," ",SUM(BR8:BR11))</f>
        <v xml:space="preserve"> </v>
      </c>
      <c r="BS12" s="185" t="str">
        <f t="shared" si="7"/>
        <v xml:space="preserve"> </v>
      </c>
      <c r="BT12" s="185" t="str">
        <f t="shared" si="7"/>
        <v xml:space="preserve"> </v>
      </c>
      <c r="BU12" s="185" t="str">
        <f t="shared" si="7"/>
        <v xml:space="preserve"> </v>
      </c>
      <c r="BV12" s="185" t="str">
        <f t="shared" si="7"/>
        <v xml:space="preserve"> </v>
      </c>
      <c r="BW12" s="185" t="str">
        <f t="shared" si="7"/>
        <v xml:space="preserve"> </v>
      </c>
      <c r="BX12" s="185" t="str">
        <f t="shared" si="7"/>
        <v xml:space="preserve"> </v>
      </c>
      <c r="BY12" s="185" t="str">
        <f t="shared" si="7"/>
        <v xml:space="preserve"> </v>
      </c>
      <c r="BZ12" s="185" t="str">
        <f t="shared" si="7"/>
        <v xml:space="preserve"> </v>
      </c>
      <c r="CA12" s="185" t="str">
        <f t="shared" si="7"/>
        <v xml:space="preserve"> </v>
      </c>
      <c r="CB12" s="185" t="str">
        <f t="shared" si="7"/>
        <v xml:space="preserve"> </v>
      </c>
      <c r="CE12" s="185"/>
      <c r="CF12" s="185" t="str">
        <f>IF(COUNTIF(CF8:CF11,"= ")=4," ",SUM(CF8:CF11))</f>
        <v xml:space="preserve"> </v>
      </c>
      <c r="CG12" s="185" t="str">
        <f t="shared" ref="CG12:CT12" si="8">IF(COUNTIF(CG8:CG11,"= ")=4," ",SUM(CG8:CG11))</f>
        <v xml:space="preserve"> </v>
      </c>
      <c r="CH12" s="185" t="str">
        <f t="shared" si="8"/>
        <v xml:space="preserve"> </v>
      </c>
      <c r="CI12" s="185" t="str">
        <f t="shared" si="8"/>
        <v xml:space="preserve"> </v>
      </c>
      <c r="CJ12" s="185" t="str">
        <f t="shared" si="8"/>
        <v xml:space="preserve"> </v>
      </c>
      <c r="CK12" s="185" t="str">
        <f t="shared" si="8"/>
        <v xml:space="preserve"> </v>
      </c>
      <c r="CL12" s="185" t="str">
        <f t="shared" si="8"/>
        <v xml:space="preserve"> </v>
      </c>
      <c r="CM12" s="185" t="str">
        <f t="shared" si="8"/>
        <v xml:space="preserve"> </v>
      </c>
      <c r="CN12" s="185" t="str">
        <f t="shared" si="8"/>
        <v xml:space="preserve"> </v>
      </c>
      <c r="CO12" s="185" t="str">
        <f t="shared" si="8"/>
        <v xml:space="preserve"> </v>
      </c>
      <c r="CP12" s="185" t="str">
        <f t="shared" si="8"/>
        <v xml:space="preserve"> </v>
      </c>
      <c r="CQ12" s="185" t="str">
        <f t="shared" si="8"/>
        <v xml:space="preserve"> </v>
      </c>
      <c r="CR12" s="185" t="str">
        <f t="shared" si="8"/>
        <v xml:space="preserve"> </v>
      </c>
      <c r="CS12" s="185" t="str">
        <f t="shared" si="8"/>
        <v xml:space="preserve"> </v>
      </c>
      <c r="CT12" s="185" t="str">
        <f t="shared" si="8"/>
        <v xml:space="preserve"> </v>
      </c>
      <c r="CU12" s="185" t="str">
        <f t="shared" ref="CU12:DH12" si="9">IF(COUNTIF(CU8:CU11,"= ")=4," ",SUM(CU8:CU11))</f>
        <v xml:space="preserve"> </v>
      </c>
      <c r="CV12" s="185" t="str">
        <f t="shared" si="9"/>
        <v xml:space="preserve"> </v>
      </c>
      <c r="CW12" s="185" t="str">
        <f t="shared" si="9"/>
        <v xml:space="preserve"> </v>
      </c>
      <c r="CX12" s="185" t="str">
        <f t="shared" si="9"/>
        <v xml:space="preserve"> </v>
      </c>
      <c r="CY12" s="185" t="str">
        <f t="shared" si="9"/>
        <v xml:space="preserve"> </v>
      </c>
      <c r="CZ12" s="185" t="str">
        <f t="shared" si="9"/>
        <v xml:space="preserve"> </v>
      </c>
      <c r="DA12" s="185" t="str">
        <f t="shared" si="9"/>
        <v xml:space="preserve"> </v>
      </c>
      <c r="DB12" s="185" t="str">
        <f t="shared" si="9"/>
        <v xml:space="preserve"> </v>
      </c>
      <c r="DC12" s="185" t="str">
        <f t="shared" si="9"/>
        <v xml:space="preserve"> </v>
      </c>
      <c r="DD12" s="185" t="str">
        <f t="shared" si="9"/>
        <v xml:space="preserve"> </v>
      </c>
      <c r="DE12" s="185" t="str">
        <f t="shared" si="9"/>
        <v xml:space="preserve"> </v>
      </c>
      <c r="DF12" s="185" t="str">
        <f t="shared" si="9"/>
        <v xml:space="preserve"> </v>
      </c>
      <c r="DG12" s="185" t="str">
        <f t="shared" si="9"/>
        <v xml:space="preserve"> </v>
      </c>
      <c r="DH12" s="185" t="str">
        <f t="shared" si="9"/>
        <v xml:space="preserve"> </v>
      </c>
      <c r="DI12" s="185" t="str">
        <f t="shared" ref="DI12:DV12" si="10">IF(COUNTIF(DI8:DI11,"= ")=4," ",SUM(DI8:DI11))</f>
        <v xml:space="preserve"> </v>
      </c>
      <c r="DJ12" s="185" t="str">
        <f t="shared" si="10"/>
        <v xml:space="preserve"> </v>
      </c>
      <c r="DK12" s="185" t="str">
        <f t="shared" si="10"/>
        <v xml:space="preserve"> </v>
      </c>
      <c r="DL12" s="185" t="str">
        <f t="shared" si="10"/>
        <v xml:space="preserve"> </v>
      </c>
      <c r="DM12" s="185" t="str">
        <f t="shared" si="10"/>
        <v xml:space="preserve"> </v>
      </c>
      <c r="DN12" s="185" t="str">
        <f t="shared" si="10"/>
        <v xml:space="preserve"> </v>
      </c>
      <c r="DO12" s="185" t="str">
        <f t="shared" si="10"/>
        <v xml:space="preserve"> </v>
      </c>
      <c r="DP12" s="185" t="str">
        <f t="shared" si="10"/>
        <v xml:space="preserve"> </v>
      </c>
      <c r="DQ12" s="185" t="str">
        <f t="shared" si="10"/>
        <v xml:space="preserve"> </v>
      </c>
      <c r="DR12" s="185" t="str">
        <f t="shared" si="10"/>
        <v xml:space="preserve"> </v>
      </c>
      <c r="DS12" s="185" t="str">
        <f t="shared" si="10"/>
        <v xml:space="preserve"> </v>
      </c>
      <c r="DT12" s="185" t="str">
        <f t="shared" si="10"/>
        <v xml:space="preserve"> </v>
      </c>
      <c r="DU12" s="185" t="str">
        <f t="shared" si="10"/>
        <v xml:space="preserve"> </v>
      </c>
      <c r="DV12" s="185" t="str">
        <f t="shared" si="10"/>
        <v xml:space="preserve"> </v>
      </c>
      <c r="DW12" s="185" t="str">
        <f t="shared" ref="DW12:EI12" si="11">IF(COUNTIF(DW8:DW11,"= ")=4," ",SUM(DW8:DW11))</f>
        <v xml:space="preserve"> </v>
      </c>
      <c r="DX12" s="185" t="str">
        <f t="shared" si="11"/>
        <v xml:space="preserve"> </v>
      </c>
      <c r="DY12" s="185" t="str">
        <f t="shared" si="11"/>
        <v xml:space="preserve"> </v>
      </c>
      <c r="DZ12" s="185" t="str">
        <f t="shared" si="11"/>
        <v xml:space="preserve"> </v>
      </c>
      <c r="EA12" s="185" t="str">
        <f t="shared" si="11"/>
        <v xml:space="preserve"> </v>
      </c>
      <c r="EB12" s="185" t="str">
        <f t="shared" si="11"/>
        <v xml:space="preserve"> </v>
      </c>
      <c r="EC12" s="185" t="str">
        <f t="shared" si="11"/>
        <v xml:space="preserve"> </v>
      </c>
      <c r="ED12" s="185" t="str">
        <f t="shared" si="11"/>
        <v xml:space="preserve"> </v>
      </c>
      <c r="EE12" s="185" t="str">
        <f t="shared" si="11"/>
        <v xml:space="preserve"> </v>
      </c>
      <c r="EF12" s="185" t="str">
        <f t="shared" si="11"/>
        <v xml:space="preserve"> </v>
      </c>
      <c r="EG12" s="185" t="str">
        <f t="shared" si="11"/>
        <v xml:space="preserve"> </v>
      </c>
      <c r="EH12" s="185" t="str">
        <f t="shared" si="11"/>
        <v xml:space="preserve"> </v>
      </c>
      <c r="EI12" s="185" t="str">
        <f t="shared" si="11"/>
        <v xml:space="preserve"> </v>
      </c>
      <c r="EJ12" s="185" t="str">
        <f t="shared" ref="EJ12:ET12" si="12">IF(COUNTIF(EJ8:EJ11,"= ")=4," ",SUM(EJ8:EJ11))</f>
        <v xml:space="preserve"> </v>
      </c>
      <c r="EK12" s="185" t="str">
        <f t="shared" si="12"/>
        <v xml:space="preserve"> </v>
      </c>
      <c r="EL12" s="185" t="str">
        <f t="shared" si="12"/>
        <v xml:space="preserve"> </v>
      </c>
      <c r="EM12" s="185" t="str">
        <f t="shared" si="12"/>
        <v xml:space="preserve"> </v>
      </c>
      <c r="EN12" s="185" t="str">
        <f t="shared" si="12"/>
        <v xml:space="preserve"> </v>
      </c>
      <c r="EO12" s="185" t="str">
        <f t="shared" si="12"/>
        <v xml:space="preserve"> </v>
      </c>
      <c r="EP12" s="185" t="str">
        <f t="shared" si="12"/>
        <v xml:space="preserve"> </v>
      </c>
      <c r="EQ12" s="185" t="str">
        <f t="shared" si="12"/>
        <v xml:space="preserve"> </v>
      </c>
      <c r="ER12" s="185" t="str">
        <f t="shared" si="12"/>
        <v xml:space="preserve"> </v>
      </c>
      <c r="ES12" s="185" t="str">
        <f t="shared" si="12"/>
        <v xml:space="preserve"> </v>
      </c>
      <c r="ET12" s="185" t="str">
        <f t="shared" si="12"/>
        <v xml:space="preserve"> </v>
      </c>
    </row>
    <row r="13" spans="1:150">
      <c r="A13" s="256" t="str">
        <f t="shared" si="0"/>
        <v xml:space="preserve"> </v>
      </c>
      <c r="B13" s="191" t="str">
        <f>IF(ISBLANK(Fran1!A11)," ",Fran1!A11)</f>
        <v xml:space="preserve"> </v>
      </c>
      <c r="C13" s="191" t="str">
        <f>IF(ISBLANK(Fran1!B11)," ",Fran1!B11)</f>
        <v xml:space="preserve"> </v>
      </c>
      <c r="D13" s="192" t="str">
        <f>IF(ISBLANK(Fran1!A11)," ",AVERAGE(Fran1!E11,Fran1!I11,Fran1!M11,Fran1!Q11,Fran1!U11,Fran1!AB11,Fran1!AF11,Fran1!AJ11,Fran1!AN11,Fran1!AR11,Fran1!AY11,Fran1!BC11,Fran1!BK11,Fran1!BO11,Fran1!BV11,Fran1!CD11,Fran1!CH11,Fran1!CL11,Fran1!CS11,Fran1!CW11,Fran1!DA11,Fran1!DE11,Fran1!DI11,Fran1!DP11,Fran1!DT11,Fran1!DX11,Fran1!EB11,Fran1!EF11,Fran1!EM11,Fran1!EQ11,Fran1!EU11,Fran1!EY11,Fran1!FC11,Fran1!FJ11,Fran1!FN11,Fran1!FR11,Fran1!FV11,Fran1!FZ11,Fran1!GG11,Fran1!GK11,Fran1!GO11,Fran1!GS11,Fran1!GW11,Fran1!HD11,Fran1!HH11,Fran1!HL11,Fran1!HP10:HP11,Fran1!HT11,Fran1!IA11,Fran1!IE11,Fran1!II11,Fran1!IM11,Fran1!IQ11,Fran1!IX11,Fran1!JB11,Fran1!JF11,Fran1!JJ11,Fran1!JN11,Fran1!JU11,Fran1!JY11,Fran1!KC11,Fran1!KG11,Fran1!KK11,Fran1!KR11,Fran1!KV11,Fran1!KZ11,Fran1!LD11,Fran1!LH11,Fran1!LO11))</f>
        <v xml:space="preserve"> </v>
      </c>
      <c r="E13" s="192" t="str">
        <f>IF(ISBLANK(Fran1!A11)," ",AVERAGE(Math1!E11,Math1!I11,Math1!M11,Math1!Q11,Math1!U11,Math1!AB11,Math1!AF11,Math1!AJ11,Math1!AN11,Math1!AR11,Math1!AY11,Math1!BC11,Math1!BG11,Math1!BK11,Math1!BO11,Math1!BV11,Math1!BZ11,Math1!CD11,Math1!CH11,Math1!CL11,Math1!CS11,Math1!CW11,Math1!DA11,Math1!DE11,Math1!DI11,Math1!DP11,Math1!DT11,Math1!DX11,Math1!EB11,Math1!EF11,Math1!EM11,Math1!EQ11,Math1!EU11,Math1!EY11,Math1!FC11,Math1!FJ11,Math1!FN11,Math1!FR11,Math1!FV11,Math1!FZ11,Math1!GG11,Math1!GK11,Math1!GO11,Math1!GS11,Math1!GW11,Math1!HD11,Math1!HH11,Math1!HL11,Math1!HP11,Math1!HT11,Math1!IA11,Math1!IE11,Math1!II11,Math1!IM11,Math1!IQ11,Math1!IX11,Math1!JB11,Math1!JF11,Math1!JJ11,Math1!JN11,Math1!JU11,Math1!JY11,Math1!KC11,Math1!KG11,Math1!KK11,Math1!KR11,Math1!KV11))</f>
        <v xml:space="preserve"> </v>
      </c>
      <c r="F13" s="193" t="str">
        <f t="shared" si="1"/>
        <v xml:space="preserve"> </v>
      </c>
      <c r="G13" s="194" t="str">
        <f t="shared" si="2"/>
        <v xml:space="preserve"> </v>
      </c>
      <c r="H13" s="195"/>
      <c r="I13" s="185"/>
      <c r="J13" s="196"/>
      <c r="K13" s="185"/>
      <c r="L13" s="185"/>
      <c r="M13" s="185"/>
      <c r="N13" s="185"/>
      <c r="O13" s="185"/>
      <c r="P13" s="185"/>
      <c r="Q13" s="185"/>
      <c r="R13" s="185"/>
      <c r="S13" s="185"/>
      <c r="T13" s="185"/>
      <c r="U13" s="185"/>
      <c r="V13" s="185"/>
      <c r="W13" s="185"/>
      <c r="X13" s="185"/>
      <c r="Y13" s="185"/>
      <c r="Z13" s="185"/>
      <c r="AA13" s="185"/>
      <c r="AB13" s="185"/>
      <c r="AC13" s="185"/>
      <c r="AD13" s="185"/>
      <c r="AE13" s="185"/>
      <c r="AF13" s="185"/>
      <c r="AG13" s="185"/>
      <c r="AH13" s="185"/>
      <c r="AI13" s="185"/>
      <c r="AJ13" s="185"/>
      <c r="AK13" s="185"/>
      <c r="AL13" s="185"/>
      <c r="AM13" s="185"/>
      <c r="AN13" s="185"/>
      <c r="AO13" s="185"/>
      <c r="AP13" s="185"/>
      <c r="AQ13" s="185"/>
      <c r="AR13" s="185"/>
      <c r="AS13" s="185"/>
      <c r="AT13" s="185"/>
      <c r="AU13" s="185"/>
      <c r="AV13" s="185"/>
      <c r="AW13" s="185"/>
      <c r="AX13" s="185"/>
      <c r="AY13" s="185"/>
      <c r="AZ13" s="185"/>
      <c r="BA13" s="185"/>
      <c r="BB13" s="185"/>
      <c r="BC13" s="185"/>
      <c r="BD13" s="185"/>
      <c r="BE13" s="185"/>
      <c r="BF13" s="185"/>
      <c r="BG13" s="185"/>
      <c r="BH13" s="185"/>
      <c r="BI13" s="185"/>
      <c r="BJ13" s="185"/>
      <c r="BK13" s="185"/>
      <c r="BL13" s="185"/>
      <c r="BM13" s="185"/>
      <c r="BN13" s="185"/>
      <c r="BO13" s="185"/>
      <c r="BP13" s="185"/>
      <c r="BQ13" s="185"/>
      <c r="BR13" s="185"/>
      <c r="BS13" s="185"/>
      <c r="BT13" s="185"/>
      <c r="BU13" s="185"/>
      <c r="BV13" s="185"/>
      <c r="BW13" s="185"/>
      <c r="BX13" s="185"/>
      <c r="BY13" s="185"/>
      <c r="BZ13" s="185"/>
      <c r="CA13" s="185"/>
      <c r="CB13" s="185"/>
      <c r="CE13" s="185"/>
      <c r="CF13" s="185"/>
      <c r="CG13" s="185"/>
      <c r="CH13" s="185"/>
      <c r="CI13" s="185"/>
      <c r="CJ13" s="185"/>
      <c r="CK13" s="185"/>
      <c r="CL13" s="185"/>
      <c r="CM13" s="185"/>
      <c r="CN13" s="185"/>
      <c r="CO13" s="185"/>
      <c r="CP13" s="185"/>
      <c r="CQ13" s="185"/>
      <c r="CR13" s="185"/>
      <c r="CS13" s="185"/>
      <c r="CT13" s="185"/>
      <c r="CU13" s="185"/>
      <c r="CV13" s="185"/>
      <c r="CW13" s="185"/>
      <c r="CX13" s="185"/>
      <c r="CY13" s="185"/>
      <c r="CZ13" s="185"/>
      <c r="DA13" s="185"/>
      <c r="DB13" s="185"/>
      <c r="DC13" s="185"/>
      <c r="DD13" s="185"/>
      <c r="DE13" s="185"/>
      <c r="DF13" s="185"/>
      <c r="DG13" s="185"/>
      <c r="DH13" s="185"/>
      <c r="DI13" s="185"/>
      <c r="DJ13" s="185"/>
      <c r="DK13" s="185"/>
      <c r="DL13" s="185"/>
      <c r="DM13" s="185"/>
      <c r="DN13" s="185"/>
      <c r="DO13" s="185"/>
      <c r="DP13" s="185"/>
      <c r="DQ13" s="185"/>
      <c r="DR13" s="185"/>
      <c r="DS13" s="185"/>
      <c r="DT13" s="185"/>
      <c r="DU13" s="185"/>
      <c r="DV13" s="185"/>
      <c r="DW13" s="185"/>
      <c r="DX13" s="185"/>
      <c r="DY13" s="185"/>
      <c r="DZ13" s="185"/>
      <c r="EA13" s="185"/>
      <c r="EB13" s="185"/>
      <c r="EC13" s="185"/>
      <c r="ED13" s="185"/>
      <c r="EE13" s="185"/>
      <c r="EF13" s="185"/>
      <c r="EG13" s="185"/>
      <c r="EH13" s="185"/>
      <c r="EI13" s="185"/>
      <c r="EJ13" s="185"/>
      <c r="EK13" s="185"/>
      <c r="EL13" s="185"/>
      <c r="EM13" s="185"/>
      <c r="EN13" s="185"/>
      <c r="EO13" s="185"/>
      <c r="EP13" s="185"/>
      <c r="EQ13" s="185"/>
      <c r="ER13" s="185"/>
      <c r="ES13" s="185"/>
      <c r="ET13" s="185"/>
    </row>
    <row r="14" spans="1:150">
      <c r="A14" s="256" t="str">
        <f t="shared" si="0"/>
        <v xml:space="preserve"> </v>
      </c>
      <c r="B14" s="191" t="str">
        <f>IF(ISBLANK(Fran1!A12)," ",Fran1!A12)</f>
        <v xml:space="preserve"> </v>
      </c>
      <c r="C14" s="191" t="str">
        <f>IF(ISBLANK(Fran1!B12)," ",Fran1!B12)</f>
        <v xml:space="preserve"> </v>
      </c>
      <c r="D14" s="192" t="str">
        <f>IF(ISBLANK(Fran1!A12)," ",AVERAGE(Fran1!E12,Fran1!I12,Fran1!M12,Fran1!Q12,Fran1!U12,Fran1!AB12,Fran1!AF12,Fran1!AJ12,Fran1!AN12,Fran1!AR12,Fran1!AY12,Fran1!BC12,Fran1!BK12,Fran1!BO12,Fran1!BV12,Fran1!CD12,Fran1!CH12,Fran1!CL12,Fran1!CS12,Fran1!CW12,Fran1!DA12,Fran1!DE12,Fran1!DI12,Fran1!DP12,Fran1!DT12,Fran1!DX12,Fran1!EB12,Fran1!EF12,Fran1!EM12,Fran1!EQ12,Fran1!EU12,Fran1!EY12,Fran1!FC12,Fran1!FJ12,Fran1!FN12,Fran1!FR12,Fran1!FV12,Fran1!FZ12,Fran1!GG12,Fran1!GK12,Fran1!GO12,Fran1!GS12,Fran1!GW12,Fran1!HD12,Fran1!HH12,Fran1!HL12,Fran1!HP11:HP12,Fran1!HT12,Fran1!IA12,Fran1!IE12,Fran1!II12,Fran1!IM12,Fran1!IQ12,Fran1!IX12,Fran1!JB12,Fran1!JF12,Fran1!JJ12,Fran1!JN12,Fran1!JU12,Fran1!JY12,Fran1!KC12,Fran1!KG12,Fran1!KK12,Fran1!KR12,Fran1!KV12,Fran1!KZ12,Fran1!LD12,Fran1!LH12,Fran1!LO12))</f>
        <v xml:space="preserve"> </v>
      </c>
      <c r="E14" s="192" t="str">
        <f>IF(ISBLANK(Fran1!A12)," ",AVERAGE(Math1!E12,Math1!I12,Math1!M12,Math1!Q12,Math1!U12,Math1!AB12,Math1!AF12,Math1!AJ12,Math1!AN12,Math1!AR12,Math1!AY12,Math1!BC12,Math1!BG12,Math1!BK12,Math1!BO12,Math1!BV12,Math1!BZ12,Math1!CD12,Math1!CH12,Math1!CL12,Math1!CS12,Math1!CW12,Math1!DA12,Math1!DE12,Math1!DI12,Math1!DP12,Math1!DT12,Math1!DX12,Math1!EB12,Math1!EF12,Math1!EM12,Math1!EQ12,Math1!EU12,Math1!EY12,Math1!FC12,Math1!FJ12,Math1!FN12,Math1!FR12,Math1!FV12,Math1!FZ12,Math1!GG12,Math1!GK12,Math1!GO12,Math1!GS12,Math1!GW12,Math1!HD12,Math1!HH12,Math1!HL12,Math1!HP12,Math1!HT12,Math1!IA12,Math1!IE12,Math1!II12,Math1!IM12,Math1!IQ12,Math1!IX12,Math1!JB12,Math1!JF12,Math1!JJ12,Math1!JN12,Math1!JU12,Math1!JY12,Math1!KC12,Math1!KG12,Math1!KK12,Math1!KR12,Math1!KV12))</f>
        <v xml:space="preserve"> </v>
      </c>
      <c r="F14" s="193" t="str">
        <f t="shared" si="1"/>
        <v xml:space="preserve"> </v>
      </c>
      <c r="G14" s="194" t="str">
        <f t="shared" si="2"/>
        <v xml:space="preserve"> </v>
      </c>
      <c r="H14" s="195"/>
      <c r="I14" s="185" t="s">
        <v>390</v>
      </c>
      <c r="J14" s="196" t="str">
        <f t="shared" ref="J14:X14" si="13">IF(OR(J12=" ",J12=0)," ",J8/J12*100)</f>
        <v xml:space="preserve"> </v>
      </c>
      <c r="K14" s="196" t="str">
        <f t="shared" si="13"/>
        <v xml:space="preserve"> </v>
      </c>
      <c r="L14" s="196" t="str">
        <f t="shared" si="13"/>
        <v xml:space="preserve"> </v>
      </c>
      <c r="M14" s="196" t="str">
        <f t="shared" si="13"/>
        <v xml:space="preserve"> </v>
      </c>
      <c r="N14" s="196" t="str">
        <f t="shared" si="13"/>
        <v xml:space="preserve"> </v>
      </c>
      <c r="O14" s="196" t="str">
        <f t="shared" si="13"/>
        <v xml:space="preserve"> </v>
      </c>
      <c r="P14" s="196" t="str">
        <f t="shared" si="13"/>
        <v xml:space="preserve"> </v>
      </c>
      <c r="Q14" s="196" t="str">
        <f t="shared" si="13"/>
        <v xml:space="preserve"> </v>
      </c>
      <c r="R14" s="196" t="str">
        <f t="shared" si="13"/>
        <v xml:space="preserve"> </v>
      </c>
      <c r="S14" s="196" t="str">
        <f t="shared" si="13"/>
        <v xml:space="preserve"> </v>
      </c>
      <c r="T14" s="196" t="str">
        <f t="shared" si="13"/>
        <v xml:space="preserve"> </v>
      </c>
      <c r="U14" s="196" t="str">
        <f t="shared" si="13"/>
        <v xml:space="preserve"> </v>
      </c>
      <c r="V14" s="196" t="str">
        <f t="shared" si="13"/>
        <v xml:space="preserve"> </v>
      </c>
      <c r="W14" s="196" t="str">
        <f t="shared" si="13"/>
        <v xml:space="preserve"> </v>
      </c>
      <c r="X14" s="196" t="str">
        <f t="shared" si="13"/>
        <v xml:space="preserve"> </v>
      </c>
      <c r="Y14" s="196" t="str">
        <f t="shared" ref="Y14:AL14" si="14">IF(OR(Y12=" ",Y12=0)," ",Y8/Y12*100)</f>
        <v xml:space="preserve"> </v>
      </c>
      <c r="Z14" s="196" t="str">
        <f t="shared" si="14"/>
        <v xml:space="preserve"> </v>
      </c>
      <c r="AA14" s="196" t="str">
        <f t="shared" si="14"/>
        <v xml:space="preserve"> </v>
      </c>
      <c r="AB14" s="196" t="str">
        <f t="shared" si="14"/>
        <v xml:space="preserve"> </v>
      </c>
      <c r="AC14" s="196" t="str">
        <f t="shared" si="14"/>
        <v xml:space="preserve"> </v>
      </c>
      <c r="AD14" s="196" t="str">
        <f t="shared" si="14"/>
        <v xml:space="preserve"> </v>
      </c>
      <c r="AE14" s="196" t="str">
        <f t="shared" si="14"/>
        <v xml:space="preserve"> </v>
      </c>
      <c r="AF14" s="196" t="str">
        <f t="shared" si="14"/>
        <v xml:space="preserve"> </v>
      </c>
      <c r="AG14" s="196" t="str">
        <f t="shared" si="14"/>
        <v xml:space="preserve"> </v>
      </c>
      <c r="AH14" s="196" t="str">
        <f t="shared" si="14"/>
        <v xml:space="preserve"> </v>
      </c>
      <c r="AI14" s="196" t="str">
        <f t="shared" si="14"/>
        <v xml:space="preserve"> </v>
      </c>
      <c r="AJ14" s="196" t="str">
        <f t="shared" si="14"/>
        <v xml:space="preserve"> </v>
      </c>
      <c r="AK14" s="196" t="str">
        <f t="shared" si="14"/>
        <v xml:space="preserve"> </v>
      </c>
      <c r="AL14" s="196" t="str">
        <f t="shared" si="14"/>
        <v xml:space="preserve"> </v>
      </c>
      <c r="AM14" s="196" t="str">
        <f t="shared" ref="AM14:AY14" si="15">IF(OR(AM12=" ",AM12=0)," ",AM8/AM12*100)</f>
        <v xml:space="preserve"> </v>
      </c>
      <c r="AN14" s="196" t="str">
        <f t="shared" si="15"/>
        <v xml:space="preserve"> </v>
      </c>
      <c r="AO14" s="196" t="str">
        <f t="shared" si="15"/>
        <v xml:space="preserve"> </v>
      </c>
      <c r="AP14" s="196" t="str">
        <f t="shared" si="15"/>
        <v xml:space="preserve"> </v>
      </c>
      <c r="AQ14" s="196" t="str">
        <f t="shared" si="15"/>
        <v xml:space="preserve"> </v>
      </c>
      <c r="AR14" s="196" t="str">
        <f t="shared" si="15"/>
        <v xml:space="preserve"> </v>
      </c>
      <c r="AS14" s="196" t="str">
        <f t="shared" si="15"/>
        <v xml:space="preserve"> </v>
      </c>
      <c r="AT14" s="196" t="str">
        <f t="shared" si="15"/>
        <v xml:space="preserve"> </v>
      </c>
      <c r="AU14" s="196" t="str">
        <f t="shared" si="15"/>
        <v xml:space="preserve"> </v>
      </c>
      <c r="AV14" s="196" t="str">
        <f t="shared" si="15"/>
        <v xml:space="preserve"> </v>
      </c>
      <c r="AW14" s="196" t="str">
        <f t="shared" si="15"/>
        <v xml:space="preserve"> </v>
      </c>
      <c r="AX14" s="196" t="str">
        <f t="shared" si="15"/>
        <v xml:space="preserve"> </v>
      </c>
      <c r="AY14" s="196" t="str">
        <f t="shared" si="15"/>
        <v xml:space="preserve"> </v>
      </c>
      <c r="AZ14" s="196" t="str">
        <f>IF(OR(AZ12=" ",AZ12=0)," ",AZ8/AZ12*100)</f>
        <v xml:space="preserve"> </v>
      </c>
      <c r="BA14" s="196" t="str">
        <f>IF(OR(BA12=" ",BA12=0)," ",BA8/BA12*100)</f>
        <v xml:space="preserve"> </v>
      </c>
      <c r="BB14" s="196" t="str">
        <f>IF(OR(BB12=" ",BB12=0)," ",BB8/BB12*100)</f>
        <v xml:space="preserve"> </v>
      </c>
      <c r="BC14" s="196" t="str">
        <f>IF(OR(BC12=" ",BC12=0)," ",BC8/BC12*100)</f>
        <v xml:space="preserve"> </v>
      </c>
      <c r="BD14" s="196" t="str">
        <f t="shared" ref="BD14:BQ14" si="16">IF(OR(BD12=" ",BD12=0)," ",BD8/BD12*100)</f>
        <v xml:space="preserve"> </v>
      </c>
      <c r="BE14" s="196" t="str">
        <f t="shared" si="16"/>
        <v xml:space="preserve"> </v>
      </c>
      <c r="BF14" s="196" t="str">
        <f t="shared" si="16"/>
        <v xml:space="preserve"> </v>
      </c>
      <c r="BG14" s="196" t="str">
        <f t="shared" si="16"/>
        <v xml:space="preserve"> </v>
      </c>
      <c r="BH14" s="196" t="str">
        <f t="shared" si="16"/>
        <v xml:space="preserve"> </v>
      </c>
      <c r="BI14" s="196" t="str">
        <f t="shared" si="16"/>
        <v xml:space="preserve"> </v>
      </c>
      <c r="BJ14" s="196" t="str">
        <f t="shared" si="16"/>
        <v xml:space="preserve"> </v>
      </c>
      <c r="BK14" s="196" t="str">
        <f t="shared" si="16"/>
        <v xml:space="preserve"> </v>
      </c>
      <c r="BL14" s="196" t="str">
        <f t="shared" si="16"/>
        <v xml:space="preserve"> </v>
      </c>
      <c r="BM14" s="196" t="str">
        <f t="shared" si="16"/>
        <v xml:space="preserve"> </v>
      </c>
      <c r="BN14" s="196" t="str">
        <f t="shared" si="16"/>
        <v xml:space="preserve"> </v>
      </c>
      <c r="BO14" s="196" t="str">
        <f t="shared" si="16"/>
        <v xml:space="preserve"> </v>
      </c>
      <c r="BP14" s="196" t="str">
        <f t="shared" si="16"/>
        <v xml:space="preserve"> </v>
      </c>
      <c r="BQ14" s="196" t="str">
        <f t="shared" si="16"/>
        <v xml:space="preserve"> </v>
      </c>
      <c r="BR14" s="196" t="str">
        <f t="shared" ref="BR14:CB14" si="17">IF(OR(BR12=" ",BR12=0)," ",BR8/BR12*100)</f>
        <v xml:space="preserve"> </v>
      </c>
      <c r="BS14" s="196" t="str">
        <f t="shared" si="17"/>
        <v xml:space="preserve"> </v>
      </c>
      <c r="BT14" s="196" t="str">
        <f t="shared" si="17"/>
        <v xml:space="preserve"> </v>
      </c>
      <c r="BU14" s="196" t="str">
        <f t="shared" si="17"/>
        <v xml:space="preserve"> </v>
      </c>
      <c r="BV14" s="196" t="str">
        <f t="shared" si="17"/>
        <v xml:space="preserve"> </v>
      </c>
      <c r="BW14" s="196" t="str">
        <f t="shared" si="17"/>
        <v xml:space="preserve"> </v>
      </c>
      <c r="BX14" s="196" t="str">
        <f t="shared" si="17"/>
        <v xml:space="preserve"> </v>
      </c>
      <c r="BY14" s="196" t="str">
        <f t="shared" si="17"/>
        <v xml:space="preserve"> </v>
      </c>
      <c r="BZ14" s="196" t="str">
        <f t="shared" si="17"/>
        <v xml:space="preserve"> </v>
      </c>
      <c r="CA14" s="196" t="str">
        <f t="shared" si="17"/>
        <v xml:space="preserve"> </v>
      </c>
      <c r="CB14" s="196" t="str">
        <f t="shared" si="17"/>
        <v xml:space="preserve"> </v>
      </c>
      <c r="CE14" s="185" t="s">
        <v>390</v>
      </c>
      <c r="CF14" s="196" t="str">
        <f>IF(OR(CF12=" ",CF12=0)," ",CF8/CF12*100)</f>
        <v xml:space="preserve"> </v>
      </c>
      <c r="CG14" s="196" t="str">
        <f t="shared" ref="CG14:CT14" si="18">IF(OR(CG12=" ",CG12=0)," ",CG8/CG12*100)</f>
        <v xml:space="preserve"> </v>
      </c>
      <c r="CH14" s="196" t="str">
        <f t="shared" si="18"/>
        <v xml:space="preserve"> </v>
      </c>
      <c r="CI14" s="196" t="str">
        <f t="shared" si="18"/>
        <v xml:space="preserve"> </v>
      </c>
      <c r="CJ14" s="196" t="str">
        <f t="shared" si="18"/>
        <v xml:space="preserve"> </v>
      </c>
      <c r="CK14" s="196" t="str">
        <f t="shared" si="18"/>
        <v xml:space="preserve"> </v>
      </c>
      <c r="CL14" s="196" t="str">
        <f t="shared" si="18"/>
        <v xml:space="preserve"> </v>
      </c>
      <c r="CM14" s="196" t="str">
        <f t="shared" si="18"/>
        <v xml:space="preserve"> </v>
      </c>
      <c r="CN14" s="196" t="str">
        <f t="shared" si="18"/>
        <v xml:space="preserve"> </v>
      </c>
      <c r="CO14" s="196" t="str">
        <f t="shared" si="18"/>
        <v xml:space="preserve"> </v>
      </c>
      <c r="CP14" s="196" t="str">
        <f t="shared" si="18"/>
        <v xml:space="preserve"> </v>
      </c>
      <c r="CQ14" s="196" t="str">
        <f t="shared" si="18"/>
        <v xml:space="preserve"> </v>
      </c>
      <c r="CR14" s="196" t="str">
        <f t="shared" si="18"/>
        <v xml:space="preserve"> </v>
      </c>
      <c r="CS14" s="196" t="str">
        <f t="shared" si="18"/>
        <v xml:space="preserve"> </v>
      </c>
      <c r="CT14" s="196" t="str">
        <f t="shared" si="18"/>
        <v xml:space="preserve"> </v>
      </c>
      <c r="CU14" s="196" t="str">
        <f t="shared" ref="CU14:DH14" si="19">IF(OR(CU12=" ",CU12=0)," ",CU8/CU12*100)</f>
        <v xml:space="preserve"> </v>
      </c>
      <c r="CV14" s="196" t="str">
        <f t="shared" si="19"/>
        <v xml:space="preserve"> </v>
      </c>
      <c r="CW14" s="196" t="str">
        <f t="shared" si="19"/>
        <v xml:space="preserve"> </v>
      </c>
      <c r="CX14" s="196" t="str">
        <f t="shared" si="19"/>
        <v xml:space="preserve"> </v>
      </c>
      <c r="CY14" s="196" t="str">
        <f t="shared" si="19"/>
        <v xml:space="preserve"> </v>
      </c>
      <c r="CZ14" s="196" t="str">
        <f t="shared" si="19"/>
        <v xml:space="preserve"> </v>
      </c>
      <c r="DA14" s="196" t="str">
        <f t="shared" si="19"/>
        <v xml:space="preserve"> </v>
      </c>
      <c r="DB14" s="196" t="str">
        <f t="shared" si="19"/>
        <v xml:space="preserve"> </v>
      </c>
      <c r="DC14" s="196" t="str">
        <f t="shared" si="19"/>
        <v xml:space="preserve"> </v>
      </c>
      <c r="DD14" s="196" t="str">
        <f t="shared" si="19"/>
        <v xml:space="preserve"> </v>
      </c>
      <c r="DE14" s="196" t="str">
        <f t="shared" si="19"/>
        <v xml:space="preserve"> </v>
      </c>
      <c r="DF14" s="196" t="str">
        <f t="shared" si="19"/>
        <v xml:space="preserve"> </v>
      </c>
      <c r="DG14" s="196" t="str">
        <f t="shared" si="19"/>
        <v xml:space="preserve"> </v>
      </c>
      <c r="DH14" s="196" t="str">
        <f t="shared" si="19"/>
        <v xml:space="preserve"> </v>
      </c>
      <c r="DI14" s="196" t="str">
        <f t="shared" ref="DI14:DV14" si="20">IF(OR(DI12=" ",DI12=0)," ",DI8/DI12*100)</f>
        <v xml:space="preserve"> </v>
      </c>
      <c r="DJ14" s="196" t="str">
        <f t="shared" si="20"/>
        <v xml:space="preserve"> </v>
      </c>
      <c r="DK14" s="196" t="str">
        <f t="shared" si="20"/>
        <v xml:space="preserve"> </v>
      </c>
      <c r="DL14" s="196" t="str">
        <f t="shared" si="20"/>
        <v xml:space="preserve"> </v>
      </c>
      <c r="DM14" s="196" t="str">
        <f t="shared" si="20"/>
        <v xml:space="preserve"> </v>
      </c>
      <c r="DN14" s="196" t="str">
        <f t="shared" si="20"/>
        <v xml:space="preserve"> </v>
      </c>
      <c r="DO14" s="196" t="str">
        <f t="shared" si="20"/>
        <v xml:space="preserve"> </v>
      </c>
      <c r="DP14" s="196" t="str">
        <f t="shared" si="20"/>
        <v xml:space="preserve"> </v>
      </c>
      <c r="DQ14" s="196" t="str">
        <f t="shared" si="20"/>
        <v xml:space="preserve"> </v>
      </c>
      <c r="DR14" s="196" t="str">
        <f t="shared" si="20"/>
        <v xml:space="preserve"> </v>
      </c>
      <c r="DS14" s="196" t="str">
        <f t="shared" si="20"/>
        <v xml:space="preserve"> </v>
      </c>
      <c r="DT14" s="196" t="str">
        <f t="shared" si="20"/>
        <v xml:space="preserve"> </v>
      </c>
      <c r="DU14" s="196" t="str">
        <f t="shared" si="20"/>
        <v xml:space="preserve"> </v>
      </c>
      <c r="DV14" s="196" t="str">
        <f t="shared" si="20"/>
        <v xml:space="preserve"> </v>
      </c>
      <c r="DW14" s="196" t="str">
        <f t="shared" ref="DW14:EI14" si="21">IF(OR(DW12=" ",DW12=0)," ",DW8/DW12*100)</f>
        <v xml:space="preserve"> </v>
      </c>
      <c r="DX14" s="196" t="str">
        <f t="shared" si="21"/>
        <v xml:space="preserve"> </v>
      </c>
      <c r="DY14" s="196" t="str">
        <f t="shared" si="21"/>
        <v xml:space="preserve"> </v>
      </c>
      <c r="DZ14" s="196" t="str">
        <f t="shared" si="21"/>
        <v xml:space="preserve"> </v>
      </c>
      <c r="EA14" s="196" t="str">
        <f t="shared" si="21"/>
        <v xml:space="preserve"> </v>
      </c>
      <c r="EB14" s="196" t="str">
        <f t="shared" si="21"/>
        <v xml:space="preserve"> </v>
      </c>
      <c r="EC14" s="196" t="str">
        <f t="shared" si="21"/>
        <v xml:space="preserve"> </v>
      </c>
      <c r="ED14" s="196" t="str">
        <f t="shared" si="21"/>
        <v xml:space="preserve"> </v>
      </c>
      <c r="EE14" s="196" t="str">
        <f t="shared" si="21"/>
        <v xml:space="preserve"> </v>
      </c>
      <c r="EF14" s="196" t="str">
        <f t="shared" si="21"/>
        <v xml:space="preserve"> </v>
      </c>
      <c r="EG14" s="196" t="str">
        <f t="shared" si="21"/>
        <v xml:space="preserve"> </v>
      </c>
      <c r="EH14" s="196" t="str">
        <f t="shared" si="21"/>
        <v xml:space="preserve"> </v>
      </c>
      <c r="EI14" s="196" t="str">
        <f t="shared" si="21"/>
        <v xml:space="preserve"> </v>
      </c>
      <c r="EJ14" s="196" t="str">
        <f t="shared" ref="EJ14:ET14" si="22">IF(OR(EJ12=" ",EJ12=0)," ",EJ8/EJ12*100)</f>
        <v xml:space="preserve"> </v>
      </c>
      <c r="EK14" s="196" t="str">
        <f t="shared" si="22"/>
        <v xml:space="preserve"> </v>
      </c>
      <c r="EL14" s="196" t="str">
        <f t="shared" si="22"/>
        <v xml:space="preserve"> </v>
      </c>
      <c r="EM14" s="196" t="str">
        <f t="shared" si="22"/>
        <v xml:space="preserve"> </v>
      </c>
      <c r="EN14" s="196" t="str">
        <f t="shared" si="22"/>
        <v xml:space="preserve"> </v>
      </c>
      <c r="EO14" s="196" t="str">
        <f t="shared" si="22"/>
        <v xml:space="preserve"> </v>
      </c>
      <c r="EP14" s="196" t="str">
        <f t="shared" si="22"/>
        <v xml:space="preserve"> </v>
      </c>
      <c r="EQ14" s="196" t="str">
        <f t="shared" si="22"/>
        <v xml:space="preserve"> </v>
      </c>
      <c r="ER14" s="196" t="str">
        <f t="shared" si="22"/>
        <v xml:space="preserve"> </v>
      </c>
      <c r="ES14" s="196" t="str">
        <f t="shared" si="22"/>
        <v xml:space="preserve"> </v>
      </c>
      <c r="ET14" s="196" t="str">
        <f t="shared" si="22"/>
        <v xml:space="preserve"> </v>
      </c>
    </row>
    <row r="15" spans="1:150">
      <c r="A15" s="256" t="str">
        <f t="shared" si="0"/>
        <v xml:space="preserve"> </v>
      </c>
      <c r="B15" s="191" t="str">
        <f>IF(ISBLANK(Fran1!A13)," ",Fran1!A13)</f>
        <v xml:space="preserve"> </v>
      </c>
      <c r="C15" s="191" t="str">
        <f>IF(ISBLANK(Fran1!B13)," ",Fran1!B13)</f>
        <v xml:space="preserve"> </v>
      </c>
      <c r="D15" s="192" t="str">
        <f>IF(ISBLANK(Fran1!A13)," ",AVERAGE(Fran1!E13,Fran1!I13,Fran1!M13,Fran1!Q13,Fran1!U13,Fran1!AB13,Fran1!AF13,Fran1!AJ13,Fran1!AN13,Fran1!AR13,Fran1!AY13,Fran1!BC13,Fran1!BK13,Fran1!BO13,Fran1!BV13,Fran1!CD13,Fran1!CH13,Fran1!CL13,Fran1!CS13,Fran1!CW13,Fran1!DA13,Fran1!DE13,Fran1!DI13,Fran1!DP13,Fran1!DT13,Fran1!DX13,Fran1!EB13,Fran1!EF13,Fran1!EM13,Fran1!EQ13,Fran1!EU13,Fran1!EY13,Fran1!FC13,Fran1!FJ13,Fran1!FN13,Fran1!FR13,Fran1!FV13,Fran1!FZ13,Fran1!GG13,Fran1!GK13,Fran1!GO13,Fran1!GS13,Fran1!GW13,Fran1!HD13,Fran1!HH13,Fran1!HL13,Fran1!HP12:HP13,Fran1!HT13,Fran1!IA13,Fran1!IE13,Fran1!II13,Fran1!IM13,Fran1!IQ13,Fran1!IX13,Fran1!JB13,Fran1!JF13,Fran1!JJ13,Fran1!JN13,Fran1!JU13,Fran1!JY13,Fran1!KC13,Fran1!KG13,Fran1!KK13,Fran1!KR13,Fran1!KV13,Fran1!KZ13,Fran1!LD13,Fran1!LH13,Fran1!LO13))</f>
        <v xml:space="preserve"> </v>
      </c>
      <c r="E15" s="192" t="str">
        <f>IF(ISBLANK(Fran1!A13)," ",AVERAGE(Math1!E13,Math1!I13,Math1!M13,Math1!Q13,Math1!U13,Math1!AB13,Math1!AF13,Math1!AJ13,Math1!AN13,Math1!AR13,Math1!AY13,Math1!BC13,Math1!BG13,Math1!BK13,Math1!BO13,Math1!BV13,Math1!BZ13,Math1!CD13,Math1!CH13,Math1!CL13,Math1!CS13,Math1!CW13,Math1!DA13,Math1!DE13,Math1!DI13,Math1!DP13,Math1!DT13,Math1!DX13,Math1!EB13,Math1!EF13,Math1!EM13,Math1!EQ13,Math1!EU13,Math1!EY13,Math1!FC13,Math1!FJ13,Math1!FN13,Math1!FR13,Math1!FV13,Math1!FZ13,Math1!GG13,Math1!GK13,Math1!GO13,Math1!GS13,Math1!GW13,Math1!HD13,Math1!HH13,Math1!HL13,Math1!HP13,Math1!HT13,Math1!IA13,Math1!IE13,Math1!II13,Math1!IM13,Math1!IQ13,Math1!IX13,Math1!JB13,Math1!JF13,Math1!JJ13,Math1!JN13,Math1!JU13,Math1!JY13,Math1!KC13,Math1!KG13,Math1!KK13,Math1!KR13,Math1!KV13))</f>
        <v xml:space="preserve"> </v>
      </c>
      <c r="F15" s="193" t="str">
        <f t="shared" si="1"/>
        <v xml:space="preserve"> </v>
      </c>
      <c r="G15" s="194" t="str">
        <f t="shared" si="2"/>
        <v xml:space="preserve"> </v>
      </c>
      <c r="H15" s="195"/>
      <c r="I15" s="185" t="s">
        <v>391</v>
      </c>
      <c r="J15" s="196" t="str">
        <f t="shared" ref="J15:X15" si="23">IF(OR(J12=" ",J12=0)," ",J9/J12*100)</f>
        <v xml:space="preserve"> </v>
      </c>
      <c r="K15" s="196" t="str">
        <f t="shared" si="23"/>
        <v xml:space="preserve"> </v>
      </c>
      <c r="L15" s="196" t="str">
        <f t="shared" si="23"/>
        <v xml:space="preserve"> </v>
      </c>
      <c r="M15" s="196" t="str">
        <f t="shared" si="23"/>
        <v xml:space="preserve"> </v>
      </c>
      <c r="N15" s="196" t="str">
        <f t="shared" si="23"/>
        <v xml:space="preserve"> </v>
      </c>
      <c r="O15" s="196" t="str">
        <f t="shared" si="23"/>
        <v xml:space="preserve"> </v>
      </c>
      <c r="P15" s="196" t="str">
        <f t="shared" si="23"/>
        <v xml:space="preserve"> </v>
      </c>
      <c r="Q15" s="196" t="str">
        <f t="shared" si="23"/>
        <v xml:space="preserve"> </v>
      </c>
      <c r="R15" s="196" t="str">
        <f t="shared" si="23"/>
        <v xml:space="preserve"> </v>
      </c>
      <c r="S15" s="196" t="str">
        <f t="shared" si="23"/>
        <v xml:space="preserve"> </v>
      </c>
      <c r="T15" s="196" t="str">
        <f t="shared" si="23"/>
        <v xml:space="preserve"> </v>
      </c>
      <c r="U15" s="196" t="str">
        <f t="shared" si="23"/>
        <v xml:space="preserve"> </v>
      </c>
      <c r="V15" s="196" t="str">
        <f t="shared" si="23"/>
        <v xml:space="preserve"> </v>
      </c>
      <c r="W15" s="196" t="str">
        <f t="shared" si="23"/>
        <v xml:space="preserve"> </v>
      </c>
      <c r="X15" s="196" t="str">
        <f t="shared" si="23"/>
        <v xml:space="preserve"> </v>
      </c>
      <c r="Y15" s="196" t="str">
        <f t="shared" ref="Y15:AL15" si="24">IF(OR(Y12=" ",Y12=0)," ",Y9/Y12*100)</f>
        <v xml:space="preserve"> </v>
      </c>
      <c r="Z15" s="196" t="str">
        <f t="shared" si="24"/>
        <v xml:space="preserve"> </v>
      </c>
      <c r="AA15" s="196" t="str">
        <f t="shared" si="24"/>
        <v xml:space="preserve"> </v>
      </c>
      <c r="AB15" s="196" t="str">
        <f t="shared" si="24"/>
        <v xml:space="preserve"> </v>
      </c>
      <c r="AC15" s="196" t="str">
        <f t="shared" si="24"/>
        <v xml:space="preserve"> </v>
      </c>
      <c r="AD15" s="196" t="str">
        <f t="shared" si="24"/>
        <v xml:space="preserve"> </v>
      </c>
      <c r="AE15" s="196" t="str">
        <f t="shared" si="24"/>
        <v xml:space="preserve"> </v>
      </c>
      <c r="AF15" s="196" t="str">
        <f t="shared" si="24"/>
        <v xml:space="preserve"> </v>
      </c>
      <c r="AG15" s="196" t="str">
        <f t="shared" si="24"/>
        <v xml:space="preserve"> </v>
      </c>
      <c r="AH15" s="196" t="str">
        <f t="shared" si="24"/>
        <v xml:space="preserve"> </v>
      </c>
      <c r="AI15" s="196" t="str">
        <f t="shared" si="24"/>
        <v xml:space="preserve"> </v>
      </c>
      <c r="AJ15" s="196" t="str">
        <f t="shared" si="24"/>
        <v xml:space="preserve"> </v>
      </c>
      <c r="AK15" s="196" t="str">
        <f t="shared" si="24"/>
        <v xml:space="preserve"> </v>
      </c>
      <c r="AL15" s="196" t="str">
        <f t="shared" si="24"/>
        <v xml:space="preserve"> </v>
      </c>
      <c r="AM15" s="196" t="str">
        <f t="shared" ref="AM15:AY15" si="25">IF(OR(AM12=" ",AM12=0)," ",AM9/AM12*100)</f>
        <v xml:space="preserve"> </v>
      </c>
      <c r="AN15" s="196" t="str">
        <f t="shared" si="25"/>
        <v xml:space="preserve"> </v>
      </c>
      <c r="AO15" s="196" t="str">
        <f t="shared" si="25"/>
        <v xml:space="preserve"> </v>
      </c>
      <c r="AP15" s="196" t="str">
        <f t="shared" si="25"/>
        <v xml:space="preserve"> </v>
      </c>
      <c r="AQ15" s="196" t="str">
        <f t="shared" si="25"/>
        <v xml:space="preserve"> </v>
      </c>
      <c r="AR15" s="196" t="str">
        <f t="shared" si="25"/>
        <v xml:space="preserve"> </v>
      </c>
      <c r="AS15" s="196" t="str">
        <f t="shared" si="25"/>
        <v xml:space="preserve"> </v>
      </c>
      <c r="AT15" s="196" t="str">
        <f t="shared" si="25"/>
        <v xml:space="preserve"> </v>
      </c>
      <c r="AU15" s="196" t="str">
        <f t="shared" si="25"/>
        <v xml:space="preserve"> </v>
      </c>
      <c r="AV15" s="196" t="str">
        <f t="shared" si="25"/>
        <v xml:space="preserve"> </v>
      </c>
      <c r="AW15" s="196" t="str">
        <f t="shared" si="25"/>
        <v xml:space="preserve"> </v>
      </c>
      <c r="AX15" s="196" t="str">
        <f t="shared" si="25"/>
        <v xml:space="preserve"> </v>
      </c>
      <c r="AY15" s="196" t="str">
        <f t="shared" si="25"/>
        <v xml:space="preserve"> </v>
      </c>
      <c r="AZ15" s="196" t="str">
        <f>IF(OR(AZ12=" ",AZ12=0)," ",AZ9/AZ12*100)</f>
        <v xml:space="preserve"> </v>
      </c>
      <c r="BA15" s="196" t="str">
        <f>IF(OR(BA12=" ",BA12=0)," ",BA9/BA12*100)</f>
        <v xml:space="preserve"> </v>
      </c>
      <c r="BB15" s="196" t="str">
        <f>IF(OR(BB12=" ",BB12=0)," ",BB9/BB12*100)</f>
        <v xml:space="preserve"> </v>
      </c>
      <c r="BC15" s="196" t="str">
        <f>IF(OR(BC12=" ",BC12=0)," ",BC9/BC12*100)</f>
        <v xml:space="preserve"> </v>
      </c>
      <c r="BD15" s="196" t="str">
        <f t="shared" ref="BD15:BQ15" si="26">IF(OR(BD12=" ",BD12=0)," ",BD9/BD12*100)</f>
        <v xml:space="preserve"> </v>
      </c>
      <c r="BE15" s="196" t="str">
        <f t="shared" si="26"/>
        <v xml:space="preserve"> </v>
      </c>
      <c r="BF15" s="196" t="str">
        <f t="shared" si="26"/>
        <v xml:space="preserve"> </v>
      </c>
      <c r="BG15" s="196" t="str">
        <f t="shared" si="26"/>
        <v xml:space="preserve"> </v>
      </c>
      <c r="BH15" s="196" t="str">
        <f t="shared" si="26"/>
        <v xml:space="preserve"> </v>
      </c>
      <c r="BI15" s="196" t="str">
        <f t="shared" si="26"/>
        <v xml:space="preserve"> </v>
      </c>
      <c r="BJ15" s="196" t="str">
        <f t="shared" si="26"/>
        <v xml:space="preserve"> </v>
      </c>
      <c r="BK15" s="196" t="str">
        <f t="shared" si="26"/>
        <v xml:space="preserve"> </v>
      </c>
      <c r="BL15" s="196" t="str">
        <f t="shared" si="26"/>
        <v xml:space="preserve"> </v>
      </c>
      <c r="BM15" s="196" t="str">
        <f t="shared" si="26"/>
        <v xml:space="preserve"> </v>
      </c>
      <c r="BN15" s="196" t="str">
        <f t="shared" si="26"/>
        <v xml:space="preserve"> </v>
      </c>
      <c r="BO15" s="196" t="str">
        <f t="shared" si="26"/>
        <v xml:space="preserve"> </v>
      </c>
      <c r="BP15" s="196" t="str">
        <f t="shared" si="26"/>
        <v xml:space="preserve"> </v>
      </c>
      <c r="BQ15" s="196" t="str">
        <f t="shared" si="26"/>
        <v xml:space="preserve"> </v>
      </c>
      <c r="BR15" s="196" t="str">
        <f t="shared" ref="BR15:CB15" si="27">IF(OR(BR12=" ",BR12=0)," ",BR9/BR12*100)</f>
        <v xml:space="preserve"> </v>
      </c>
      <c r="BS15" s="196" t="str">
        <f t="shared" si="27"/>
        <v xml:space="preserve"> </v>
      </c>
      <c r="BT15" s="196" t="str">
        <f t="shared" si="27"/>
        <v xml:space="preserve"> </v>
      </c>
      <c r="BU15" s="196" t="str">
        <f t="shared" si="27"/>
        <v xml:space="preserve"> </v>
      </c>
      <c r="BV15" s="196" t="str">
        <f t="shared" si="27"/>
        <v xml:space="preserve"> </v>
      </c>
      <c r="BW15" s="196" t="str">
        <f t="shared" si="27"/>
        <v xml:space="preserve"> </v>
      </c>
      <c r="BX15" s="196" t="str">
        <f t="shared" si="27"/>
        <v xml:space="preserve"> </v>
      </c>
      <c r="BY15" s="196" t="str">
        <f t="shared" si="27"/>
        <v xml:space="preserve"> </v>
      </c>
      <c r="BZ15" s="196" t="str">
        <f t="shared" si="27"/>
        <v xml:space="preserve"> </v>
      </c>
      <c r="CA15" s="196" t="str">
        <f t="shared" si="27"/>
        <v xml:space="preserve"> </v>
      </c>
      <c r="CB15" s="196" t="str">
        <f t="shared" si="27"/>
        <v xml:space="preserve"> </v>
      </c>
      <c r="CE15" s="185" t="s">
        <v>391</v>
      </c>
      <c r="CF15" s="196" t="str">
        <f>IF(OR(CF12=" ",CF12=0)," ",CF9/CF12*100)</f>
        <v xml:space="preserve"> </v>
      </c>
      <c r="CG15" s="196" t="str">
        <f t="shared" ref="CG15:CT15" si="28">IF(OR(CG12=" ",CG12=0)," ",CG9/CG12*100)</f>
        <v xml:space="preserve"> </v>
      </c>
      <c r="CH15" s="196" t="str">
        <f t="shared" si="28"/>
        <v xml:space="preserve"> </v>
      </c>
      <c r="CI15" s="196" t="str">
        <f t="shared" si="28"/>
        <v xml:space="preserve"> </v>
      </c>
      <c r="CJ15" s="196" t="str">
        <f t="shared" si="28"/>
        <v xml:space="preserve"> </v>
      </c>
      <c r="CK15" s="196" t="str">
        <f t="shared" si="28"/>
        <v xml:space="preserve"> </v>
      </c>
      <c r="CL15" s="196" t="str">
        <f t="shared" si="28"/>
        <v xml:space="preserve"> </v>
      </c>
      <c r="CM15" s="196" t="str">
        <f t="shared" si="28"/>
        <v xml:space="preserve"> </v>
      </c>
      <c r="CN15" s="196" t="str">
        <f t="shared" si="28"/>
        <v xml:space="preserve"> </v>
      </c>
      <c r="CO15" s="196" t="str">
        <f t="shared" si="28"/>
        <v xml:space="preserve"> </v>
      </c>
      <c r="CP15" s="196" t="str">
        <f t="shared" si="28"/>
        <v xml:space="preserve"> </v>
      </c>
      <c r="CQ15" s="196" t="str">
        <f t="shared" si="28"/>
        <v xml:space="preserve"> </v>
      </c>
      <c r="CR15" s="196" t="str">
        <f t="shared" si="28"/>
        <v xml:space="preserve"> </v>
      </c>
      <c r="CS15" s="196" t="str">
        <f t="shared" si="28"/>
        <v xml:space="preserve"> </v>
      </c>
      <c r="CT15" s="196" t="str">
        <f t="shared" si="28"/>
        <v xml:space="preserve"> </v>
      </c>
      <c r="CU15" s="196" t="str">
        <f t="shared" ref="CU15:DH15" si="29">IF(OR(CU12=" ",CU12=0)," ",CU9/CU12*100)</f>
        <v xml:space="preserve"> </v>
      </c>
      <c r="CV15" s="196" t="str">
        <f t="shared" si="29"/>
        <v xml:space="preserve"> </v>
      </c>
      <c r="CW15" s="196" t="str">
        <f t="shared" si="29"/>
        <v xml:space="preserve"> </v>
      </c>
      <c r="CX15" s="196" t="str">
        <f t="shared" si="29"/>
        <v xml:space="preserve"> </v>
      </c>
      <c r="CY15" s="196" t="str">
        <f t="shared" si="29"/>
        <v xml:space="preserve"> </v>
      </c>
      <c r="CZ15" s="196" t="str">
        <f t="shared" si="29"/>
        <v xml:space="preserve"> </v>
      </c>
      <c r="DA15" s="196" t="str">
        <f t="shared" si="29"/>
        <v xml:space="preserve"> </v>
      </c>
      <c r="DB15" s="196" t="str">
        <f t="shared" si="29"/>
        <v xml:space="preserve"> </v>
      </c>
      <c r="DC15" s="196" t="str">
        <f t="shared" si="29"/>
        <v xml:space="preserve"> </v>
      </c>
      <c r="DD15" s="196" t="str">
        <f t="shared" si="29"/>
        <v xml:space="preserve"> </v>
      </c>
      <c r="DE15" s="196" t="str">
        <f t="shared" si="29"/>
        <v xml:space="preserve"> </v>
      </c>
      <c r="DF15" s="196" t="str">
        <f t="shared" si="29"/>
        <v xml:space="preserve"> </v>
      </c>
      <c r="DG15" s="196" t="str">
        <f t="shared" si="29"/>
        <v xml:space="preserve"> </v>
      </c>
      <c r="DH15" s="196" t="str">
        <f t="shared" si="29"/>
        <v xml:space="preserve"> </v>
      </c>
      <c r="DI15" s="196" t="str">
        <f t="shared" ref="DI15:DV15" si="30">IF(OR(DI12=" ",DI12=0)," ",DI9/DI12*100)</f>
        <v xml:space="preserve"> </v>
      </c>
      <c r="DJ15" s="196" t="str">
        <f t="shared" si="30"/>
        <v xml:space="preserve"> </v>
      </c>
      <c r="DK15" s="196" t="str">
        <f t="shared" si="30"/>
        <v xml:space="preserve"> </v>
      </c>
      <c r="DL15" s="196" t="str">
        <f t="shared" si="30"/>
        <v xml:space="preserve"> </v>
      </c>
      <c r="DM15" s="196" t="str">
        <f t="shared" si="30"/>
        <v xml:space="preserve"> </v>
      </c>
      <c r="DN15" s="196" t="str">
        <f t="shared" si="30"/>
        <v xml:space="preserve"> </v>
      </c>
      <c r="DO15" s="196" t="str">
        <f t="shared" si="30"/>
        <v xml:space="preserve"> </v>
      </c>
      <c r="DP15" s="196" t="str">
        <f t="shared" si="30"/>
        <v xml:space="preserve"> </v>
      </c>
      <c r="DQ15" s="196" t="str">
        <f t="shared" si="30"/>
        <v xml:space="preserve"> </v>
      </c>
      <c r="DR15" s="196" t="str">
        <f t="shared" si="30"/>
        <v xml:space="preserve"> </v>
      </c>
      <c r="DS15" s="196" t="str">
        <f t="shared" si="30"/>
        <v xml:space="preserve"> </v>
      </c>
      <c r="DT15" s="196" t="str">
        <f t="shared" si="30"/>
        <v xml:space="preserve"> </v>
      </c>
      <c r="DU15" s="196" t="str">
        <f t="shared" si="30"/>
        <v xml:space="preserve"> </v>
      </c>
      <c r="DV15" s="196" t="str">
        <f t="shared" si="30"/>
        <v xml:space="preserve"> </v>
      </c>
      <c r="DW15" s="196" t="str">
        <f t="shared" ref="DW15:EI15" si="31">IF(OR(DW12=" ",DW12=0)," ",DW9/DW12*100)</f>
        <v xml:space="preserve"> </v>
      </c>
      <c r="DX15" s="196" t="str">
        <f t="shared" si="31"/>
        <v xml:space="preserve"> </v>
      </c>
      <c r="DY15" s="196" t="str">
        <f t="shared" si="31"/>
        <v xml:space="preserve"> </v>
      </c>
      <c r="DZ15" s="196" t="str">
        <f t="shared" si="31"/>
        <v xml:space="preserve"> </v>
      </c>
      <c r="EA15" s="196" t="str">
        <f t="shared" si="31"/>
        <v xml:space="preserve"> </v>
      </c>
      <c r="EB15" s="196" t="str">
        <f t="shared" si="31"/>
        <v xml:space="preserve"> </v>
      </c>
      <c r="EC15" s="196" t="str">
        <f t="shared" si="31"/>
        <v xml:space="preserve"> </v>
      </c>
      <c r="ED15" s="196" t="str">
        <f t="shared" si="31"/>
        <v xml:space="preserve"> </v>
      </c>
      <c r="EE15" s="196" t="str">
        <f t="shared" si="31"/>
        <v xml:space="preserve"> </v>
      </c>
      <c r="EF15" s="196" t="str">
        <f t="shared" si="31"/>
        <v xml:space="preserve"> </v>
      </c>
      <c r="EG15" s="196" t="str">
        <f t="shared" si="31"/>
        <v xml:space="preserve"> </v>
      </c>
      <c r="EH15" s="196" t="str">
        <f t="shared" si="31"/>
        <v xml:space="preserve"> </v>
      </c>
      <c r="EI15" s="196" t="str">
        <f t="shared" si="31"/>
        <v xml:space="preserve"> </v>
      </c>
      <c r="EJ15" s="196" t="str">
        <f t="shared" ref="EJ15:ET15" si="32">IF(OR(EJ12=" ",EJ12=0)," ",EJ9/EJ12*100)</f>
        <v xml:space="preserve"> </v>
      </c>
      <c r="EK15" s="196" t="str">
        <f t="shared" si="32"/>
        <v xml:space="preserve"> </v>
      </c>
      <c r="EL15" s="196" t="str">
        <f t="shared" si="32"/>
        <v xml:space="preserve"> </v>
      </c>
      <c r="EM15" s="196" t="str">
        <f t="shared" si="32"/>
        <v xml:space="preserve"> </v>
      </c>
      <c r="EN15" s="196" t="str">
        <f t="shared" si="32"/>
        <v xml:space="preserve"> </v>
      </c>
      <c r="EO15" s="196" t="str">
        <f t="shared" si="32"/>
        <v xml:space="preserve"> </v>
      </c>
      <c r="EP15" s="196" t="str">
        <f t="shared" si="32"/>
        <v xml:space="preserve"> </v>
      </c>
      <c r="EQ15" s="196" t="str">
        <f t="shared" si="32"/>
        <v xml:space="preserve"> </v>
      </c>
      <c r="ER15" s="196" t="str">
        <f t="shared" si="32"/>
        <v xml:space="preserve"> </v>
      </c>
      <c r="ES15" s="196" t="str">
        <f t="shared" si="32"/>
        <v xml:space="preserve"> </v>
      </c>
      <c r="ET15" s="196" t="str">
        <f t="shared" si="32"/>
        <v xml:space="preserve"> </v>
      </c>
    </row>
    <row r="16" spans="1:150">
      <c r="A16" s="256" t="str">
        <f t="shared" si="0"/>
        <v xml:space="preserve"> </v>
      </c>
      <c r="B16" s="191" t="str">
        <f>IF(ISBLANK(Fran1!A14)," ",Fran1!A14)</f>
        <v xml:space="preserve"> </v>
      </c>
      <c r="C16" s="191" t="str">
        <f>IF(ISBLANK(Fran1!B14)," ",Fran1!B14)</f>
        <v xml:space="preserve"> </v>
      </c>
      <c r="D16" s="192" t="str">
        <f>IF(ISBLANK(Fran1!A14)," ",AVERAGE(Fran1!E14,Fran1!I14,Fran1!M14,Fran1!Q14,Fran1!U14,Fran1!AB14,Fran1!AF14,Fran1!AJ14,Fran1!AN14,Fran1!AR14,Fran1!AY14,Fran1!BC14,Fran1!BK14,Fran1!BO14,Fran1!BV14,Fran1!CD14,Fran1!CH14,Fran1!CL14,Fran1!CS14,Fran1!CW14,Fran1!DA14,Fran1!DE14,Fran1!DI14,Fran1!DP14,Fran1!DT14,Fran1!DX14,Fran1!EB14,Fran1!EF14,Fran1!EM14,Fran1!EQ14,Fran1!EU14,Fran1!EY14,Fran1!FC14,Fran1!FJ14,Fran1!FN14,Fran1!FR14,Fran1!FV14,Fran1!FZ14,Fran1!GG14,Fran1!GK14,Fran1!GO14,Fran1!GS14,Fran1!GW14,Fran1!HD14,Fran1!HH14,Fran1!HL14,Fran1!HP13:HP14,Fran1!HT14,Fran1!IA14,Fran1!IE14,Fran1!II14,Fran1!IM14,Fran1!IQ14,Fran1!IX14,Fran1!JB14,Fran1!JF14,Fran1!JJ14,Fran1!JN14,Fran1!JU14,Fran1!JY14,Fran1!KC14,Fran1!KG14,Fran1!KK14,Fran1!KR14,Fran1!KV14,Fran1!KZ14,Fran1!LD14,Fran1!LH14,Fran1!LO14))</f>
        <v xml:space="preserve"> </v>
      </c>
      <c r="E16" s="192" t="str">
        <f>IF(ISBLANK(Fran1!A14)," ",AVERAGE(Math1!E14,Math1!I14,Math1!M14,Math1!Q14,Math1!U14,Math1!AB14,Math1!AF14,Math1!AJ14,Math1!AN14,Math1!AR14,Math1!AY14,Math1!BC14,Math1!BG14,Math1!BK14,Math1!BO14,Math1!BV14,Math1!BZ14,Math1!CD14,Math1!CH14,Math1!CL14,Math1!CS14,Math1!CW14,Math1!DA14,Math1!DE14,Math1!DI14,Math1!DP14,Math1!DT14,Math1!DX14,Math1!EB14,Math1!EF14,Math1!EM14,Math1!EQ14,Math1!EU14,Math1!EY14,Math1!FC14,Math1!FJ14,Math1!FN14,Math1!FR14,Math1!FV14,Math1!FZ14,Math1!GG14,Math1!GK14,Math1!GO14,Math1!GS14,Math1!GW14,Math1!HD14,Math1!HH14,Math1!HL14,Math1!HP14,Math1!HT14,Math1!IA14,Math1!IE14,Math1!II14,Math1!IM14,Math1!IQ14,Math1!IX14,Math1!JB14,Math1!JF14,Math1!JJ14,Math1!JN14,Math1!JU14,Math1!JY14,Math1!KC14,Math1!KG14,Math1!KK14,Math1!KR14,Math1!KV14))</f>
        <v xml:space="preserve"> </v>
      </c>
      <c r="F16" s="193" t="str">
        <f t="shared" si="1"/>
        <v xml:space="preserve"> </v>
      </c>
      <c r="G16" s="194" t="str">
        <f t="shared" si="2"/>
        <v xml:space="preserve"> </v>
      </c>
      <c r="H16" s="195"/>
      <c r="I16" s="185" t="s">
        <v>392</v>
      </c>
      <c r="J16" s="196" t="str">
        <f t="shared" ref="J16:X16" si="33">IF(OR(J12=" ",J12=0)," ",J10/J12*100)</f>
        <v xml:space="preserve"> </v>
      </c>
      <c r="K16" s="196" t="str">
        <f t="shared" si="33"/>
        <v xml:space="preserve"> </v>
      </c>
      <c r="L16" s="196" t="str">
        <f t="shared" si="33"/>
        <v xml:space="preserve"> </v>
      </c>
      <c r="M16" s="196" t="str">
        <f t="shared" si="33"/>
        <v xml:space="preserve"> </v>
      </c>
      <c r="N16" s="196" t="str">
        <f t="shared" si="33"/>
        <v xml:space="preserve"> </v>
      </c>
      <c r="O16" s="196" t="str">
        <f t="shared" si="33"/>
        <v xml:space="preserve"> </v>
      </c>
      <c r="P16" s="196" t="str">
        <f t="shared" si="33"/>
        <v xml:space="preserve"> </v>
      </c>
      <c r="Q16" s="196" t="str">
        <f t="shared" si="33"/>
        <v xml:space="preserve"> </v>
      </c>
      <c r="R16" s="196" t="str">
        <f t="shared" si="33"/>
        <v xml:space="preserve"> </v>
      </c>
      <c r="S16" s="196" t="str">
        <f t="shared" si="33"/>
        <v xml:space="preserve"> </v>
      </c>
      <c r="T16" s="196" t="str">
        <f t="shared" si="33"/>
        <v xml:space="preserve"> </v>
      </c>
      <c r="U16" s="196" t="str">
        <f t="shared" si="33"/>
        <v xml:space="preserve"> </v>
      </c>
      <c r="V16" s="196" t="str">
        <f t="shared" si="33"/>
        <v xml:space="preserve"> </v>
      </c>
      <c r="W16" s="196" t="str">
        <f t="shared" si="33"/>
        <v xml:space="preserve"> </v>
      </c>
      <c r="X16" s="196" t="str">
        <f t="shared" si="33"/>
        <v xml:space="preserve"> </v>
      </c>
      <c r="Y16" s="196" t="str">
        <f t="shared" ref="Y16:AL16" si="34">IF(OR(Y12=" ",Y12=0)," ",Y10/Y12*100)</f>
        <v xml:space="preserve"> </v>
      </c>
      <c r="Z16" s="196" t="str">
        <f t="shared" si="34"/>
        <v xml:space="preserve"> </v>
      </c>
      <c r="AA16" s="196" t="str">
        <f t="shared" si="34"/>
        <v xml:space="preserve"> </v>
      </c>
      <c r="AB16" s="196" t="str">
        <f t="shared" si="34"/>
        <v xml:space="preserve"> </v>
      </c>
      <c r="AC16" s="196" t="str">
        <f t="shared" si="34"/>
        <v xml:space="preserve"> </v>
      </c>
      <c r="AD16" s="196" t="str">
        <f t="shared" si="34"/>
        <v xml:space="preserve"> </v>
      </c>
      <c r="AE16" s="196" t="str">
        <f t="shared" si="34"/>
        <v xml:space="preserve"> </v>
      </c>
      <c r="AF16" s="196" t="str">
        <f t="shared" si="34"/>
        <v xml:space="preserve"> </v>
      </c>
      <c r="AG16" s="196" t="str">
        <f t="shared" si="34"/>
        <v xml:space="preserve"> </v>
      </c>
      <c r="AH16" s="196" t="str">
        <f t="shared" si="34"/>
        <v xml:space="preserve"> </v>
      </c>
      <c r="AI16" s="196" t="str">
        <f t="shared" si="34"/>
        <v xml:space="preserve"> </v>
      </c>
      <c r="AJ16" s="196" t="str">
        <f t="shared" si="34"/>
        <v xml:space="preserve"> </v>
      </c>
      <c r="AK16" s="196" t="str">
        <f t="shared" si="34"/>
        <v xml:space="preserve"> </v>
      </c>
      <c r="AL16" s="196" t="str">
        <f t="shared" si="34"/>
        <v xml:space="preserve"> </v>
      </c>
      <c r="AM16" s="196" t="str">
        <f t="shared" ref="AM16:AY16" si="35">IF(OR(AM12=" ",AM12=0)," ",AM10/AM12*100)</f>
        <v xml:space="preserve"> </v>
      </c>
      <c r="AN16" s="196" t="str">
        <f t="shared" si="35"/>
        <v xml:space="preserve"> </v>
      </c>
      <c r="AO16" s="196" t="str">
        <f t="shared" si="35"/>
        <v xml:space="preserve"> </v>
      </c>
      <c r="AP16" s="196" t="str">
        <f t="shared" si="35"/>
        <v xml:space="preserve"> </v>
      </c>
      <c r="AQ16" s="196" t="str">
        <f t="shared" si="35"/>
        <v xml:space="preserve"> </v>
      </c>
      <c r="AR16" s="196" t="str">
        <f t="shared" si="35"/>
        <v xml:space="preserve"> </v>
      </c>
      <c r="AS16" s="196" t="str">
        <f t="shared" si="35"/>
        <v xml:space="preserve"> </v>
      </c>
      <c r="AT16" s="196" t="str">
        <f t="shared" si="35"/>
        <v xml:space="preserve"> </v>
      </c>
      <c r="AU16" s="196" t="str">
        <f t="shared" si="35"/>
        <v xml:space="preserve"> </v>
      </c>
      <c r="AV16" s="196" t="str">
        <f t="shared" si="35"/>
        <v xml:space="preserve"> </v>
      </c>
      <c r="AW16" s="196" t="str">
        <f t="shared" si="35"/>
        <v xml:space="preserve"> </v>
      </c>
      <c r="AX16" s="196" t="str">
        <f t="shared" si="35"/>
        <v xml:space="preserve"> </v>
      </c>
      <c r="AY16" s="196" t="str">
        <f t="shared" si="35"/>
        <v xml:space="preserve"> </v>
      </c>
      <c r="AZ16" s="196" t="str">
        <f>IF(OR(AZ12=" ",AZ12=0)," ",AZ10/AZ12*100)</f>
        <v xml:space="preserve"> </v>
      </c>
      <c r="BA16" s="196" t="str">
        <f>IF(OR(BA12=" ",BA12=0)," ",BA10/BA12*100)</f>
        <v xml:space="preserve"> </v>
      </c>
      <c r="BB16" s="196" t="str">
        <f>IF(OR(BB12=" ",BB12=0)," ",BB10/BB12*100)</f>
        <v xml:space="preserve"> </v>
      </c>
      <c r="BC16" s="196" t="str">
        <f>IF(OR(BC12=" ",BC12=0)," ",BC10/BC12*100)</f>
        <v xml:space="preserve"> </v>
      </c>
      <c r="BD16" s="196" t="str">
        <f t="shared" ref="BD16:BQ16" si="36">IF(OR(BD12=" ",BD12=0)," ",BD10/BD12*100)</f>
        <v xml:space="preserve"> </v>
      </c>
      <c r="BE16" s="196" t="str">
        <f t="shared" si="36"/>
        <v xml:space="preserve"> </v>
      </c>
      <c r="BF16" s="196" t="str">
        <f t="shared" si="36"/>
        <v xml:space="preserve"> </v>
      </c>
      <c r="BG16" s="196" t="str">
        <f t="shared" si="36"/>
        <v xml:space="preserve"> </v>
      </c>
      <c r="BH16" s="196" t="str">
        <f t="shared" si="36"/>
        <v xml:space="preserve"> </v>
      </c>
      <c r="BI16" s="196" t="str">
        <f t="shared" si="36"/>
        <v xml:space="preserve"> </v>
      </c>
      <c r="BJ16" s="196" t="str">
        <f t="shared" si="36"/>
        <v xml:space="preserve"> </v>
      </c>
      <c r="BK16" s="196" t="str">
        <f t="shared" si="36"/>
        <v xml:space="preserve"> </v>
      </c>
      <c r="BL16" s="196" t="str">
        <f t="shared" si="36"/>
        <v xml:space="preserve"> </v>
      </c>
      <c r="BM16" s="196" t="str">
        <f t="shared" si="36"/>
        <v xml:space="preserve"> </v>
      </c>
      <c r="BN16" s="196" t="str">
        <f t="shared" si="36"/>
        <v xml:space="preserve"> </v>
      </c>
      <c r="BO16" s="196" t="str">
        <f t="shared" si="36"/>
        <v xml:space="preserve"> </v>
      </c>
      <c r="BP16" s="196" t="str">
        <f t="shared" si="36"/>
        <v xml:space="preserve"> </v>
      </c>
      <c r="BQ16" s="196" t="str">
        <f t="shared" si="36"/>
        <v xml:space="preserve"> </v>
      </c>
      <c r="BR16" s="196" t="str">
        <f t="shared" ref="BR16:CB16" si="37">IF(OR(BR12=" ",BR12=0)," ",BR10/BR12*100)</f>
        <v xml:space="preserve"> </v>
      </c>
      <c r="BS16" s="196" t="str">
        <f t="shared" si="37"/>
        <v xml:space="preserve"> </v>
      </c>
      <c r="BT16" s="196" t="str">
        <f t="shared" si="37"/>
        <v xml:space="preserve"> </v>
      </c>
      <c r="BU16" s="196" t="str">
        <f t="shared" si="37"/>
        <v xml:space="preserve"> </v>
      </c>
      <c r="BV16" s="196" t="str">
        <f t="shared" si="37"/>
        <v xml:space="preserve"> </v>
      </c>
      <c r="BW16" s="196" t="str">
        <f t="shared" si="37"/>
        <v xml:space="preserve"> </v>
      </c>
      <c r="BX16" s="196" t="str">
        <f t="shared" si="37"/>
        <v xml:space="preserve"> </v>
      </c>
      <c r="BY16" s="196" t="str">
        <f t="shared" si="37"/>
        <v xml:space="preserve"> </v>
      </c>
      <c r="BZ16" s="196" t="str">
        <f t="shared" si="37"/>
        <v xml:space="preserve"> </v>
      </c>
      <c r="CA16" s="196" t="str">
        <f t="shared" si="37"/>
        <v xml:space="preserve"> </v>
      </c>
      <c r="CB16" s="196" t="str">
        <f t="shared" si="37"/>
        <v xml:space="preserve"> </v>
      </c>
      <c r="CE16" s="185" t="s">
        <v>392</v>
      </c>
      <c r="CF16" s="196" t="str">
        <f>IF(OR(CF12=" ",CF12=0)," ",CF10/CF12*100)</f>
        <v xml:space="preserve"> </v>
      </c>
      <c r="CG16" s="196" t="str">
        <f t="shared" ref="CG16:CT16" si="38">IF(OR(CG12=" ",CG12=0)," ",CG10/CG12*100)</f>
        <v xml:space="preserve"> </v>
      </c>
      <c r="CH16" s="196" t="str">
        <f t="shared" si="38"/>
        <v xml:space="preserve"> </v>
      </c>
      <c r="CI16" s="196" t="str">
        <f t="shared" si="38"/>
        <v xml:space="preserve"> </v>
      </c>
      <c r="CJ16" s="196" t="str">
        <f t="shared" si="38"/>
        <v xml:space="preserve"> </v>
      </c>
      <c r="CK16" s="196" t="str">
        <f t="shared" si="38"/>
        <v xml:space="preserve"> </v>
      </c>
      <c r="CL16" s="196" t="str">
        <f t="shared" si="38"/>
        <v xml:space="preserve"> </v>
      </c>
      <c r="CM16" s="196" t="str">
        <f t="shared" si="38"/>
        <v xml:space="preserve"> </v>
      </c>
      <c r="CN16" s="196" t="str">
        <f t="shared" si="38"/>
        <v xml:space="preserve"> </v>
      </c>
      <c r="CO16" s="196" t="str">
        <f t="shared" si="38"/>
        <v xml:space="preserve"> </v>
      </c>
      <c r="CP16" s="196" t="str">
        <f t="shared" si="38"/>
        <v xml:space="preserve"> </v>
      </c>
      <c r="CQ16" s="196" t="str">
        <f t="shared" si="38"/>
        <v xml:space="preserve"> </v>
      </c>
      <c r="CR16" s="196" t="str">
        <f t="shared" si="38"/>
        <v xml:space="preserve"> </v>
      </c>
      <c r="CS16" s="196" t="str">
        <f t="shared" si="38"/>
        <v xml:space="preserve"> </v>
      </c>
      <c r="CT16" s="196" t="str">
        <f t="shared" si="38"/>
        <v xml:space="preserve"> </v>
      </c>
      <c r="CU16" s="196" t="str">
        <f t="shared" ref="CU16:DH16" si="39">IF(OR(CU12=" ",CU12=0)," ",CU10/CU12*100)</f>
        <v xml:space="preserve"> </v>
      </c>
      <c r="CV16" s="196" t="str">
        <f t="shared" si="39"/>
        <v xml:space="preserve"> </v>
      </c>
      <c r="CW16" s="196" t="str">
        <f t="shared" si="39"/>
        <v xml:space="preserve"> </v>
      </c>
      <c r="CX16" s="196" t="str">
        <f t="shared" si="39"/>
        <v xml:space="preserve"> </v>
      </c>
      <c r="CY16" s="196" t="str">
        <f t="shared" si="39"/>
        <v xml:space="preserve"> </v>
      </c>
      <c r="CZ16" s="196" t="str">
        <f t="shared" si="39"/>
        <v xml:space="preserve"> </v>
      </c>
      <c r="DA16" s="196" t="str">
        <f t="shared" si="39"/>
        <v xml:space="preserve"> </v>
      </c>
      <c r="DB16" s="196" t="str">
        <f t="shared" si="39"/>
        <v xml:space="preserve"> </v>
      </c>
      <c r="DC16" s="196" t="str">
        <f t="shared" si="39"/>
        <v xml:space="preserve"> </v>
      </c>
      <c r="DD16" s="196" t="str">
        <f t="shared" si="39"/>
        <v xml:space="preserve"> </v>
      </c>
      <c r="DE16" s="196" t="str">
        <f t="shared" si="39"/>
        <v xml:space="preserve"> </v>
      </c>
      <c r="DF16" s="196" t="str">
        <f t="shared" si="39"/>
        <v xml:space="preserve"> </v>
      </c>
      <c r="DG16" s="196" t="str">
        <f t="shared" si="39"/>
        <v xml:space="preserve"> </v>
      </c>
      <c r="DH16" s="196" t="str">
        <f t="shared" si="39"/>
        <v xml:space="preserve"> </v>
      </c>
      <c r="DI16" s="196" t="str">
        <f t="shared" ref="DI16:DV16" si="40">IF(OR(DI12=" ",DI12=0)," ",DI10/DI12*100)</f>
        <v xml:space="preserve"> </v>
      </c>
      <c r="DJ16" s="196" t="str">
        <f t="shared" si="40"/>
        <v xml:space="preserve"> </v>
      </c>
      <c r="DK16" s="196" t="str">
        <f t="shared" si="40"/>
        <v xml:space="preserve"> </v>
      </c>
      <c r="DL16" s="196" t="str">
        <f t="shared" si="40"/>
        <v xml:space="preserve"> </v>
      </c>
      <c r="DM16" s="196" t="str">
        <f t="shared" si="40"/>
        <v xml:space="preserve"> </v>
      </c>
      <c r="DN16" s="196" t="str">
        <f t="shared" si="40"/>
        <v xml:space="preserve"> </v>
      </c>
      <c r="DO16" s="196" t="str">
        <f t="shared" si="40"/>
        <v xml:space="preserve"> </v>
      </c>
      <c r="DP16" s="196" t="str">
        <f t="shared" si="40"/>
        <v xml:space="preserve"> </v>
      </c>
      <c r="DQ16" s="196" t="str">
        <f t="shared" si="40"/>
        <v xml:space="preserve"> </v>
      </c>
      <c r="DR16" s="196" t="str">
        <f t="shared" si="40"/>
        <v xml:space="preserve"> </v>
      </c>
      <c r="DS16" s="196" t="str">
        <f t="shared" si="40"/>
        <v xml:space="preserve"> </v>
      </c>
      <c r="DT16" s="196" t="str">
        <f t="shared" si="40"/>
        <v xml:space="preserve"> </v>
      </c>
      <c r="DU16" s="196" t="str">
        <f t="shared" si="40"/>
        <v xml:space="preserve"> </v>
      </c>
      <c r="DV16" s="196" t="str">
        <f t="shared" si="40"/>
        <v xml:space="preserve"> </v>
      </c>
      <c r="DW16" s="196" t="str">
        <f t="shared" ref="DW16:EI16" si="41">IF(OR(DW12=" ",DW12=0)," ",DW10/DW12*100)</f>
        <v xml:space="preserve"> </v>
      </c>
      <c r="DX16" s="196" t="str">
        <f t="shared" si="41"/>
        <v xml:space="preserve"> </v>
      </c>
      <c r="DY16" s="196" t="str">
        <f t="shared" si="41"/>
        <v xml:space="preserve"> </v>
      </c>
      <c r="DZ16" s="196" t="str">
        <f t="shared" si="41"/>
        <v xml:space="preserve"> </v>
      </c>
      <c r="EA16" s="196" t="str">
        <f t="shared" si="41"/>
        <v xml:space="preserve"> </v>
      </c>
      <c r="EB16" s="196" t="str">
        <f t="shared" si="41"/>
        <v xml:space="preserve"> </v>
      </c>
      <c r="EC16" s="196" t="str">
        <f t="shared" si="41"/>
        <v xml:space="preserve"> </v>
      </c>
      <c r="ED16" s="196" t="str">
        <f t="shared" si="41"/>
        <v xml:space="preserve"> </v>
      </c>
      <c r="EE16" s="196" t="str">
        <f t="shared" si="41"/>
        <v xml:space="preserve"> </v>
      </c>
      <c r="EF16" s="196" t="str">
        <f t="shared" si="41"/>
        <v xml:space="preserve"> </v>
      </c>
      <c r="EG16" s="196" t="str">
        <f t="shared" si="41"/>
        <v xml:space="preserve"> </v>
      </c>
      <c r="EH16" s="196" t="str">
        <f t="shared" si="41"/>
        <v xml:space="preserve"> </v>
      </c>
      <c r="EI16" s="196" t="str">
        <f t="shared" si="41"/>
        <v xml:space="preserve"> </v>
      </c>
      <c r="EJ16" s="196" t="str">
        <f t="shared" ref="EJ16:ET16" si="42">IF(OR(EJ12=" ",EJ12=0)," ",EJ10/EJ12*100)</f>
        <v xml:space="preserve"> </v>
      </c>
      <c r="EK16" s="196" t="str">
        <f t="shared" si="42"/>
        <v xml:space="preserve"> </v>
      </c>
      <c r="EL16" s="196" t="str">
        <f t="shared" si="42"/>
        <v xml:space="preserve"> </v>
      </c>
      <c r="EM16" s="196" t="str">
        <f t="shared" si="42"/>
        <v xml:space="preserve"> </v>
      </c>
      <c r="EN16" s="196" t="str">
        <f t="shared" si="42"/>
        <v xml:space="preserve"> </v>
      </c>
      <c r="EO16" s="196" t="str">
        <f t="shared" si="42"/>
        <v xml:space="preserve"> </v>
      </c>
      <c r="EP16" s="196" t="str">
        <f t="shared" si="42"/>
        <v xml:space="preserve"> </v>
      </c>
      <c r="EQ16" s="196" t="str">
        <f t="shared" si="42"/>
        <v xml:space="preserve"> </v>
      </c>
      <c r="ER16" s="196" t="str">
        <f t="shared" si="42"/>
        <v xml:space="preserve"> </v>
      </c>
      <c r="ES16" s="196" t="str">
        <f t="shared" si="42"/>
        <v xml:space="preserve"> </v>
      </c>
      <c r="ET16" s="196" t="str">
        <f t="shared" si="42"/>
        <v xml:space="preserve"> </v>
      </c>
    </row>
    <row r="17" spans="1:150">
      <c r="A17" s="256" t="str">
        <f t="shared" si="0"/>
        <v xml:space="preserve"> </v>
      </c>
      <c r="B17" s="191" t="str">
        <f>IF(ISBLANK(Fran1!A15)," ",Fran1!A15)</f>
        <v xml:space="preserve"> </v>
      </c>
      <c r="C17" s="191" t="str">
        <f>IF(ISBLANK(Fran1!B15)," ",Fran1!B15)</f>
        <v xml:space="preserve"> </v>
      </c>
      <c r="D17" s="192" t="str">
        <f>IF(ISBLANK(Fran1!A15)," ",AVERAGE(Fran1!E15,Fran1!I15,Fran1!M15,Fran1!Q15,Fran1!U15,Fran1!AB15,Fran1!AF15,Fran1!AJ15,Fran1!AN15,Fran1!AR15,Fran1!AY15,Fran1!BC15,Fran1!BK15,Fran1!BO15,Fran1!BV15,Fran1!CD15,Fran1!CH15,Fran1!CL15,Fran1!CS15,Fran1!CW15,Fran1!DA15,Fran1!DE15,Fran1!DI15,Fran1!DP15,Fran1!DT15,Fran1!DX15,Fran1!EB15,Fran1!EF15,Fran1!EM15,Fran1!EQ15,Fran1!EU15,Fran1!EY15,Fran1!FC15,Fran1!FJ15,Fran1!FN15,Fran1!FR15,Fran1!FV15,Fran1!FZ15,Fran1!GG15,Fran1!GK15,Fran1!GO15,Fran1!GS15,Fran1!GW15,Fran1!HD15,Fran1!HH15,Fran1!HL15,Fran1!HP14:HP15,Fran1!HT15,Fran1!IA15,Fran1!IE15,Fran1!II15,Fran1!IM15,Fran1!IQ15,Fran1!IX15,Fran1!JB15,Fran1!JF15,Fran1!JJ15,Fran1!JN15,Fran1!JU15,Fran1!JY15,Fran1!KC15,Fran1!KG15,Fran1!KK15,Fran1!KR15,Fran1!KV15,Fran1!KZ15,Fran1!LD15,Fran1!LH15,Fran1!LO15))</f>
        <v xml:space="preserve"> </v>
      </c>
      <c r="E17" s="192" t="str">
        <f>IF(ISBLANK(Fran1!A15)," ",AVERAGE(Math1!E15,Math1!I15,Math1!M15,Math1!Q15,Math1!U15,Math1!AB15,Math1!AF15,Math1!AJ15,Math1!AN15,Math1!AR15,Math1!AY15,Math1!BC15,Math1!BG15,Math1!BK15,Math1!BO15,Math1!BV15,Math1!BZ15,Math1!CD15,Math1!CH15,Math1!CL15,Math1!CS15,Math1!CW15,Math1!DA15,Math1!DE15,Math1!DI15,Math1!DP15,Math1!DT15,Math1!DX15,Math1!EB15,Math1!EF15,Math1!EM15,Math1!EQ15,Math1!EU15,Math1!EY15,Math1!FC15,Math1!FJ15,Math1!FN15,Math1!FR15,Math1!FV15,Math1!FZ15,Math1!GG15,Math1!GK15,Math1!GO15,Math1!GS15,Math1!GW15,Math1!HD15,Math1!HH15,Math1!HL15,Math1!HP15,Math1!HT15,Math1!IA15,Math1!IE15,Math1!II15,Math1!IM15,Math1!IQ15,Math1!IX15,Math1!JB15,Math1!JF15,Math1!JJ15,Math1!JN15,Math1!JU15,Math1!JY15,Math1!KC15,Math1!KG15,Math1!KK15,Math1!KR15,Math1!KV15))</f>
        <v xml:space="preserve"> </v>
      </c>
      <c r="F17" s="193" t="str">
        <f t="shared" si="1"/>
        <v xml:space="preserve"> </v>
      </c>
      <c r="G17" s="194" t="str">
        <f t="shared" si="2"/>
        <v xml:space="preserve"> </v>
      </c>
      <c r="H17" s="195"/>
      <c r="I17" s="185" t="s">
        <v>393</v>
      </c>
      <c r="J17" s="196" t="str">
        <f>IF(OR(J12=" ",J12=0,J11=" ",J11=0)," ",J11/J12*100)</f>
        <v xml:space="preserve"> </v>
      </c>
      <c r="K17" s="196" t="str">
        <f t="shared" ref="K17:X17" si="43">IF(OR(K12=" ",K12=0,K11=" ",K11=0)," ",K11/K12*100)</f>
        <v xml:space="preserve"> </v>
      </c>
      <c r="L17" s="196" t="str">
        <f t="shared" si="43"/>
        <v xml:space="preserve"> </v>
      </c>
      <c r="M17" s="196" t="str">
        <f t="shared" si="43"/>
        <v xml:space="preserve"> </v>
      </c>
      <c r="N17" s="196" t="str">
        <f t="shared" si="43"/>
        <v xml:space="preserve"> </v>
      </c>
      <c r="O17" s="196" t="str">
        <f t="shared" si="43"/>
        <v xml:space="preserve"> </v>
      </c>
      <c r="P17" s="196" t="str">
        <f t="shared" si="43"/>
        <v xml:space="preserve"> </v>
      </c>
      <c r="Q17" s="196" t="str">
        <f t="shared" si="43"/>
        <v xml:space="preserve"> </v>
      </c>
      <c r="R17" s="196" t="str">
        <f t="shared" si="43"/>
        <v xml:space="preserve"> </v>
      </c>
      <c r="S17" s="196" t="str">
        <f t="shared" si="43"/>
        <v xml:space="preserve"> </v>
      </c>
      <c r="T17" s="196" t="str">
        <f t="shared" si="43"/>
        <v xml:space="preserve"> </v>
      </c>
      <c r="U17" s="196" t="str">
        <f t="shared" si="43"/>
        <v xml:space="preserve"> </v>
      </c>
      <c r="V17" s="196" t="str">
        <f t="shared" si="43"/>
        <v xml:space="preserve"> </v>
      </c>
      <c r="W17" s="196" t="str">
        <f t="shared" si="43"/>
        <v xml:space="preserve"> </v>
      </c>
      <c r="X17" s="196" t="str">
        <f t="shared" si="43"/>
        <v xml:space="preserve"> </v>
      </c>
      <c r="Y17" s="196" t="str">
        <f t="shared" ref="Y17:AL17" si="44">IF(OR(Y12=" ",Y12=0,Y11=" ",Y11=0)," ",Y11/Y12*100)</f>
        <v xml:space="preserve"> </v>
      </c>
      <c r="Z17" s="196" t="str">
        <f t="shared" si="44"/>
        <v xml:space="preserve"> </v>
      </c>
      <c r="AA17" s="196" t="str">
        <f t="shared" si="44"/>
        <v xml:space="preserve"> </v>
      </c>
      <c r="AB17" s="196" t="str">
        <f t="shared" si="44"/>
        <v xml:space="preserve"> </v>
      </c>
      <c r="AC17" s="196" t="str">
        <f t="shared" si="44"/>
        <v xml:space="preserve"> </v>
      </c>
      <c r="AD17" s="196" t="str">
        <f t="shared" si="44"/>
        <v xml:space="preserve"> </v>
      </c>
      <c r="AE17" s="196" t="str">
        <f t="shared" si="44"/>
        <v xml:space="preserve"> </v>
      </c>
      <c r="AF17" s="196" t="str">
        <f t="shared" si="44"/>
        <v xml:space="preserve"> </v>
      </c>
      <c r="AG17" s="196" t="str">
        <f t="shared" si="44"/>
        <v xml:space="preserve"> </v>
      </c>
      <c r="AH17" s="196" t="str">
        <f t="shared" si="44"/>
        <v xml:space="preserve"> </v>
      </c>
      <c r="AI17" s="196" t="str">
        <f t="shared" si="44"/>
        <v xml:space="preserve"> </v>
      </c>
      <c r="AJ17" s="196" t="str">
        <f t="shared" si="44"/>
        <v xml:space="preserve"> </v>
      </c>
      <c r="AK17" s="196" t="str">
        <f t="shared" si="44"/>
        <v xml:space="preserve"> </v>
      </c>
      <c r="AL17" s="196" t="str">
        <f t="shared" si="44"/>
        <v xml:space="preserve"> </v>
      </c>
      <c r="AM17" s="196" t="str">
        <f t="shared" ref="AM17:AZ17" si="45">IF(OR(AM12=" ",AM12=0,AM11=" ",AM11=0)," ",AM11/AM12*100)</f>
        <v xml:space="preserve"> </v>
      </c>
      <c r="AN17" s="196" t="str">
        <f t="shared" si="45"/>
        <v xml:space="preserve"> </v>
      </c>
      <c r="AO17" s="196" t="str">
        <f t="shared" si="45"/>
        <v xml:space="preserve"> </v>
      </c>
      <c r="AP17" s="196" t="str">
        <f t="shared" si="45"/>
        <v xml:space="preserve"> </v>
      </c>
      <c r="AQ17" s="196" t="str">
        <f t="shared" si="45"/>
        <v xml:space="preserve"> </v>
      </c>
      <c r="AR17" s="196" t="str">
        <f t="shared" si="45"/>
        <v xml:space="preserve"> </v>
      </c>
      <c r="AS17" s="196" t="str">
        <f t="shared" si="45"/>
        <v xml:space="preserve"> </v>
      </c>
      <c r="AT17" s="196" t="str">
        <f t="shared" si="45"/>
        <v xml:space="preserve"> </v>
      </c>
      <c r="AU17" s="196" t="str">
        <f t="shared" si="45"/>
        <v xml:space="preserve"> </v>
      </c>
      <c r="AV17" s="196" t="str">
        <f t="shared" si="45"/>
        <v xml:space="preserve"> </v>
      </c>
      <c r="AW17" s="196" t="str">
        <f t="shared" si="45"/>
        <v xml:space="preserve"> </v>
      </c>
      <c r="AX17" s="196" t="str">
        <f t="shared" si="45"/>
        <v xml:space="preserve"> </v>
      </c>
      <c r="AY17" s="196" t="str">
        <f t="shared" si="45"/>
        <v xml:space="preserve"> </v>
      </c>
      <c r="AZ17" s="196" t="str">
        <f t="shared" si="45"/>
        <v xml:space="preserve"> </v>
      </c>
      <c r="BA17" s="196" t="str">
        <f>IF(OR(BA12=" ",BA12=0,BA11=" ",BA11=0)," ",BA11/BA12*100)</f>
        <v xml:space="preserve"> </v>
      </c>
      <c r="BB17" s="196" t="str">
        <f>IF(OR(BB12=" ",BB12=0,BB11=" ",BB11=0)," ",BB11/BB12*100)</f>
        <v xml:space="preserve"> </v>
      </c>
      <c r="BC17" s="196" t="str">
        <f>IF(OR(BC12=" ",BC12=0,BC11=" ",BC11=0)," ",BC11/BC12*100)</f>
        <v xml:space="preserve"> </v>
      </c>
      <c r="BD17" s="196" t="str">
        <f t="shared" ref="BD17:BQ17" si="46">IF(OR(BD12=" ",BD12=0,BD11=" ",BD11=0)," ",BD11/BD12*100)</f>
        <v xml:space="preserve"> </v>
      </c>
      <c r="BE17" s="196" t="str">
        <f t="shared" si="46"/>
        <v xml:space="preserve"> </v>
      </c>
      <c r="BF17" s="196" t="str">
        <f t="shared" si="46"/>
        <v xml:space="preserve"> </v>
      </c>
      <c r="BG17" s="196" t="str">
        <f t="shared" si="46"/>
        <v xml:space="preserve"> </v>
      </c>
      <c r="BH17" s="196" t="str">
        <f t="shared" si="46"/>
        <v xml:space="preserve"> </v>
      </c>
      <c r="BI17" s="196" t="str">
        <f t="shared" si="46"/>
        <v xml:space="preserve"> </v>
      </c>
      <c r="BJ17" s="196" t="str">
        <f t="shared" si="46"/>
        <v xml:space="preserve"> </v>
      </c>
      <c r="BK17" s="196" t="str">
        <f t="shared" si="46"/>
        <v xml:space="preserve"> </v>
      </c>
      <c r="BL17" s="196" t="str">
        <f t="shared" si="46"/>
        <v xml:space="preserve"> </v>
      </c>
      <c r="BM17" s="196" t="str">
        <f t="shared" si="46"/>
        <v xml:space="preserve"> </v>
      </c>
      <c r="BN17" s="196" t="str">
        <f t="shared" si="46"/>
        <v xml:space="preserve"> </v>
      </c>
      <c r="BO17" s="196" t="str">
        <f t="shared" si="46"/>
        <v xml:space="preserve"> </v>
      </c>
      <c r="BP17" s="196" t="str">
        <f t="shared" si="46"/>
        <v xml:space="preserve"> </v>
      </c>
      <c r="BQ17" s="196" t="str">
        <f t="shared" si="46"/>
        <v xml:space="preserve"> </v>
      </c>
      <c r="BR17" s="196" t="str">
        <f t="shared" ref="BR17:CB17" si="47">IF(OR(BR12=" ",BR12=0,BR11=" ",BR11=0)," ",BR11/BR12*100)</f>
        <v xml:space="preserve"> </v>
      </c>
      <c r="BS17" s="196" t="str">
        <f t="shared" si="47"/>
        <v xml:space="preserve"> </v>
      </c>
      <c r="BT17" s="196" t="str">
        <f t="shared" si="47"/>
        <v xml:space="preserve"> </v>
      </c>
      <c r="BU17" s="196" t="str">
        <f t="shared" si="47"/>
        <v xml:space="preserve"> </v>
      </c>
      <c r="BV17" s="196" t="str">
        <f t="shared" si="47"/>
        <v xml:space="preserve"> </v>
      </c>
      <c r="BW17" s="196" t="str">
        <f t="shared" si="47"/>
        <v xml:space="preserve"> </v>
      </c>
      <c r="BX17" s="196" t="str">
        <f t="shared" si="47"/>
        <v xml:space="preserve"> </v>
      </c>
      <c r="BY17" s="196" t="str">
        <f t="shared" si="47"/>
        <v xml:space="preserve"> </v>
      </c>
      <c r="BZ17" s="196" t="str">
        <f t="shared" si="47"/>
        <v xml:space="preserve"> </v>
      </c>
      <c r="CA17" s="196" t="str">
        <f t="shared" si="47"/>
        <v xml:space="preserve"> </v>
      </c>
      <c r="CB17" s="196" t="str">
        <f t="shared" si="47"/>
        <v xml:space="preserve"> </v>
      </c>
      <c r="CE17" s="185" t="s">
        <v>393</v>
      </c>
      <c r="CF17" s="196" t="str">
        <f>IF(OR(CF12=" ",CF12=0)," ",CF11/CF12*100)</f>
        <v xml:space="preserve"> </v>
      </c>
      <c r="CG17" s="196" t="str">
        <f t="shared" ref="CG17:CT17" si="48">IF(OR(CG12=" ",CG12=0)," ",CG11/CG12*100)</f>
        <v xml:space="preserve"> </v>
      </c>
      <c r="CH17" s="196" t="str">
        <f t="shared" si="48"/>
        <v xml:space="preserve"> </v>
      </c>
      <c r="CI17" s="196" t="str">
        <f t="shared" si="48"/>
        <v xml:space="preserve"> </v>
      </c>
      <c r="CJ17" s="196" t="str">
        <f t="shared" si="48"/>
        <v xml:space="preserve"> </v>
      </c>
      <c r="CK17" s="196" t="str">
        <f t="shared" si="48"/>
        <v xml:space="preserve"> </v>
      </c>
      <c r="CL17" s="196" t="str">
        <f t="shared" si="48"/>
        <v xml:space="preserve"> </v>
      </c>
      <c r="CM17" s="196" t="str">
        <f t="shared" si="48"/>
        <v xml:space="preserve"> </v>
      </c>
      <c r="CN17" s="196" t="str">
        <f t="shared" si="48"/>
        <v xml:space="preserve"> </v>
      </c>
      <c r="CO17" s="196" t="str">
        <f t="shared" si="48"/>
        <v xml:space="preserve"> </v>
      </c>
      <c r="CP17" s="196" t="str">
        <f t="shared" si="48"/>
        <v xml:space="preserve"> </v>
      </c>
      <c r="CQ17" s="196" t="str">
        <f t="shared" si="48"/>
        <v xml:space="preserve"> </v>
      </c>
      <c r="CR17" s="196" t="str">
        <f t="shared" si="48"/>
        <v xml:space="preserve"> </v>
      </c>
      <c r="CS17" s="196" t="str">
        <f t="shared" si="48"/>
        <v xml:space="preserve"> </v>
      </c>
      <c r="CT17" s="196" t="str">
        <f t="shared" si="48"/>
        <v xml:space="preserve"> </v>
      </c>
      <c r="CU17" s="196" t="str">
        <f t="shared" ref="CU17:DH17" si="49">IF(OR(CU12=" ",CU12=0)," ",CU11/CU12*100)</f>
        <v xml:space="preserve"> </v>
      </c>
      <c r="CV17" s="196" t="str">
        <f t="shared" si="49"/>
        <v xml:space="preserve"> </v>
      </c>
      <c r="CW17" s="196" t="str">
        <f t="shared" si="49"/>
        <v xml:space="preserve"> </v>
      </c>
      <c r="CX17" s="196" t="str">
        <f t="shared" si="49"/>
        <v xml:space="preserve"> </v>
      </c>
      <c r="CY17" s="196" t="str">
        <f t="shared" si="49"/>
        <v xml:space="preserve"> </v>
      </c>
      <c r="CZ17" s="196" t="str">
        <f t="shared" si="49"/>
        <v xml:space="preserve"> </v>
      </c>
      <c r="DA17" s="196" t="str">
        <f t="shared" si="49"/>
        <v xml:space="preserve"> </v>
      </c>
      <c r="DB17" s="196" t="str">
        <f t="shared" si="49"/>
        <v xml:space="preserve"> </v>
      </c>
      <c r="DC17" s="196" t="str">
        <f t="shared" si="49"/>
        <v xml:space="preserve"> </v>
      </c>
      <c r="DD17" s="196" t="str">
        <f t="shared" si="49"/>
        <v xml:space="preserve"> </v>
      </c>
      <c r="DE17" s="196" t="str">
        <f t="shared" si="49"/>
        <v xml:space="preserve"> </v>
      </c>
      <c r="DF17" s="196" t="str">
        <f t="shared" si="49"/>
        <v xml:space="preserve"> </v>
      </c>
      <c r="DG17" s="196" t="str">
        <f t="shared" si="49"/>
        <v xml:space="preserve"> </v>
      </c>
      <c r="DH17" s="196" t="str">
        <f t="shared" si="49"/>
        <v xml:space="preserve"> </v>
      </c>
      <c r="DI17" s="196" t="str">
        <f t="shared" ref="DI17:DV17" si="50">IF(OR(DI12=" ",DI12=0)," ",DI11/DI12*100)</f>
        <v xml:space="preserve"> </v>
      </c>
      <c r="DJ17" s="196" t="str">
        <f t="shared" si="50"/>
        <v xml:space="preserve"> </v>
      </c>
      <c r="DK17" s="196" t="str">
        <f t="shared" si="50"/>
        <v xml:space="preserve"> </v>
      </c>
      <c r="DL17" s="196" t="str">
        <f t="shared" si="50"/>
        <v xml:space="preserve"> </v>
      </c>
      <c r="DM17" s="196" t="str">
        <f t="shared" si="50"/>
        <v xml:space="preserve"> </v>
      </c>
      <c r="DN17" s="196" t="str">
        <f t="shared" si="50"/>
        <v xml:space="preserve"> </v>
      </c>
      <c r="DO17" s="196" t="str">
        <f t="shared" si="50"/>
        <v xml:space="preserve"> </v>
      </c>
      <c r="DP17" s="196" t="str">
        <f t="shared" si="50"/>
        <v xml:space="preserve"> </v>
      </c>
      <c r="DQ17" s="196" t="str">
        <f t="shared" si="50"/>
        <v xml:space="preserve"> </v>
      </c>
      <c r="DR17" s="196" t="str">
        <f t="shared" si="50"/>
        <v xml:space="preserve"> </v>
      </c>
      <c r="DS17" s="196" t="str">
        <f t="shared" si="50"/>
        <v xml:space="preserve"> </v>
      </c>
      <c r="DT17" s="196" t="str">
        <f t="shared" si="50"/>
        <v xml:space="preserve"> </v>
      </c>
      <c r="DU17" s="196" t="str">
        <f t="shared" si="50"/>
        <v xml:space="preserve"> </v>
      </c>
      <c r="DV17" s="196" t="str">
        <f t="shared" si="50"/>
        <v xml:space="preserve"> </v>
      </c>
      <c r="DW17" s="196" t="str">
        <f t="shared" ref="DW17:EI17" si="51">IF(OR(DW12=" ",DW12=0)," ",DW11/DW12*100)</f>
        <v xml:space="preserve"> </v>
      </c>
      <c r="DX17" s="196" t="str">
        <f t="shared" si="51"/>
        <v xml:space="preserve"> </v>
      </c>
      <c r="DY17" s="196" t="str">
        <f t="shared" si="51"/>
        <v xml:space="preserve"> </v>
      </c>
      <c r="DZ17" s="196" t="str">
        <f t="shared" si="51"/>
        <v xml:space="preserve"> </v>
      </c>
      <c r="EA17" s="196" t="str">
        <f t="shared" si="51"/>
        <v xml:space="preserve"> </v>
      </c>
      <c r="EB17" s="196" t="str">
        <f t="shared" si="51"/>
        <v xml:space="preserve"> </v>
      </c>
      <c r="EC17" s="196" t="str">
        <f t="shared" si="51"/>
        <v xml:space="preserve"> </v>
      </c>
      <c r="ED17" s="196" t="str">
        <f t="shared" si="51"/>
        <v xml:space="preserve"> </v>
      </c>
      <c r="EE17" s="196" t="str">
        <f t="shared" si="51"/>
        <v xml:space="preserve"> </v>
      </c>
      <c r="EF17" s="196" t="str">
        <f t="shared" si="51"/>
        <v xml:space="preserve"> </v>
      </c>
      <c r="EG17" s="196" t="str">
        <f t="shared" si="51"/>
        <v xml:space="preserve"> </v>
      </c>
      <c r="EH17" s="196" t="str">
        <f t="shared" si="51"/>
        <v xml:space="preserve"> </v>
      </c>
      <c r="EI17" s="196" t="str">
        <f t="shared" si="51"/>
        <v xml:space="preserve"> </v>
      </c>
      <c r="EJ17" s="196" t="str">
        <f t="shared" ref="EJ17:ET17" si="52">IF(OR(EJ12=" ",EJ12=0)," ",EJ11/EJ12*100)</f>
        <v xml:space="preserve"> </v>
      </c>
      <c r="EK17" s="196" t="str">
        <f t="shared" si="52"/>
        <v xml:space="preserve"> </v>
      </c>
      <c r="EL17" s="196" t="str">
        <f t="shared" si="52"/>
        <v xml:space="preserve"> </v>
      </c>
      <c r="EM17" s="196" t="str">
        <f t="shared" si="52"/>
        <v xml:space="preserve"> </v>
      </c>
      <c r="EN17" s="196" t="str">
        <f t="shared" si="52"/>
        <v xml:space="preserve"> </v>
      </c>
      <c r="EO17" s="196" t="str">
        <f t="shared" si="52"/>
        <v xml:space="preserve"> </v>
      </c>
      <c r="EP17" s="196" t="str">
        <f t="shared" si="52"/>
        <v xml:space="preserve"> </v>
      </c>
      <c r="EQ17" s="196" t="str">
        <f t="shared" si="52"/>
        <v xml:space="preserve"> </v>
      </c>
      <c r="ER17" s="196" t="str">
        <f t="shared" si="52"/>
        <v xml:space="preserve"> </v>
      </c>
      <c r="ES17" s="196" t="str">
        <f t="shared" si="52"/>
        <v xml:space="preserve"> </v>
      </c>
      <c r="ET17" s="196" t="str">
        <f t="shared" si="52"/>
        <v xml:space="preserve"> </v>
      </c>
    </row>
    <row r="18" spans="1:150">
      <c r="A18" s="256" t="str">
        <f t="shared" si="0"/>
        <v xml:space="preserve"> </v>
      </c>
      <c r="B18" s="191" t="str">
        <f>IF(ISBLANK(Fran1!A16)," ",Fran1!A16)</f>
        <v xml:space="preserve"> </v>
      </c>
      <c r="C18" s="191" t="str">
        <f>IF(ISBLANK(Fran1!B16)," ",Fran1!B16)</f>
        <v xml:space="preserve"> </v>
      </c>
      <c r="D18" s="192" t="str">
        <f>IF(ISBLANK(Fran1!A16)," ",AVERAGE(Fran1!E16,Fran1!I16,Fran1!M16,Fran1!Q16,Fran1!U16,Fran1!AB16,Fran1!AF16,Fran1!AJ16,Fran1!AN16,Fran1!AR16,Fran1!AY16,Fran1!BC16,Fran1!BK16,Fran1!BO16,Fran1!BV16,Fran1!CD16,Fran1!CH16,Fran1!CL16,Fran1!CS16,Fran1!CW16,Fran1!DA16,Fran1!DE16,Fran1!DI16,Fran1!DP16,Fran1!DT16,Fran1!DX16,Fran1!EB16,Fran1!EF16,Fran1!EM16,Fran1!EQ16,Fran1!EU16,Fran1!EY16,Fran1!FC16,Fran1!FJ16,Fran1!FN16,Fran1!FR16,Fran1!FV16,Fran1!FZ16,Fran1!GG16,Fran1!GK16,Fran1!GO16,Fran1!GS16,Fran1!GW16,Fran1!HD16,Fran1!HH16,Fran1!HL16,Fran1!HP15:HP16,Fran1!HT16,Fran1!IA16,Fran1!IE16,Fran1!II16,Fran1!IM16,Fran1!IQ16,Fran1!IX16,Fran1!JB16,Fran1!JF16,Fran1!JJ16,Fran1!JN16,Fran1!JU16,Fran1!JY16,Fran1!KC16,Fran1!KG16,Fran1!KK16,Fran1!KR16,Fran1!KV16,Fran1!KZ16,Fran1!LD16,Fran1!LH16,Fran1!LO16))</f>
        <v xml:space="preserve"> </v>
      </c>
      <c r="E18" s="192" t="str">
        <f>IF(ISBLANK(Fran1!A16)," ",AVERAGE(Math1!E16,Math1!I16,Math1!M16,Math1!Q16,Math1!U16,Math1!AB16,Math1!AF16,Math1!AJ16,Math1!AN16,Math1!AR16,Math1!AY16,Math1!BC16,Math1!BG16,Math1!BK16,Math1!BO16,Math1!BV16,Math1!BZ16,Math1!CD16,Math1!CH16,Math1!CL16,Math1!CS16,Math1!CW16,Math1!DA16,Math1!DE16,Math1!DI16,Math1!DP16,Math1!DT16,Math1!DX16,Math1!EB16,Math1!EF16,Math1!EM16,Math1!EQ16,Math1!EU16,Math1!EY16,Math1!FC16,Math1!FJ16,Math1!FN16,Math1!FR16,Math1!FV16,Math1!FZ16,Math1!GG16,Math1!GK16,Math1!GO16,Math1!GS16,Math1!GW16,Math1!HD16,Math1!HH16,Math1!HL16,Math1!HP16,Math1!HT16,Math1!IA16,Math1!IE16,Math1!II16,Math1!IM16,Math1!IQ16,Math1!IX16,Math1!JB16,Math1!JF16,Math1!JJ16,Math1!JN16,Math1!JU16,Math1!JY16,Math1!KC16,Math1!KG16,Math1!KK16,Math1!KR16,Math1!KV16))</f>
        <v xml:space="preserve"> </v>
      </c>
      <c r="F18" s="193" t="str">
        <f t="shared" si="1"/>
        <v xml:space="preserve"> </v>
      </c>
      <c r="G18" s="194" t="str">
        <f t="shared" si="2"/>
        <v xml:space="preserve"> </v>
      </c>
      <c r="H18" s="197"/>
    </row>
    <row r="19" spans="1:150">
      <c r="A19" s="256" t="str">
        <f t="shared" si="0"/>
        <v xml:space="preserve"> </v>
      </c>
      <c r="B19" s="191" t="str">
        <f>IF(ISBLANK(Fran1!A17)," ",Fran1!A17)</f>
        <v xml:space="preserve"> </v>
      </c>
      <c r="C19" s="191" t="str">
        <f>IF(ISBLANK(Fran1!B17)," ",Fran1!B17)</f>
        <v xml:space="preserve"> </v>
      </c>
      <c r="D19" s="192" t="str">
        <f>IF(ISBLANK(Fran1!A17)," ",AVERAGE(Fran1!E17,Fran1!I17,Fran1!M17,Fran1!Q17,Fran1!U17,Fran1!AB17,Fran1!AF17,Fran1!AJ17,Fran1!AN17,Fran1!AR17,Fran1!AY17,Fran1!BC17,Fran1!BK17,Fran1!BO17,Fran1!BV17,Fran1!CD17,Fran1!CH17,Fran1!CL17,Fran1!CS17,Fran1!CW17,Fran1!DA17,Fran1!DE17,Fran1!DI17,Fran1!DP17,Fran1!DT17,Fran1!DX17,Fran1!EB17,Fran1!EF17,Fran1!EM17,Fran1!EQ17,Fran1!EU17,Fran1!EY17,Fran1!FC17,Fran1!FJ17,Fran1!FN17,Fran1!FR17,Fran1!FV17,Fran1!FZ17,Fran1!GG17,Fran1!GK17,Fran1!GO17,Fran1!GS17,Fran1!GW17,Fran1!HD17,Fran1!HH17,Fran1!HL17,Fran1!HP16:HP17,Fran1!HT17,Fran1!IA17,Fran1!IE17,Fran1!II17,Fran1!IM17,Fran1!IQ17,Fran1!IX17,Fran1!JB17,Fran1!JF17,Fran1!JJ17,Fran1!JN17,Fran1!JU17,Fran1!JY17,Fran1!KC17,Fran1!KG17,Fran1!KK17,Fran1!KR17,Fran1!KV17,Fran1!KZ17,Fran1!LD17,Fran1!LH17,Fran1!LO17))</f>
        <v xml:space="preserve"> </v>
      </c>
      <c r="E19" s="192" t="str">
        <f>IF(ISBLANK(Fran1!A17)," ",AVERAGE(Math1!E17,Math1!I17,Math1!M17,Math1!Q17,Math1!U17,Math1!AB17,Math1!AF17,Math1!AJ17,Math1!AN17,Math1!AR17,Math1!AY17,Math1!BC17,Math1!BG17,Math1!BK17,Math1!BO17,Math1!BV17,Math1!BZ17,Math1!CD17,Math1!CH17,Math1!CL17,Math1!CS17,Math1!CW17,Math1!DA17,Math1!DE17,Math1!DI17,Math1!DP17,Math1!DT17,Math1!DX17,Math1!EB17,Math1!EF17,Math1!EM17,Math1!EQ17,Math1!EU17,Math1!EY17,Math1!FC17,Math1!FJ17,Math1!FN17,Math1!FR17,Math1!FV17,Math1!FZ17,Math1!GG17,Math1!GK17,Math1!GO17,Math1!GS17,Math1!GW17,Math1!HD17,Math1!HH17,Math1!HL17,Math1!HP17,Math1!HT17,Math1!IA17,Math1!IE17,Math1!II17,Math1!IM17,Math1!IQ17,Math1!IX17,Math1!JB17,Math1!JF17,Math1!JJ17,Math1!JN17,Math1!JU17,Math1!JY17,Math1!KC17,Math1!KG17,Math1!KK17,Math1!KR17,Math1!KV17))</f>
        <v xml:space="preserve"> </v>
      </c>
      <c r="F19" s="193" t="str">
        <f t="shared" si="1"/>
        <v xml:space="preserve"> </v>
      </c>
      <c r="G19" s="194" t="str">
        <f t="shared" si="2"/>
        <v xml:space="preserve"> </v>
      </c>
      <c r="H19" s="197"/>
    </row>
    <row r="20" spans="1:150">
      <c r="A20" s="256" t="str">
        <f t="shared" si="0"/>
        <v xml:space="preserve"> </v>
      </c>
      <c r="B20" s="191" t="str">
        <f>IF(ISBLANK(Fran1!A18)," ",Fran1!A18)</f>
        <v xml:space="preserve"> </v>
      </c>
      <c r="C20" s="191" t="str">
        <f>IF(ISBLANK(Fran1!B18)," ",Fran1!B18)</f>
        <v xml:space="preserve"> </v>
      </c>
      <c r="D20" s="192" t="str">
        <f>IF(ISBLANK(Fran1!A18)," ",AVERAGE(Fran1!E18,Fran1!I18,Fran1!M18,Fran1!Q18,Fran1!U18,Fran1!AB18,Fran1!AF18,Fran1!AJ18,Fran1!AN18,Fran1!AR18,Fran1!AY18,Fran1!BC18,Fran1!BK18,Fran1!BO18,Fran1!BV18,Fran1!CD18,Fran1!CH18,Fran1!CL18,Fran1!CS18,Fran1!CW18,Fran1!DA18,Fran1!DE18,Fran1!DI18,Fran1!DP18,Fran1!DT18,Fran1!DX18,Fran1!EB18,Fran1!EF18,Fran1!EM18,Fran1!EQ18,Fran1!EU18,Fran1!EY18,Fran1!FC18,Fran1!FJ18,Fran1!FN18,Fran1!FR18,Fran1!FV18,Fran1!FZ18,Fran1!GG18,Fran1!GK18,Fran1!GO18,Fran1!GS18,Fran1!GW18,Fran1!HD18,Fran1!HH18,Fran1!HL18,Fran1!HP17:HP18,Fran1!HT18,Fran1!IA18,Fran1!IE18,Fran1!II18,Fran1!IM18,Fran1!IQ18,Fran1!IX18,Fran1!JB18,Fran1!JF18,Fran1!JJ18,Fran1!JN18,Fran1!JU18,Fran1!JY18,Fran1!KC18,Fran1!KG18,Fran1!KK18,Fran1!KR18,Fran1!KV18,Fran1!KZ18,Fran1!LD18,Fran1!LH18,Fran1!LO18))</f>
        <v xml:space="preserve"> </v>
      </c>
      <c r="E20" s="192" t="str">
        <f>IF(ISBLANK(Fran1!A18)," ",AVERAGE(Math1!E18,Math1!I18,Math1!M18,Math1!Q18,Math1!U18,Math1!AB18,Math1!AF18,Math1!AJ18,Math1!AN18,Math1!AR18,Math1!AY18,Math1!BC18,Math1!BG18,Math1!BK18,Math1!BO18,Math1!BV18,Math1!BZ18,Math1!CD18,Math1!CH18,Math1!CL18,Math1!CS18,Math1!CW18,Math1!DA18,Math1!DE18,Math1!DI18,Math1!DP18,Math1!DT18,Math1!DX18,Math1!EB18,Math1!EF18,Math1!EM18,Math1!EQ18,Math1!EU18,Math1!EY18,Math1!FC18,Math1!FJ18,Math1!FN18,Math1!FR18,Math1!FV18,Math1!FZ18,Math1!GG18,Math1!GK18,Math1!GO18,Math1!GS18,Math1!GW18,Math1!HD18,Math1!HH18,Math1!HL18,Math1!HP18,Math1!HT18,Math1!IA18,Math1!IE18,Math1!II18,Math1!IM18,Math1!IQ18,Math1!IX18,Math1!JB18,Math1!JF18,Math1!JJ18,Math1!JN18,Math1!JU18,Math1!JY18,Math1!KC18,Math1!KG18,Math1!KK18,Math1!KR18,Math1!KV18))</f>
        <v xml:space="preserve"> </v>
      </c>
      <c r="F20" s="193" t="str">
        <f t="shared" si="1"/>
        <v xml:space="preserve"> </v>
      </c>
      <c r="G20" s="194" t="str">
        <f t="shared" si="2"/>
        <v xml:space="preserve"> </v>
      </c>
      <c r="H20" s="197"/>
    </row>
    <row r="21" spans="1:150">
      <c r="A21" s="256" t="str">
        <f t="shared" si="0"/>
        <v xml:space="preserve"> </v>
      </c>
      <c r="B21" s="191" t="str">
        <f>IF(ISBLANK(Fran1!A19)," ",Fran1!A19)</f>
        <v xml:space="preserve"> </v>
      </c>
      <c r="C21" s="191" t="str">
        <f>IF(ISBLANK(Fran1!B19)," ",Fran1!B19)</f>
        <v xml:space="preserve"> </v>
      </c>
      <c r="D21" s="192" t="str">
        <f>IF(ISBLANK(Fran1!A19)," ",AVERAGE(Fran1!E19,Fran1!I19,Fran1!M19,Fran1!Q19,Fran1!U19,Fran1!AB19,Fran1!AF19,Fran1!AJ19,Fran1!AN19,Fran1!AR19,Fran1!AY19,Fran1!BC19,Fran1!BK19,Fran1!BO19,Fran1!BV19,Fran1!CD19,Fran1!CH19,Fran1!CL19,Fran1!CS19,Fran1!CW19,Fran1!DA19,Fran1!DE19,Fran1!DI19,Fran1!DP19,Fran1!DT19,Fran1!DX19,Fran1!EB19,Fran1!EF19,Fran1!EM19,Fran1!EQ19,Fran1!EU19,Fran1!EY19,Fran1!FC19,Fran1!FJ19,Fran1!FN19,Fran1!FR19,Fran1!FV19,Fran1!FZ19,Fran1!GG19,Fran1!GK19,Fran1!GO19,Fran1!GS19,Fran1!GW19,Fran1!HD19,Fran1!HH19,Fran1!HL19,Fran1!HP18:HP19,Fran1!HT19,Fran1!IA19,Fran1!IE19,Fran1!II19,Fran1!IM19,Fran1!IQ19,Fran1!IX19,Fran1!JB19,Fran1!JF19,Fran1!JJ19,Fran1!JN19,Fran1!JU19,Fran1!JY19,Fran1!KC19,Fran1!KG19,Fran1!KK19,Fran1!KR19,Fran1!KV19,Fran1!KZ19,Fran1!LD19,Fran1!LH19,Fran1!LO19))</f>
        <v xml:space="preserve"> </v>
      </c>
      <c r="E21" s="192" t="str">
        <f>IF(ISBLANK(Fran1!A19)," ",AVERAGE(Math1!E19,Math1!I19,Math1!M19,Math1!Q19,Math1!U19,Math1!AB19,Math1!AF19,Math1!AJ19,Math1!AN19,Math1!AR19,Math1!AY19,Math1!BC19,Math1!BG19,Math1!BK19,Math1!BO19,Math1!BV19,Math1!BZ19,Math1!CD19,Math1!CH19,Math1!CL19,Math1!CS19,Math1!CW19,Math1!DA19,Math1!DE19,Math1!DI19,Math1!DP19,Math1!DT19,Math1!DX19,Math1!EB19,Math1!EF19,Math1!EM19,Math1!EQ19,Math1!EU19,Math1!EY19,Math1!FC19,Math1!FJ19,Math1!FN19,Math1!FR19,Math1!FV19,Math1!FZ19,Math1!GG19,Math1!GK19,Math1!GO19,Math1!GS19,Math1!GW19,Math1!HD19,Math1!HH19,Math1!HL19,Math1!HP19,Math1!HT19,Math1!IA19,Math1!IE19,Math1!II19,Math1!IM19,Math1!IQ19,Math1!IX19,Math1!JB19,Math1!JF19,Math1!JJ19,Math1!JN19,Math1!JU19,Math1!JY19,Math1!KC19,Math1!KG19,Math1!KK19,Math1!KR19,Math1!KV19))</f>
        <v xml:space="preserve"> </v>
      </c>
      <c r="F21" s="193" t="str">
        <f t="shared" si="1"/>
        <v xml:space="preserve"> </v>
      </c>
      <c r="G21" s="194" t="str">
        <f t="shared" si="2"/>
        <v xml:space="preserve"> </v>
      </c>
      <c r="H21" s="197"/>
    </row>
    <row r="22" spans="1:150">
      <c r="A22" s="256" t="str">
        <f t="shared" si="0"/>
        <v xml:space="preserve"> </v>
      </c>
      <c r="B22" s="191" t="str">
        <f>IF(ISBLANK(Fran1!A20)," ",Fran1!A20)</f>
        <v xml:space="preserve"> </v>
      </c>
      <c r="C22" s="191" t="str">
        <f>IF(ISBLANK(Fran1!B20)," ",Fran1!B20)</f>
        <v xml:space="preserve"> </v>
      </c>
      <c r="D22" s="192" t="str">
        <f>IF(ISBLANK(Fran1!A20)," ",AVERAGE(Fran1!E20,Fran1!I20,Fran1!M20,Fran1!Q20,Fran1!U20,Fran1!AB20,Fran1!AF20,Fran1!AJ20,Fran1!AN20,Fran1!AR20,Fran1!AY20,Fran1!BC20,Fran1!BK20,Fran1!BO20,Fran1!BV20,Fran1!CD20,Fran1!CH20,Fran1!CL20,Fran1!CS20,Fran1!CW20,Fran1!DA20,Fran1!DE20,Fran1!DI20,Fran1!DP20,Fran1!DT20,Fran1!DX20,Fran1!EB20,Fran1!EF20,Fran1!EM20,Fran1!EQ20,Fran1!EU20,Fran1!EY20,Fran1!FC20,Fran1!FJ20,Fran1!FN20,Fran1!FR20,Fran1!FV20,Fran1!FZ20,Fran1!GG20,Fran1!GK20,Fran1!GO20,Fran1!GS20,Fran1!GW20,Fran1!HD20,Fran1!HH20,Fran1!HL20,Fran1!HP19:HP20,Fran1!HT20,Fran1!IA20,Fran1!IE20,Fran1!II20,Fran1!IM20,Fran1!IQ20,Fran1!IX20,Fran1!JB20,Fran1!JF20,Fran1!JJ20,Fran1!JN20,Fran1!JU20,Fran1!JY20,Fran1!KC20,Fran1!KG20,Fran1!KK20,Fran1!KR20,Fran1!KV20,Fran1!KZ20,Fran1!LD20,Fran1!LH20,Fran1!LO20,))</f>
        <v xml:space="preserve"> </v>
      </c>
      <c r="E22" s="192" t="str">
        <f>IF(ISBLANK(Fran1!A20)," ",AVERAGE(Math1!E20,Math1!I20,Math1!M20,Math1!Q20,Math1!U20,Math1!AB20,Math1!AF20,Math1!AJ20,Math1!AN20,Math1!AR20,Math1!AY20,Math1!BC20,Math1!BG20,Math1!BK20,Math1!BO20,Math1!BV20,Math1!BZ20,Math1!CD20,Math1!CH20,Math1!CL20,Math1!CS20,Math1!CW20,Math1!DA20,Math1!DE20,Math1!DI20,Math1!DP20,Math1!DT20,Math1!DX20,Math1!EB20,Math1!EF20,Math1!EM20,Math1!EQ20,Math1!EU20,Math1!EY20,Math1!FC20,Math1!FJ20,Math1!FN20,Math1!FR20,Math1!FV20,Math1!FZ20,Math1!GG20,Math1!GK20,Math1!GO20,Math1!GS20,Math1!GW20,Math1!HD20,Math1!HH20,Math1!HL20,Math1!HP20,Math1!HT20,Math1!IA20,Math1!IE20,Math1!II20,Math1!IM20,Math1!IQ20,Math1!IX20,Math1!JB20,Math1!JF20,Math1!JJ20,Math1!JN20,Math1!JU20,Math1!JY20,Math1!KC20,Math1!KG20,Math1!KK20,Math1!KR20,Math1!KV20))</f>
        <v xml:space="preserve"> </v>
      </c>
      <c r="F22" s="193" t="str">
        <f t="shared" si="1"/>
        <v xml:space="preserve"> </v>
      </c>
      <c r="G22" s="194" t="str">
        <f t="shared" si="2"/>
        <v xml:space="preserve"> </v>
      </c>
      <c r="H22" s="197"/>
    </row>
    <row r="23" spans="1:150">
      <c r="A23" s="256" t="str">
        <f t="shared" si="0"/>
        <v xml:space="preserve"> </v>
      </c>
      <c r="B23" s="191" t="str">
        <f>IF(ISBLANK(Fran1!A21)," ",Fran1!A21)</f>
        <v xml:space="preserve"> </v>
      </c>
      <c r="C23" s="191" t="str">
        <f>IF(ISBLANK(Fran1!B21)," ",Fran1!B21)</f>
        <v xml:space="preserve"> </v>
      </c>
      <c r="D23" s="192" t="str">
        <f>IF(ISBLANK(Fran1!A21)," ",AVERAGE(Fran1!E21,Fran1!I21,Fran1!M21,Fran1!Q21,Fran1!U21,Fran1!AB21,Fran1!AF21,Fran1!AJ21,Fran1!AN21,Fran1!AR21,Fran1!AY21,Fran1!BC21,Fran1!BK21,Fran1!BO21,Fran1!BV21,Fran1!CD21,Fran1!CH21,Fran1!CL21,Fran1!CS21,Fran1!CW21,Fran1!DA21,Fran1!DE21,Fran1!DI21,Fran1!DP21,Fran1!DT21,Fran1!DX21,Fran1!EB21,Fran1!EF21,Fran1!EM21,Fran1!EQ21,Fran1!EU21,Fran1!EY21,Fran1!FC21,Fran1!FJ21,Fran1!FN21,Fran1!FR21,Fran1!FV21,Fran1!FZ21,Fran1!GG21,Fran1!GK21,Fran1!GO21,Fran1!GS21,Fran1!GW21,Fran1!HD21,Fran1!HH21,Fran1!HL21,Fran1!HP20:HP21,Fran1!HT21,Fran1!IA21,Fran1!IE21,Fran1!II21,Fran1!IM21,Fran1!IQ21,Fran1!IX21,Fran1!JB21,Fran1!JF21,Fran1!JJ21,Fran1!JN21,Fran1!JU21,Fran1!JY21,Fran1!KC21,Fran1!KG21,Fran1!KK21,Fran1!KR21,Fran1!KV21,Fran1!KZ21,Fran1!LD21,Fran1!LH21,Fran1!LO21))</f>
        <v xml:space="preserve"> </v>
      </c>
      <c r="E23" s="192" t="str">
        <f>IF(ISBLANK(Fran1!A21)," ",AVERAGE(Math1!E21,Math1!I21,Math1!M21,Math1!Q21,Math1!U21,Math1!AB21,Math1!AF21,Math1!AJ21,Math1!AN21,Math1!AR21,Math1!AY21,Math1!BC21,Math1!BG21,Math1!BK21,Math1!BO21,Math1!BV21,Math1!BZ21,Math1!CD21,Math1!CH21,Math1!CL21,Math1!CS21,Math1!CW21,Math1!DA21,Math1!DE21,Math1!DI21,Math1!DP21,Math1!DT21,Math1!DX21,Math1!EB21,Math1!EF21,Math1!EM21,Math1!EQ21,Math1!EU21,Math1!EY21,Math1!FC21,Math1!FJ21,Math1!FN21,Math1!FR21,Math1!FV21,Math1!FZ21,Math1!GG21,Math1!GK21,Math1!GO21,Math1!GS21,Math1!GW21,Math1!HD21,Math1!HH21,Math1!HL21,Math1!HP21,Math1!HT21,Math1!IA21,Math1!IE21,Math1!II21,Math1!IM21,Math1!IQ21,Math1!IX21,Math1!JB21,Math1!JF21,Math1!JJ21,Math1!JN21,Math1!JU21,Math1!JY21,Math1!KC21,Math1!KG21,Math1!KK21,Math1!KR21,Math1!KV21))</f>
        <v xml:space="preserve"> </v>
      </c>
      <c r="F23" s="193" t="str">
        <f t="shared" si="1"/>
        <v xml:space="preserve"> </v>
      </c>
      <c r="G23" s="194" t="str">
        <f t="shared" si="2"/>
        <v xml:space="preserve"> </v>
      </c>
      <c r="H23" s="197"/>
    </row>
    <row r="24" spans="1:150">
      <c r="A24" s="256" t="str">
        <f t="shared" si="0"/>
        <v xml:space="preserve"> </v>
      </c>
      <c r="B24" s="191" t="str">
        <f>IF(ISBLANK(Fran1!A22)," ",Fran1!A22)</f>
        <v xml:space="preserve"> </v>
      </c>
      <c r="C24" s="191" t="str">
        <f>IF(ISBLANK(Fran1!B22)," ",Fran1!B22)</f>
        <v xml:space="preserve"> </v>
      </c>
      <c r="D24" s="192" t="str">
        <f>IF(ISBLANK(Fran1!A22)," ",AVERAGE(Fran1!E22,Fran1!I22,Fran1!M22,Fran1!Q22,Fran1!U22,Fran1!AB22,Fran1!AF22,Fran1!AJ22,Fran1!AN22,Fran1!AR22,Fran1!AY22,Fran1!BC22,Fran1!BK22,Fran1!BO22,Fran1!BV22,Fran1!CD22,Fran1!CH22,Fran1!CL22,Fran1!CS22,Fran1!CW22,Fran1!DA22,Fran1!DE22,Fran1!DI22,Fran1!DP22,Fran1!DT22,Fran1!DX22,Fran1!EB22,Fran1!EF22,Fran1!EM22,Fran1!EQ22,Fran1!EU22,Fran1!EY22,Fran1!FC22,Fran1!FJ22,Fran1!FN22,Fran1!FR22,Fran1!FV22,Fran1!FZ22,Fran1!GG22,Fran1!GK22,Fran1!GO22,Fran1!GS22,Fran1!GW22,Fran1!HD22,Fran1!HH22,Fran1!HL22,Fran1!HP21:HP22,Fran1!HT22,Fran1!IA22,Fran1!IE22,Fran1!II22,Fran1!IM22,Fran1!IQ22,Fran1!IX22,Fran1!JB22,Fran1!JF22,Fran1!JJ22,Fran1!JN22,Fran1!JU22,Fran1!JY22,Fran1!KC22,Fran1!KG22,Fran1!KK22,Fran1!KR22,Fran1!KV22,Fran1!KZ22,Fran1!LD22,Fran1!LH22,Fran1!LO22))</f>
        <v xml:space="preserve"> </v>
      </c>
      <c r="E24" s="192" t="str">
        <f>IF(ISBLANK(Fran1!A22)," ",AVERAGE(Math1!E22,Math1!I22,Math1!M22,Math1!Q22,Math1!U22,Math1!AB22,Math1!AF22,Math1!AJ22,Math1!AN22,Math1!AR22,Math1!AY22,Math1!BC22,Math1!BG22,Math1!BK22,Math1!BO22,Math1!BV22,Math1!BZ22,Math1!CD22,Math1!CH22,Math1!CL22,Math1!CS22,Math1!CW22,Math1!DA22,Math1!DE22,Math1!DI22,Math1!DP22,Math1!DT22,Math1!DX22,Math1!EB22,Math1!EF22,Math1!EM22,Math1!EQ22,Math1!EU22,Math1!EY22,Math1!FC22,Math1!FJ22,Math1!FN22,Math1!FR22,Math1!FV22,Math1!FZ22,Math1!GG22,Math1!GK22,Math1!GO22,Math1!GS22,Math1!GW22,Math1!HD22,Math1!HH22,Math1!HL22,Math1!HP22,Math1!HT22,Math1!IA22,Math1!IE22,Math1!II22,Math1!IM22,Math1!IQ22,Math1!IX22,Math1!JB22,Math1!JF22,Math1!JJ22,Math1!JN22,Math1!JU22,Math1!JY22,Math1!KC22,Math1!KG22,Math1!KK22,Math1!KR22,Math1!KV22))</f>
        <v xml:space="preserve"> </v>
      </c>
      <c r="F24" s="193" t="str">
        <f t="shared" si="1"/>
        <v xml:space="preserve"> </v>
      </c>
      <c r="G24" s="194" t="str">
        <f t="shared" si="2"/>
        <v xml:space="preserve"> </v>
      </c>
      <c r="H24" s="197"/>
    </row>
    <row r="25" spans="1:150">
      <c r="A25" s="256" t="str">
        <f t="shared" si="0"/>
        <v xml:space="preserve"> </v>
      </c>
      <c r="B25" s="191" t="str">
        <f>IF(ISBLANK(Fran1!A23)," ",Fran1!A23)</f>
        <v xml:space="preserve"> </v>
      </c>
      <c r="C25" s="191" t="str">
        <f>IF(ISBLANK(Fran1!B23)," ",Fran1!B23)</f>
        <v xml:space="preserve"> </v>
      </c>
      <c r="D25" s="192" t="str">
        <f>IF(ISBLANK(Fran1!A23)," ",AVERAGE(Fran1!E23,Fran1!I23,Fran1!M23,Fran1!Q23,Fran1!U23,Fran1!AB23,Fran1!AF23,Fran1!AJ23,Fran1!AN23,Fran1!AR23,Fran1!AY23,Fran1!BC23,Fran1!BK23,Fran1!BO23,Fran1!BV23,Fran1!CD23,Fran1!CH23,Fran1!CL23,Fran1!CS23,Fran1!CW23,Fran1!DA23,Fran1!DE23,Fran1!DI23,Fran1!DP23,Fran1!DT23,Fran1!DX23,Fran1!EB23,Fran1!EF23,Fran1!EM23,Fran1!EQ23,Fran1!EU23,Fran1!EY23,Fran1!FC23,Fran1!FJ23,Fran1!FN23,Fran1!FR23,Fran1!FV23,Fran1!FZ23,Fran1!GG23,Fran1!GK23,Fran1!GO23,Fran1!GS23,Fran1!GW23,Fran1!HD23,Fran1!HH23,Fran1!HL23,Fran1!HP22:HP23,Fran1!HT23,Fran1!IA23,Fran1!IE23,Fran1!II23,Fran1!IM23,Fran1!IQ23,Fran1!IX23,Fran1!JB23,Fran1!JF23,Fran1!JJ23,Fran1!JN23,Fran1!JU23,Fran1!JY23,Fran1!KC23,Fran1!KG23,Fran1!KK23,Fran1!KR23,Fran1!KV23,Fran1!KZ23,Fran1!LD23,Fran1!LH23,Fran1!LO23,))</f>
        <v xml:space="preserve"> </v>
      </c>
      <c r="E25" s="192" t="str">
        <f>IF(ISBLANK(Fran1!A23)," ",AVERAGE(Math1!E23,Math1!I23,Math1!M23,Math1!Q23,Math1!U23,Math1!AB23,Math1!AF23,Math1!AJ23,Math1!AN23,Math1!AR23,Math1!AY23,Math1!BC23,Math1!BG23,Math1!BK23,Math1!BO23,Math1!BV23,Math1!BZ23,Math1!CD23,Math1!CH23,Math1!CL23,Math1!CS23,Math1!CW23,Math1!DA23,Math1!DE23,Math1!DI23,Math1!DP23,Math1!DT23,Math1!DX23,Math1!EB23,Math1!EF23,Math1!EM23,Math1!EQ23,Math1!EU23,Math1!EY23,Math1!FC23,Math1!FJ23,Math1!FN23,Math1!FR23,Math1!FV23,Math1!FZ23,Math1!GG23,Math1!GK23,Math1!GO23,Math1!GS23,Math1!GW23,Math1!HD23,Math1!HH23,Math1!HL23,Math1!HP23,Math1!HT23,Math1!IA23,Math1!IE23,Math1!II23,Math1!IM23,Math1!IQ23,Math1!IX23,Math1!JB23,Math1!JF23,Math1!JJ23,Math1!JN23,Math1!JU23,Math1!JY23,Math1!KC23,Math1!KG23,Math1!KK23,Math1!KR23,Math1!KV23))</f>
        <v xml:space="preserve"> </v>
      </c>
      <c r="F25" s="193" t="str">
        <f t="shared" si="1"/>
        <v xml:space="preserve"> </v>
      </c>
      <c r="G25" s="194" t="str">
        <f t="shared" si="2"/>
        <v xml:space="preserve"> </v>
      </c>
      <c r="H25" s="197"/>
    </row>
    <row r="26" spans="1:150">
      <c r="A26" s="256" t="str">
        <f t="shared" si="0"/>
        <v xml:space="preserve"> </v>
      </c>
      <c r="B26" s="191" t="str">
        <f>IF(ISBLANK(Fran1!A24)," ",Fran1!A24)</f>
        <v xml:space="preserve"> </v>
      </c>
      <c r="C26" s="191" t="str">
        <f>IF(ISBLANK(Fran1!B24)," ",Fran1!B24)</f>
        <v xml:space="preserve"> </v>
      </c>
      <c r="D26" s="192" t="str">
        <f>IF(ISBLANK(Fran1!A24)," ",AVERAGE(Fran1!E24,Fran1!I24,Fran1!M24,Fran1!Q24,Fran1!U24,Fran1!AB24,Fran1!AF24,Fran1!AJ24,Fran1!AN24,Fran1!AR24,Fran1!AY24,Fran1!BC24,Fran1!BK24,Fran1!BO24,Fran1!BV24,Fran1!CD24,Fran1!CH24,Fran1!CL24,Fran1!CS24,Fran1!CW24,Fran1!DA24,Fran1!DE24,Fran1!DI24,Fran1!DP24,Fran1!DT24,Fran1!DX24,Fran1!EB24,Fran1!EF24,Fran1!EM24,Fran1!EQ24,Fran1!EU24,Fran1!EY24,Fran1!FC24,Fran1!FJ24,Fran1!FN24,Fran1!FR24,Fran1!FV24,Fran1!FZ24,Fran1!GG24,Fran1!GK24,Fran1!GO24,Fran1!GS24,Fran1!GW24,Fran1!HD24,Fran1!HH24,Fran1!HL24,Fran1!HP23:HP24,Fran1!HT24,Fran1!IA24,Fran1!IE24,Fran1!II24,Fran1!IM24,Fran1!IQ24,Fran1!IX24,Fran1!JB24,Fran1!JF24,Fran1!JJ24,Fran1!JN24,Fran1!JU24,Fran1!JY24,Fran1!KC24,Fran1!KG24,Fran1!KK24,Fran1!KR24,Fran1!KV24,Fran1!KZ24,Fran1!LD24,Fran1!LH24,Fran1!LO24))</f>
        <v xml:space="preserve"> </v>
      </c>
      <c r="E26" s="192" t="str">
        <f>IF(ISBLANK(Fran1!A24)," ",AVERAGE(Math1!E24,Math1!I24,Math1!M24,Math1!Q24,Math1!U24,Math1!AB24,Math1!AF24,Math1!AJ24,Math1!AN24,Math1!AR24,Math1!AY24,Math1!BC24,Math1!BG24,Math1!BK24,Math1!BO24,Math1!BV24,Math1!BZ24,Math1!CD24,Math1!CH24,Math1!CL24,Math1!CS24,Math1!CW24,Math1!DA24,Math1!DE24,Math1!DI24,Math1!DP24,Math1!DT24,Math1!DX24,Math1!EB24,Math1!EF24,Math1!EM24,Math1!EQ24,Math1!EU24,Math1!EY24,Math1!FC24,Math1!FJ24,Math1!FN24,Math1!FR24,Math1!FV24,Math1!FZ24,Math1!GG24,Math1!GK24,Math1!GO24,Math1!GS24,Math1!GW24,Math1!HD24,Math1!HH24,Math1!HL24,Math1!HP24,Math1!HT24,Math1!IA24,Math1!IE24,Math1!II24,Math1!IM24,Math1!IQ24,Math1!IX24,Math1!JB24,Math1!JF24,Math1!JJ24,Math1!JN24,Math1!JU24,Math1!JY24,Math1!KC24,Math1!KG24,Math1!KK24,Math1!KR24,Math1!KV24))</f>
        <v xml:space="preserve"> </v>
      </c>
      <c r="F26" s="193" t="str">
        <f t="shared" si="1"/>
        <v xml:space="preserve"> </v>
      </c>
      <c r="G26" s="194" t="str">
        <f t="shared" si="2"/>
        <v xml:space="preserve"> </v>
      </c>
      <c r="H26" s="197"/>
    </row>
    <row r="27" spans="1:150">
      <c r="A27" s="256" t="str">
        <f t="shared" si="0"/>
        <v xml:space="preserve"> </v>
      </c>
      <c r="B27" s="191" t="str">
        <f>IF(ISBLANK(Fran1!A25)," ",Fran1!A25)</f>
        <v xml:space="preserve"> </v>
      </c>
      <c r="C27" s="191" t="str">
        <f>IF(ISBLANK(Fran1!B25)," ",Fran1!B25)</f>
        <v xml:space="preserve"> </v>
      </c>
      <c r="D27" s="192" t="str">
        <f>IF(ISBLANK(Fran1!A25)," ",AVERAGE(Fran1!E25,Fran1!I25,Fran1!M25,Fran1!Q25,Fran1!U25,Fran1!AB25,Fran1!AF25,Fran1!AJ25,Fran1!AN25,Fran1!AR25,Fran1!AY25,Fran1!BC25,Fran1!BK25,Fran1!BO25,Fran1!BV25,Fran1!CD25,Fran1!CH25,Fran1!CL25,Fran1!CS25,Fran1!CW25,Fran1!DA25,Fran1!DE25,Fran1!DI25,Fran1!DP25,Fran1!DT25,Fran1!DX25,Fran1!EB25,Fran1!EF25,Fran1!EM25,Fran1!EQ25,Fran1!EU25,Fran1!EY25,Fran1!FC25,Fran1!FJ25,Fran1!FN25,Fran1!FR25,Fran1!FV25,Fran1!FZ25,Fran1!GG25,Fran1!GK25,Fran1!GO25,Fran1!GS25,Fran1!GW25,Fran1!HD25,Fran1!HH25,Fran1!HL25,Fran1!HP24:HP25,Fran1!HT25,Fran1!IA25,Fran1!IE25,Fran1!II25,Fran1!IM25,Fran1!IQ25,Fran1!IX25,Fran1!JB25,Fran1!JF25,Fran1!JJ25,Fran1!JN25,Fran1!JU25,Fran1!JY25,Fran1!KC25,Fran1!KG25,Fran1!KK25,Fran1!KR25,Fran1!KV25,Fran1!KZ25,Fran1!LD25,Fran1!LH25,Fran1!LO25))</f>
        <v xml:space="preserve"> </v>
      </c>
      <c r="E27" s="192" t="str">
        <f>IF(ISBLANK(Fran1!A25)," ",AVERAGE(Math1!E25,Math1!I25,Math1!M25,Math1!Q25,Math1!U25,Math1!AB25,Math1!AF25,Math1!AJ25,Math1!AN25,Math1!AR25,Math1!AY25,Math1!BC25,Math1!BG25,Math1!BK25,Math1!BO25,Math1!BV25,Math1!BZ25,Math1!CD25,Math1!CH25,Math1!CL25,Math1!CS25,Math1!CW25,Math1!DA25,Math1!DE25,Math1!DI25,Math1!DP25,Math1!DT25,Math1!DX25,Math1!EB25,Math1!EF25,Math1!EM25,Math1!EQ25,Math1!EU25,Math1!EY25,Math1!FC25,Math1!FJ25,Math1!FN25,Math1!FR25,Math1!FV25,Math1!FZ25,Math1!GG25,Math1!GK25,Math1!GO25,Math1!GS25,Math1!GW25,Math1!HD25,Math1!HH25,Math1!HL25,Math1!HP25,Math1!HT25,Math1!IA25,Math1!IE25,Math1!II25,Math1!IM25,Math1!IQ25,Math1!IX25,Math1!JB25,Math1!JF25,Math1!JJ25,Math1!JN25,Math1!JU25,Math1!JY25,Math1!KC25,Math1!KG25,Math1!KK25,Math1!KR25,Math1!KV25))</f>
        <v xml:space="preserve"> </v>
      </c>
      <c r="F27" s="193" t="str">
        <f t="shared" si="1"/>
        <v xml:space="preserve"> </v>
      </c>
      <c r="G27" s="194" t="str">
        <f t="shared" si="2"/>
        <v xml:space="preserve"> </v>
      </c>
      <c r="H27" s="197"/>
    </row>
    <row r="28" spans="1:150">
      <c r="A28" s="256" t="str">
        <f t="shared" si="0"/>
        <v xml:space="preserve"> </v>
      </c>
      <c r="B28" s="191" t="str">
        <f>IF(ISBLANK(Fran1!A26)," ",Fran1!A26)</f>
        <v xml:space="preserve"> </v>
      </c>
      <c r="C28" s="191" t="str">
        <f>IF(ISBLANK(Fran1!B26)," ",Fran1!B26)</f>
        <v xml:space="preserve"> </v>
      </c>
      <c r="D28" s="192" t="str">
        <f>IF(ISBLANK(Fran1!A26)," ",AVERAGE(Fran1!E26,Fran1!I26,Fran1!M26,Fran1!Q26,Fran1!U26,Fran1!AB26,Fran1!AF26,Fran1!AJ26,Fran1!AN26,Fran1!AR26,Fran1!AY26,Fran1!BC26,Fran1!BK26,Fran1!BO26,Fran1!BV26,Fran1!CD26,Fran1!CH26,Fran1!CL26,Fran1!CS26,Fran1!CW26,Fran1!DA26,Fran1!DE26,Fran1!DI26,Fran1!DP26,Fran1!DT26,Fran1!DX26,Fran1!EB26,Fran1!EF26,Fran1!EM26,Fran1!EQ26,Fran1!EU26,Fran1!EY26,Fran1!FC26,Fran1!FJ26,Fran1!FN26,Fran1!FR26,Fran1!FV26,Fran1!FZ26,Fran1!GG26,Fran1!GK26,Fran1!GO26,Fran1!GS26,Fran1!GW26,Fran1!HD26,Fran1!HH26,Fran1!HL26,Fran1!HP25:HP26,Fran1!HT26,Fran1!IA26,Fran1!IE26,Fran1!II26,Fran1!IM26,Fran1!IQ26,Fran1!IX26,Fran1!JB26,Fran1!JF26,Fran1!JJ26,Fran1!JN26,Fran1!JU26,Fran1!JY26,Fran1!KC26,Fran1!KG26,Fran1!KK26,Fran1!KR26,Fran1!KV26,Fran1!KZ26,Fran1!LD26,Fran1!LH26,Fran1!LO26))</f>
        <v xml:space="preserve"> </v>
      </c>
      <c r="E28" s="192" t="str">
        <f>IF(ISBLANK(Fran1!A26)," ",AVERAGE(Math1!E26,Math1!I26,Math1!M26,Math1!Q26,Math1!U26,Math1!AB26,Math1!AF26,Math1!AJ26,Math1!AN26,Math1!AR26,Math1!AY26,Math1!BC26,Math1!BG26,Math1!BK26,Math1!BO26,Math1!BV26,Math1!BZ26,Math1!CD26,Math1!CH26,Math1!CL26,Math1!CS26,Math1!CW26,Math1!DA26,Math1!DE26,Math1!DI26,Math1!DP26,Math1!DT26,Math1!DX26,Math1!EB26,Math1!EF26,Math1!EM26,Math1!EQ26,Math1!EU26,Math1!EY26,Math1!FC26,Math1!FJ26,Math1!FN26,Math1!FR26,Math1!FV26,Math1!FZ26,Math1!GG26,Math1!GK26,Math1!GO26,Math1!GS26,Math1!GW26,Math1!HD26,Math1!HH26,Math1!HL26,Math1!HP26,Math1!HT26,Math1!IA26,Math1!IE26,Math1!II26,Math1!IM26,Math1!IQ26,Math1!IX26,Math1!JB26,Math1!JF26,Math1!JJ26,Math1!JN26,Math1!JU26,Math1!JY26,Math1!KC26,Math1!KG26,Math1!KK26,Math1!KR26,Math1!KV26))</f>
        <v xml:space="preserve"> </v>
      </c>
      <c r="F28" s="193" t="str">
        <f t="shared" si="1"/>
        <v xml:space="preserve"> </v>
      </c>
      <c r="G28" s="194" t="str">
        <f t="shared" si="2"/>
        <v xml:space="preserve"> </v>
      </c>
      <c r="H28" s="197"/>
    </row>
    <row r="29" spans="1:150">
      <c r="A29" s="256" t="str">
        <f t="shared" si="0"/>
        <v xml:space="preserve"> </v>
      </c>
      <c r="B29" s="191" t="str">
        <f>IF(ISBLANK(Fran1!A27)," ",Fran1!A27)</f>
        <v xml:space="preserve"> </v>
      </c>
      <c r="C29" s="191" t="str">
        <f>IF(ISBLANK(Fran1!B27)," ",Fran1!B27)</f>
        <v xml:space="preserve"> </v>
      </c>
      <c r="D29" s="192" t="str">
        <f>IF(ISBLANK(Fran1!A27)," ",AVERAGE(Fran1!E27,Fran1!I27,Fran1!M27,Fran1!Q27,Fran1!U27,Fran1!AB27,Fran1!AF27,Fran1!AJ27,Fran1!AN27,Fran1!AR27,Fran1!AY27,Fran1!BC27,Fran1!BK27,Fran1!BO27,Fran1!BV27,Fran1!CD27,Fran1!CH27,Fran1!CL27,Fran1!CS27,Fran1!CW27,Fran1!DA27,Fran1!DE27,Fran1!DI27,Fran1!DP27,Fran1!DT27,Fran1!DX27,Fran1!EB27,Fran1!EF27,Fran1!EM27,Fran1!EQ27,Fran1!EU27,Fran1!EY27,Fran1!FC27,Fran1!FJ27,Fran1!FN27,Fran1!FR27,Fran1!FV27,Fran1!FZ27,Fran1!GG27,Fran1!GK27,Fran1!GO27,Fran1!GS27,Fran1!GW27,Fran1!HD27,Fran1!HH27,Fran1!HL27,Fran1!HP26:HP27,Fran1!HT27,Fran1!IA27,Fran1!IE27,Fran1!II27,Fran1!IM27,Fran1!IQ27,Fran1!IX27,Fran1!JB27,Fran1!JF27,Fran1!JJ27,Fran1!JN27,Fran1!JU27,Fran1!JY27,Fran1!KC27,Fran1!KG27,Fran1!KK27,Fran1!KR27,Fran1!KV27,Fran1!KZ27,Fran1!LD27,Fran1!LH27,Fran1!LO27))</f>
        <v xml:space="preserve"> </v>
      </c>
      <c r="E29" s="192" t="str">
        <f>IF(ISBLANK(Fran1!A27)," ",AVERAGE(Math1!E27,Math1!I27,Math1!M27,Math1!Q27,Math1!U27,Math1!AB27,Math1!AF27,Math1!AJ27,Math1!AN27,Math1!AR27,Math1!AY27,Math1!BC27,Math1!BG27,Math1!BK27,Math1!BO27,Math1!BV27,Math1!BZ27,Math1!CD27,Math1!CH27,Math1!CL27,Math1!CS27,Math1!CW27,Math1!DA27,Math1!DE27,Math1!DI27,Math1!DP27,Math1!DT27,Math1!DX27,Math1!EB27,Math1!EF27,Math1!EM27,Math1!EQ27,Math1!EU27,Math1!EY27,Math1!FC27,Math1!FJ27,Math1!FN27,Math1!FR27,Math1!FV27,Math1!FZ27,Math1!GG27,Math1!GK27,Math1!GO27,Math1!GS27,Math1!GW27,Math1!HD27,Math1!HH27,Math1!HL27,Math1!HP27,Math1!HT27,Math1!IA27,Math1!IE27,Math1!II27,Math1!IM27,Math1!IQ27,Math1!IX27,Math1!JB27,Math1!JF27,Math1!JJ27,Math1!JN27,Math1!JU27,Math1!JY27,Math1!KC27,Math1!KG27,Math1!KK27,Math1!KR27,Math1!KV27))</f>
        <v xml:space="preserve"> </v>
      </c>
      <c r="F29" s="193" t="str">
        <f t="shared" si="1"/>
        <v xml:space="preserve"> </v>
      </c>
      <c r="G29" s="194" t="str">
        <f t="shared" si="2"/>
        <v xml:space="preserve"> </v>
      </c>
      <c r="H29" s="197"/>
    </row>
    <row r="30" spans="1:150">
      <c r="A30" s="256" t="str">
        <f t="shared" si="0"/>
        <v xml:space="preserve"> </v>
      </c>
      <c r="B30" s="191" t="str">
        <f>IF(ISBLANK(Fran1!A28)," ",Fran1!A28)</f>
        <v xml:space="preserve"> </v>
      </c>
      <c r="C30" s="191" t="str">
        <f>IF(ISBLANK(Fran1!B28)," ",Fran1!B28)</f>
        <v xml:space="preserve"> </v>
      </c>
      <c r="D30" s="192" t="str">
        <f>IF(ISBLANK(Fran1!A28)," ",AVERAGE(Fran1!E28,Fran1!I28,Fran1!M28,Fran1!Q28,Fran1!U28,Fran1!AB28,Fran1!AF28,Fran1!AJ28,Fran1!AN28,Fran1!AR28,Fran1!AY28,Fran1!BC28,Fran1!BK28,Fran1!BO28,Fran1!BV28,Fran1!CD28,Fran1!CH28,Fran1!CL28,Fran1!CS28,Fran1!CW28,Fran1!DA28,Fran1!DE28,Fran1!DI28,Fran1!DP28,Fran1!DT28,Fran1!DX28,Fran1!EB28,Fran1!EF28,Fran1!EM28,Fran1!EQ28,Fran1!EU28,Fran1!EY28,Fran1!FC28,Fran1!FJ28,Fran1!FN28,Fran1!FR28,Fran1!FV28,Fran1!FZ28,Fran1!GG28,Fran1!GK28,Fran1!GO28,Fran1!GS28,Fran1!GW28,Fran1!HD28,Fran1!HH28,Fran1!HL28,Fran1!HP27:HP28,Fran1!HT28,Fran1!IA28,Fran1!IE28,Fran1!II28,Fran1!IM28,Fran1!IQ28,Fran1!IX28,Fran1!JB28,Fran1!JF28,Fran1!JJ28,Fran1!JN28,Fran1!JU28,Fran1!JY28,Fran1!KC28,Fran1!KG28,Fran1!KK28,Fran1!KR28,Fran1!KV28,Fran1!KZ28,Fran1!LD28,Fran1!LH28,Fran1!LO28))</f>
        <v xml:space="preserve"> </v>
      </c>
      <c r="E30" s="192" t="str">
        <f>IF(ISBLANK(Fran1!A28)," ",AVERAGE(Math1!E28,Math1!I28,Math1!M28,Math1!Q28,Math1!U28,Math1!AB28,Math1!AF28,Math1!AJ28,Math1!AN28,Math1!AR28,Math1!AY28,Math1!BC28,Math1!BG28,Math1!BK28,Math1!BO28,Math1!BV28,Math1!BZ28,Math1!CD28,Math1!CH28,Math1!CL28,Math1!CS28,Math1!CW28,Math1!DA28,Math1!DE28,Math1!DI28,Math1!DP28,Math1!DT28,Math1!DX28,Math1!EB28,Math1!EF28,Math1!EM28,Math1!EQ28,Math1!EU28,Math1!EY28,Math1!FC28,Math1!FJ28,Math1!FN28,Math1!FR28,Math1!FV28,Math1!FZ28,Math1!GG28,Math1!GK28,Math1!GO28,Math1!GS28,Math1!GW28,Math1!HD28,Math1!HH28,Math1!HL28,Math1!HP28,Math1!HT28,Math1!IA28,Math1!IE28,Math1!II28,Math1!IM28,Math1!IQ28,Math1!IX28,Math1!JB28,Math1!JF28,Math1!JJ28,Math1!JN28,Math1!JU28,Math1!JY28,Math1!KC28,Math1!KG28,Math1!KK28,Math1!KR28,Math1!KV28))</f>
        <v xml:space="preserve"> </v>
      </c>
      <c r="F30" s="193" t="str">
        <f t="shared" si="1"/>
        <v xml:space="preserve"> </v>
      </c>
      <c r="G30" s="194" t="str">
        <f t="shared" si="2"/>
        <v xml:space="preserve"> </v>
      </c>
      <c r="H30" s="197"/>
    </row>
    <row r="31" spans="1:150">
      <c r="A31" s="256" t="str">
        <f t="shared" si="0"/>
        <v xml:space="preserve"> </v>
      </c>
      <c r="B31" s="191" t="str">
        <f>IF(ISBLANK(Fran1!A29)," ",Fran1!A29)</f>
        <v xml:space="preserve"> </v>
      </c>
      <c r="C31" s="191" t="str">
        <f>IF(ISBLANK(Fran1!B29)," ",Fran1!B29)</f>
        <v xml:space="preserve"> </v>
      </c>
      <c r="D31" s="192" t="str">
        <f>IF(ISBLANK(Fran1!A29)," ",AVERAGE(Fran1!E29,Fran1!I29,Fran1!M29,Fran1!Q29,Fran1!U29,Fran1!AB29,Fran1!AF29,Fran1!AJ29,Fran1!AN29,Fran1!AR29,Fran1!AY29,Fran1!BC29,Fran1!BK29,Fran1!BO29,Fran1!BV29,Fran1!CD29,Fran1!CH29,Fran1!CL29,Fran1!CS29,Fran1!CW29,Fran1!DA29,Fran1!DE29,Fran1!DI29,Fran1!DP29,Fran1!DT29,Fran1!DX29,Fran1!EB29,Fran1!EF29,Fran1!EM29,Fran1!EQ29,Fran1!EU29,Fran1!EY29,Fran1!FC29,Fran1!FJ29,Fran1!FN29,Fran1!FR29,Fran1!FV29,Fran1!FZ29,Fran1!GG29,Fran1!GK29,Fran1!GO29,Fran1!GS29,Fran1!GW29,Fran1!HD29,Fran1!HH29,Fran1!HL29,Fran1!HP28:HP29,Fran1!HT29,Fran1!IA29,Fran1!IE29,Fran1!II29,Fran1!IM29,Fran1!IQ29,Fran1!IX29,Fran1!JB29,Fran1!JF29,Fran1!JJ29,Fran1!JN29,Fran1!JU29,Fran1!JY29,Fran1!KC29,Fran1!KG29,Fran1!KK29,Fran1!KR29,Fran1!KV29,Fran1!KZ29,Fran1!LD29,Fran1!LH29,Fran1!LO29))</f>
        <v xml:space="preserve"> </v>
      </c>
      <c r="E31" s="192" t="str">
        <f>IF(ISBLANK(Fran1!A29)," ",AVERAGE(Math1!E29,Math1!I29,Math1!M29,Math1!Q29,Math1!U29,Math1!AB29,Math1!AF29,Math1!AJ29,Math1!AN29,Math1!AR29,Math1!AY29,Math1!BC29,Math1!BG29,Math1!BK29,Math1!BO29,Math1!BV29,Math1!BZ29,Math1!CD29,Math1!CH29,Math1!CL29,Math1!CS29,Math1!CW29,Math1!DA29,Math1!DE29,Math1!DI29,Math1!DP29,Math1!DT29,Math1!DX29,Math1!EB29,Math1!EF29,Math1!EM29,Math1!EQ29,Math1!EU29,Math1!EY29,Math1!FC29,Math1!FJ29,Math1!FN29,Math1!FR29,Math1!FV29,Math1!FZ29,Math1!GG29,Math1!GK29,Math1!GO29,Math1!GS29,Math1!GW29,Math1!HD29,Math1!HH29,Math1!HL29,Math1!HP29,Math1!HT29,Math1!IA29,Math1!IE29,Math1!II29,Math1!IM29,Math1!IQ29,Math1!IX29,Math1!JB29,Math1!JF29,Math1!JJ29,Math1!JN29,Math1!JU29,Math1!JY29,Math1!KC29,Math1!KG29,Math1!KK29,Math1!KR29,Math1!KV29))</f>
        <v xml:space="preserve"> </v>
      </c>
      <c r="F31" s="193" t="str">
        <f t="shared" si="1"/>
        <v xml:space="preserve"> </v>
      </c>
      <c r="G31" s="194" t="str">
        <f t="shared" si="2"/>
        <v xml:space="preserve"> </v>
      </c>
      <c r="H31" s="197"/>
    </row>
    <row r="32" spans="1:150">
      <c r="A32" s="256" t="str">
        <f t="shared" si="0"/>
        <v xml:space="preserve"> </v>
      </c>
      <c r="B32" s="191" t="str">
        <f>IF(ISBLANK(Fran1!A30)," ",Fran1!A30)</f>
        <v xml:space="preserve"> </v>
      </c>
      <c r="C32" s="191" t="str">
        <f>IF(ISBLANK(Fran1!B30)," ",Fran1!B30)</f>
        <v xml:space="preserve"> </v>
      </c>
      <c r="D32" s="192" t="str">
        <f>IF(ISBLANK(Fran1!A30)," ",AVERAGE(Fran1!E30,Fran1!I30,Fran1!M30,Fran1!Q30,Fran1!U30,Fran1!AB30,Fran1!AF30,Fran1!AJ30,Fran1!AN30,Fran1!AR30,Fran1!AY30,Fran1!BC30,Fran1!BK30,Fran1!BO30,Fran1!BV30,Fran1!CD30,Fran1!CH30,Fran1!CL30,Fran1!CS30,Fran1!CW30,Fran1!DA30,Fran1!DE30,Fran1!DI30,Fran1!DP30,Fran1!DT30,Fran1!DX30,Fran1!EB30,Fran1!EF30,Fran1!EM30,Fran1!EQ30,Fran1!EU30,Fran1!EY30,Fran1!FC30,Fran1!FJ30,Fran1!FN30,Fran1!FR30,Fran1!FV30,Fran1!FZ30,Fran1!GG30,Fran1!GK30,Fran1!GO30,Fran1!GS30,Fran1!GW30,Fran1!HD30,Fran1!HH30,Fran1!HL30,Fran1!HP29:HP30,Fran1!HT30,Fran1!IA30,Fran1!IE30,Fran1!II30,Fran1!IM30,Fran1!IQ30,Fran1!IX30,Fran1!JB30,Fran1!JF30,Fran1!JJ30,Fran1!JN30,Fran1!JU30,Fran1!JY30,Fran1!KC30,Fran1!KG30,Fran1!KK30,Fran1!KR30,Fran1!KV30,Fran1!KZ30,Fran1!LD30,Fran1!LH30,Fran1!LO30))</f>
        <v xml:space="preserve"> </v>
      </c>
      <c r="E32" s="192" t="str">
        <f>IF(ISBLANK(Fran1!A30)," ",AVERAGE(Math1!E30,Math1!I30,Math1!M30,Math1!Q30,Math1!U30,Math1!AB30,Math1!AF30,Math1!AJ30,Math1!AN30,Math1!AR30,Math1!AY30,Math1!BC30,Math1!BG30,Math1!BK30,Math1!BO30,Math1!BV30,Math1!BZ30,Math1!CD30,Math1!CH30,Math1!CL30,Math1!CS30,Math1!CW30,Math1!DA30,Math1!DE30,Math1!DI30,Math1!DP30,Math1!DT30,Math1!DX30,Math1!EB30,Math1!EF30,Math1!EM30,Math1!EQ30,Math1!EU30,Math1!EY30,Math1!FC30,Math1!FJ30,Math1!FN30,Math1!FR30,Math1!FV30,Math1!FZ30,Math1!GG30,Math1!GK30,Math1!GO30,Math1!GS30,Math1!GW30,Math1!HD30,Math1!HH30,Math1!HL30,Math1!HP30,Math1!HT30,Math1!IA30,Math1!IE30,Math1!II30,Math1!IM30,Math1!IQ30,Math1!IX30,Math1!JB30,Math1!JF30,Math1!JJ30,Math1!JN30,Math1!JU30,Math1!JY30,Math1!KC30,Math1!KG30,Math1!KK30,Math1!KR30,Math1!KV30))</f>
        <v xml:space="preserve"> </v>
      </c>
      <c r="F32" s="193" t="str">
        <f t="shared" si="1"/>
        <v xml:space="preserve"> </v>
      </c>
      <c r="G32" s="194" t="str">
        <f t="shared" si="2"/>
        <v xml:space="preserve"> </v>
      </c>
      <c r="H32" s="197"/>
    </row>
    <row r="33" spans="1:13">
      <c r="A33" s="256" t="str">
        <f t="shared" si="0"/>
        <v xml:space="preserve"> </v>
      </c>
      <c r="B33" s="191" t="str">
        <f>IF(ISBLANK(Fran1!A31)," ",Fran1!A31)</f>
        <v xml:space="preserve"> </v>
      </c>
      <c r="C33" s="191" t="str">
        <f>IF(ISBLANK(Fran1!B31)," ",Fran1!B31)</f>
        <v xml:space="preserve"> </v>
      </c>
      <c r="D33" s="192" t="str">
        <f>IF(ISBLANK(Fran1!A31)," ",AVERAGE(Fran1!E31,Fran1!I31,Fran1!M31,Fran1!Q31,Fran1!U31,Fran1!AB31,Fran1!AF31,Fran1!AJ31,Fran1!AN31,Fran1!AR31,Fran1!AY31,Fran1!BC31,Fran1!BK31,Fran1!BO31,Fran1!BV31,Fran1!CD31,Fran1!CH31,Fran1!CL31,Fran1!CS31,Fran1!CW31,Fran1!DA31,Fran1!DE31,Fran1!DI31,Fran1!DP31,Fran1!DT31,Fran1!DX31,Fran1!EB31,Fran1!EF31,Fran1!EM31,Fran1!EQ31,Fran1!EU31,Fran1!EY31,Fran1!FC31,Fran1!FJ31,Fran1!FN31,Fran1!FR31,Fran1!FV31,Fran1!FZ31,Fran1!GG31,Fran1!GK31,Fran1!GO31,Fran1!GS31,Fran1!GW31,Fran1!HD31,Fran1!HH31,Fran1!HL31,Fran1!HP30:HP31,Fran1!HT31,Fran1!IA31,Fran1!IE31,Fran1!II31,Fran1!IM31,Fran1!IQ31,Fran1!IX31,Fran1!JB31,Fran1!JF31,Fran1!JJ31,Fran1!JN31,Fran1!JU31,Fran1!JY31,Fran1!KC31,Fran1!KG31,Fran1!KK31,Fran1!KR31,Fran1!KV31,Fran1!KZ31,Fran1!LD31,Fran1!LH31,Fran1!LO31))</f>
        <v xml:space="preserve"> </v>
      </c>
      <c r="E33" s="192" t="str">
        <f>IF(ISBLANK(Fran1!A31)," ",AVERAGE(Math1!E31,Math1!I31,Math1!M31,Math1!Q31,Math1!U31,Math1!AB31,Math1!AF31,Math1!AJ31,Math1!AN31,Math1!AR31,Math1!AY31,Math1!BC31,Math1!BG31,Math1!BK31,Math1!BO31,Math1!BV31,Math1!BZ31,Math1!CD31,Math1!CH31,Math1!CL31,Math1!CS31,Math1!CW31,Math1!DA31,Math1!DE31,Math1!DI31,Math1!DP31,Math1!DT31,Math1!DX31,Math1!EB31,Math1!EF31,Math1!EM31,Math1!EQ31,Math1!EU31,Math1!EY31,Math1!FC31,Math1!FJ31,Math1!FN31,Math1!FR31,Math1!FV31,Math1!FZ31,Math1!GG31,Math1!GK31,Math1!GO31,Math1!GS31,Math1!GW31,Math1!HD31,Math1!HH31,Math1!HL31,Math1!HP31,Math1!HT31,Math1!IA31,Math1!IE31,Math1!II31,Math1!IM31,Math1!IQ31,Math1!IX31,Math1!JB31,Math1!JF31,Math1!JJ31,Math1!JN31,Math1!JU31,Math1!JY31,Math1!KC31,Math1!KG31,Math1!KK31,Math1!KR31,Math1!KV31))</f>
        <v xml:space="preserve"> </v>
      </c>
      <c r="F33" s="193" t="str">
        <f t="shared" si="1"/>
        <v xml:space="preserve"> </v>
      </c>
      <c r="G33" s="194" t="str">
        <f t="shared" si="2"/>
        <v xml:space="preserve"> </v>
      </c>
      <c r="H33" s="197"/>
    </row>
    <row r="34" spans="1:13">
      <c r="A34" s="256" t="str">
        <f t="shared" si="0"/>
        <v xml:space="preserve"> </v>
      </c>
      <c r="B34" s="191" t="str">
        <f>IF(ISBLANK(Fran1!A32)," ",Fran1!A32)</f>
        <v xml:space="preserve"> </v>
      </c>
      <c r="C34" s="191" t="str">
        <f>IF(ISBLANK(Fran1!B32)," ",Fran1!B32)</f>
        <v xml:space="preserve"> </v>
      </c>
      <c r="D34" s="192" t="str">
        <f>IF(ISBLANK(Fran1!A32)," ",AVERAGE(Fran1!E32,Fran1!I32,Fran1!M32,Fran1!Q32,Fran1!U32,Fran1!AB32,Fran1!AF32,Fran1!AJ32,Fran1!AN32,Fran1!AR32,Fran1!AY32,Fran1!BC32,Fran1!BK32,Fran1!BO32,Fran1!BV32,Fran1!CD32,Fran1!CH32,Fran1!CL32,Fran1!CS32,Fran1!CW32,Fran1!DA32,Fran1!DE32,Fran1!DI32,Fran1!DP32,Fran1!DT32,Fran1!DX32,Fran1!EB32,Fran1!EF32,Fran1!EM32,Fran1!EQ32,Fran1!EU32,Fran1!EY32,Fran1!FC32,Fran1!FJ32,Fran1!FN32,Fran1!FR32,Fran1!FV32,Fran1!FZ32,Fran1!GG32,Fran1!GK32,Fran1!GO32,Fran1!GS32,Fran1!GW32,Fran1!HD32,Fran1!HH32,Fran1!HL32,Fran1!HP31:HP32,Fran1!HT32,Fran1!IA32,Fran1!IE32,Fran1!II32,Fran1!IM32,Fran1!IQ32,Fran1!IX32,Fran1!JB32,Fran1!JF32,Fran1!JJ32,Fran1!JN32,Fran1!JU32,Fran1!JY32,Fran1!KC32,Fran1!KG32,Fran1!KK32,Fran1!KR32,Fran1!KV32,Fran1!KZ32,Fran1!LD32,Fran1!LH32,Fran1!LO32))</f>
        <v xml:space="preserve"> </v>
      </c>
      <c r="E34" s="192" t="str">
        <f>IF(ISBLANK(Fran1!A32)," ",AVERAGE(Math1!E32,Math1!I32,Math1!M32,Math1!Q32,Math1!U32,Math1!AB32,Math1!AF32,Math1!AJ32,Math1!AN32,Math1!AR32,Math1!AY32,Math1!BC32,Math1!BG32,Math1!BK32,Math1!BO32,Math1!BV32,Math1!BZ32,Math1!CD32,Math1!CH32,Math1!CL32,Math1!CS32,Math1!CW32,Math1!DA32,Math1!DE32,Math1!DI32,Math1!DP32,Math1!DT32,Math1!DX32,Math1!EB32,Math1!EF32,Math1!EM32,Math1!EQ32,Math1!EU32,Math1!EY32,Math1!FC32,Math1!FJ32,Math1!FN32,Math1!FR32,Math1!FV32,Math1!FZ32,Math1!GG32,Math1!GK32,Math1!GO32,Math1!GS32,Math1!GW32,Math1!HD32,Math1!HH32,Math1!HL32,Math1!HP32,Math1!HT32,Math1!IA32,Math1!IE32,Math1!II32,Math1!IM32,Math1!IQ32,Math1!IX32,Math1!JB32,Math1!JF32,Math1!JJ32,Math1!JN32,Math1!JU32,Math1!JY32,Math1!KC32,Math1!KG32,Math1!KK32,Math1!KR32,Math1!KV32))</f>
        <v xml:space="preserve"> </v>
      </c>
      <c r="F34" s="193" t="str">
        <f t="shared" si="1"/>
        <v xml:space="preserve"> </v>
      </c>
      <c r="G34" s="194" t="str">
        <f t="shared" si="2"/>
        <v xml:space="preserve"> </v>
      </c>
      <c r="H34" s="197"/>
    </row>
    <row r="35" spans="1:13">
      <c r="A35" s="256" t="str">
        <f t="shared" si="0"/>
        <v xml:space="preserve"> </v>
      </c>
      <c r="B35" s="191" t="str">
        <f>IF(ISBLANK(Fran1!A33)," ",Fran1!A33)</f>
        <v xml:space="preserve"> </v>
      </c>
      <c r="C35" s="191" t="str">
        <f>IF(ISBLANK(Fran1!B33)," ",Fran1!B33)</f>
        <v xml:space="preserve"> </v>
      </c>
      <c r="D35" s="192" t="str">
        <f>IF(ISBLANK(Fran1!A33)," ",AVERAGE(Fran1!E33,Fran1!I33,Fran1!M33,Fran1!Q33,Fran1!U33,Fran1!AB33,Fran1!AF33,Fran1!AJ33,Fran1!AN33,Fran1!AR33,Fran1!AY33,Fran1!BC33,Fran1!BK33,Fran1!BO33,Fran1!BV33,Fran1!CD33,Fran1!CH33,Fran1!CL33,Fran1!CS33,Fran1!CW33,Fran1!DA33,Fran1!DE33,Fran1!DI33,Fran1!DP33,Fran1!DT33,Fran1!DX33,Fran1!EB33,Fran1!EF33,Fran1!EM33,Fran1!EQ33,Fran1!EU33,Fran1!EY33,Fran1!FC33,Fran1!FJ33,Fran1!FN33,Fran1!FR33,Fran1!FV33,Fran1!FZ33,Fran1!GG33,Fran1!GK33,Fran1!GO33,Fran1!GS33,Fran1!GW33,Fran1!HD33,Fran1!HH33,Fran1!HL33,Fran1!HP32:HP33,Fran1!HT33,Fran1!IA33,Fran1!IE33,Fran1!II33,Fran1!IM33,Fran1!IQ33,Fran1!IX33,Fran1!JB33,Fran1!JF33,Fran1!JJ33,Fran1!JN33,Fran1!JU33,Fran1!JY33,Fran1!KC33,Fran1!KG33,Fran1!KK33,Fran1!KR33,Fran1!KV33,Fran1!KZ33,Fran1!LD33,Fran1!LH33,Fran1!LO33))</f>
        <v xml:space="preserve"> </v>
      </c>
      <c r="E35" s="192" t="str">
        <f>IF(ISBLANK(Fran1!A33)," ",AVERAGE(Math1!E33,Math1!I33,Math1!M33,Math1!Q33,Math1!U33,Math1!AB33,Math1!AF33,Math1!AJ33,Math1!AN33,Math1!AR33,Math1!AY33,Math1!BC33,Math1!BG33,Math1!BK33,Math1!BO33,Math1!BV33,Math1!BZ33,Math1!CD33,Math1!CH33,Math1!CL33,Math1!CS33,Math1!CW33,Math1!DA33,Math1!DE33,Math1!DI33,Math1!DP33,Math1!DT33,Math1!DX33,Math1!EB33,Math1!EF33,Math1!EM33,Math1!EQ33,Math1!EU33,Math1!EY33,Math1!FC33,Math1!FJ33,Math1!FN33,Math1!FR33,Math1!FV33,Math1!FZ33,Math1!GG33,Math1!GK33,Math1!GO33,Math1!GS33,Math1!GW33,Math1!HD33,Math1!HH33,Math1!HL33,Math1!HP33,Math1!HT33,Math1!IA33,Math1!IE33,Math1!II33,Math1!IM33,Math1!IQ33,Math1!IX33,Math1!JB33,Math1!JF33,Math1!JJ33,Math1!JN33,Math1!JU33,Math1!JY33,Math1!KC33,Math1!KG33,Math1!KK33,Math1!KR33,Math1!KV33))</f>
        <v xml:space="preserve"> </v>
      </c>
      <c r="F35" s="193" t="str">
        <f t="shared" si="1"/>
        <v xml:space="preserve"> </v>
      </c>
      <c r="G35" s="194" t="str">
        <f t="shared" si="2"/>
        <v xml:space="preserve"> </v>
      </c>
      <c r="H35" s="197"/>
    </row>
    <row r="36" spans="1:13">
      <c r="A36" s="256" t="str">
        <f t="shared" si="0"/>
        <v xml:space="preserve"> </v>
      </c>
      <c r="B36" s="191" t="str">
        <f>IF(ISBLANK(Fran1!A34)," ",Fran1!A34)</f>
        <v xml:space="preserve"> </v>
      </c>
      <c r="C36" s="191" t="str">
        <f>IF(ISBLANK(Fran1!B34)," ",Fran1!B34)</f>
        <v xml:space="preserve"> </v>
      </c>
      <c r="D36" s="192" t="str">
        <f>IF(ISBLANK(Fran1!A34)," ",AVERAGE(Fran1!E34,Fran1!I34,Fran1!M34,Fran1!Q34,Fran1!U34,Fran1!AB34,Fran1!AF34,Fran1!AJ34,Fran1!AN34,Fran1!AR34,Fran1!AY34,Fran1!BC34,Fran1!BK34,Fran1!BO34,Fran1!BV34,Fran1!CD34,Fran1!CH34,Fran1!CL34,Fran1!CS34,Fran1!CW34,Fran1!DA34,Fran1!DE34,Fran1!DI34,Fran1!DP34,Fran1!DT34,Fran1!DX34,Fran1!EB34,Fran1!EF34,Fran1!EM34,Fran1!EQ34,Fran1!EU34,Fran1!EY34,Fran1!FC34,Fran1!FJ34,Fran1!FN34,Fran1!FR34,Fran1!FV34,Fran1!FZ34,Fran1!GG34,Fran1!GK34,Fran1!GO34,Fran1!GS34,Fran1!GW34,Fran1!HD34,Fran1!HH34,Fran1!HL34,Fran1!HP33:HP34,Fran1!HT34,Fran1!IA34,Fran1!IE34,Fran1!II34,Fran1!IM34,Fran1!IQ34,Fran1!IX34,Fran1!JB34,Fran1!JF34,Fran1!JJ34,Fran1!JN34,Fran1!JU34,Fran1!JY34,Fran1!KC34,Fran1!KG34,Fran1!KK34,Fran1!KR34,Fran1!KV34,Fran1!KZ34,Fran1!LD34,Fran1!LH34,Fran1!LO34))</f>
        <v xml:space="preserve"> </v>
      </c>
      <c r="E36" s="192" t="str">
        <f>IF(ISBLANK(Fran1!A34)," ",AVERAGE(Math1!E34,Math1!I34,Math1!M34,Math1!Q34,Math1!U34,Math1!AB34,Math1!AF34,Math1!AJ34,Math1!AN34,Math1!AR34,Math1!AY34,Math1!BC34,Math1!BG34,Math1!BK34,Math1!BO34,Math1!BV34,Math1!BZ34,Math1!CD34,Math1!CH34,Math1!CL34,Math1!CS34,Math1!CW34,Math1!DA34,Math1!DE34,Math1!DI34,Math1!DP34,Math1!DT34,Math1!DX34,Math1!EB34,Math1!EF34,Math1!EM34,Math1!EQ34,Math1!EU34,Math1!EY34,Math1!FC34,Math1!FJ34,Math1!FN34,Math1!FR34,Math1!FV34,Math1!FZ34,Math1!GG34,Math1!GK34,Math1!GO34,Math1!GS34,Math1!GW34,Math1!HD34,Math1!HH34,Math1!HL34,Math1!HP34,Math1!HT34,Math1!IA34,Math1!IE34,Math1!II34,Math1!IM34,Math1!IQ34,Math1!IX34,Math1!JB34,Math1!JF34,Math1!JJ34,Math1!JN34,Math1!JU34,Math1!JY34,Math1!KC34,Math1!KG34,Math1!KK34,Math1!KR34,Math1!KV34))</f>
        <v xml:space="preserve"> </v>
      </c>
      <c r="F36" s="193" t="str">
        <f t="shared" si="1"/>
        <v xml:space="preserve"> </v>
      </c>
      <c r="G36" s="194" t="str">
        <f t="shared" si="2"/>
        <v xml:space="preserve"> </v>
      </c>
      <c r="H36" s="197"/>
    </row>
    <row r="37" spans="1:13">
      <c r="A37" s="256" t="str">
        <f t="shared" si="0"/>
        <v xml:space="preserve"> </v>
      </c>
      <c r="B37" s="191" t="str">
        <f>IF(ISBLANK(Fran1!A35)," ",Fran1!A35)</f>
        <v xml:space="preserve"> </v>
      </c>
      <c r="C37" s="191" t="str">
        <f>IF(ISBLANK(Fran1!B35)," ",Fran1!B35)</f>
        <v xml:space="preserve"> </v>
      </c>
      <c r="D37" s="192" t="str">
        <f>IF(ISBLANK(Fran1!A35)," ",AVERAGE(Fran1!E35,Fran1!I35,Fran1!M35,Fran1!Q35,Fran1!U35,Fran1!AB35,Fran1!AF35,Fran1!AJ35,Fran1!AN35,Fran1!AR35,Fran1!AY35,Fran1!BC35,Fran1!BK35,Fran1!BO35,Fran1!BV35,Fran1!CD35,Fran1!CH35,Fran1!CL35,Fran1!CS35,Fran1!CW35,Fran1!DA35,Fran1!DE35,Fran1!DI35,Fran1!DP35,Fran1!DT35,Fran1!DX35,Fran1!EB35,Fran1!EF35,Fran1!EM35,Fran1!EQ35,Fran1!EU35,Fran1!EY35,Fran1!FC35,Fran1!FJ35,Fran1!FN35,Fran1!FR35,Fran1!FV35,Fran1!FZ35,Fran1!GG35,Fran1!GK35,Fran1!GO35,Fran1!GS35,Fran1!GW35,Fran1!HD35,Fran1!HH35,Fran1!HL35,Fran1!HP34:HP35,Fran1!HT35,Fran1!IA35,Fran1!IE35,Fran1!II35,Fran1!IM35,Fran1!IQ35,Fran1!IX35,Fran1!JB35,Fran1!JF35,Fran1!JJ35,Fran1!JN35,Fran1!JU35,Fran1!JY35,Fran1!KC35,Fran1!KG35,Fran1!KK35,Fran1!KR35,Fran1!KV35,Fran1!KZ35,Fran1!LD35,Fran1!LH35,Fran1!LO35))</f>
        <v xml:space="preserve"> </v>
      </c>
      <c r="E37" s="192" t="str">
        <f>IF(ISBLANK(Fran1!A35)," ",AVERAGE(Math1!E35,Math1!I35,Math1!M35,Math1!Q35,Math1!U35,Math1!AB35,Math1!AF35,Math1!AJ35,Math1!AN35,Math1!AR35,Math1!AY35,Math1!BC35,Math1!BG35,Math1!BK35,Math1!BO35,Math1!BV35,Math1!BZ35,Math1!CD35,Math1!CH35,Math1!CL35,Math1!CS35,Math1!CW35,Math1!DA35,Math1!DE35,Math1!DI35,Math1!DP35,Math1!DT35,Math1!DX35,Math1!EB35,Math1!EF35,Math1!EM35,Math1!EQ35,Math1!EU35,Math1!EY35,Math1!FC35,Math1!FJ35,Math1!FN35,Math1!FR35,Math1!FV35,Math1!FZ35,Math1!GG35,Math1!GK35,Math1!GO35,Math1!GS35,Math1!GW35,Math1!HD35,Math1!HH35,Math1!HL35,Math1!HP35,Math1!HT35,Math1!IA35,Math1!IE35,Math1!II35,Math1!IM35,Math1!IQ35,Math1!IX35,Math1!JB35,Math1!JF35,Math1!JJ35,Math1!JN35,Math1!JU35,Math1!JY35,Math1!KC35,Math1!KG35,Math1!KK35,Math1!KR35,Math1!KV35))</f>
        <v xml:space="preserve"> </v>
      </c>
      <c r="F37" s="193" t="str">
        <f t="shared" si="1"/>
        <v xml:space="preserve"> </v>
      </c>
      <c r="G37" s="194" t="str">
        <f t="shared" si="2"/>
        <v xml:space="preserve"> </v>
      </c>
      <c r="H37" s="197"/>
    </row>
    <row r="39" spans="1:13">
      <c r="B39" s="490" t="str">
        <f>B4</f>
        <v>classe + prof - déc 2014    1er  trimestre</v>
      </c>
      <c r="C39" s="490"/>
      <c r="D39" s="183"/>
      <c r="E39" s="183"/>
      <c r="F39" s="183"/>
    </row>
    <row r="40" spans="1:13">
      <c r="B40" s="490"/>
      <c r="C40" s="490"/>
    </row>
    <row r="41" spans="1:13">
      <c r="B41" s="490"/>
      <c r="C41" s="490"/>
      <c r="D41" s="198" t="s">
        <v>402</v>
      </c>
      <c r="E41" s="257"/>
      <c r="J41" s="491"/>
      <c r="K41" s="491"/>
      <c r="L41" s="491"/>
      <c r="M41" s="491"/>
    </row>
    <row r="42" spans="1:13">
      <c r="B42" s="199">
        <v>1</v>
      </c>
      <c r="C42" s="474" t="e">
        <f>VLOOKUP("1",$A$8:$F$37,2,FALSE)</f>
        <v>#N/A</v>
      </c>
      <c r="D42" s="487"/>
      <c r="E42" s="258"/>
    </row>
    <row r="43" spans="1:13">
      <c r="B43" s="199">
        <v>2</v>
      </c>
      <c r="C43" s="474" t="e">
        <f>VLOOKUP("2",$A$8:$F$37,2,FALSE)</f>
        <v>#N/A</v>
      </c>
      <c r="D43" s="487"/>
      <c r="E43" s="258"/>
    </row>
    <row r="44" spans="1:13">
      <c r="B44" s="199">
        <v>3</v>
      </c>
      <c r="C44" s="474" t="e">
        <f>VLOOKUP("3",$A$8:$F$37,2,FALSE)</f>
        <v>#N/A</v>
      </c>
      <c r="D44" s="487"/>
      <c r="E44" s="258"/>
    </row>
    <row r="45" spans="1:13">
      <c r="B45" s="199">
        <v>4</v>
      </c>
      <c r="C45" s="474" t="e">
        <f>VLOOKUP("4",$A$8:$F$37,2,FALSE)</f>
        <v>#N/A</v>
      </c>
      <c r="D45" s="487"/>
      <c r="E45" s="258"/>
    </row>
    <row r="46" spans="1:13">
      <c r="B46" s="199">
        <v>5</v>
      </c>
      <c r="C46" s="474" t="e">
        <f>VLOOKUP("5",$A$8:$F$37,2,FALSE)</f>
        <v>#N/A</v>
      </c>
      <c r="D46" s="487"/>
      <c r="E46" s="258"/>
    </row>
    <row r="47" spans="1:13">
      <c r="B47" s="200">
        <v>6</v>
      </c>
      <c r="C47" s="474" t="e">
        <f>VLOOKUP("6",$A$8:$F$37,2,FALSE)</f>
        <v>#N/A</v>
      </c>
      <c r="D47" s="487"/>
      <c r="E47" s="258"/>
    </row>
    <row r="48" spans="1:13">
      <c r="B48" s="200">
        <v>7</v>
      </c>
      <c r="C48" s="474" t="e">
        <f>VLOOKUP("7",$A$8:$F$37,2,FALSE)</f>
        <v>#N/A</v>
      </c>
      <c r="D48" s="487"/>
      <c r="E48" s="258"/>
    </row>
    <row r="49" spans="2:5" s="178" customFormat="1">
      <c r="B49" s="200">
        <v>8</v>
      </c>
      <c r="C49" s="474" t="e">
        <f>VLOOKUP("8",$A$8:$F$37,2,FALSE)</f>
        <v>#N/A</v>
      </c>
      <c r="D49" s="487"/>
      <c r="E49" s="258"/>
    </row>
    <row r="50" spans="2:5" s="178" customFormat="1">
      <c r="B50" s="200">
        <v>9</v>
      </c>
      <c r="C50" s="474" t="e">
        <f>VLOOKUP("9",$A$8:$F$37,2,FALSE)</f>
        <v>#N/A</v>
      </c>
      <c r="D50" s="487"/>
      <c r="E50" s="258"/>
    </row>
    <row r="51" spans="2:5" s="178" customFormat="1">
      <c r="B51" s="200">
        <v>10</v>
      </c>
      <c r="C51" s="474" t="e">
        <f>VLOOKUP("10",$A$8:$F$37,2,FALSE)</f>
        <v>#N/A</v>
      </c>
      <c r="D51" s="487"/>
      <c r="E51" s="258"/>
    </row>
    <row r="52" spans="2:5" s="178" customFormat="1">
      <c r="B52" s="200">
        <v>11</v>
      </c>
      <c r="C52" s="474" t="e">
        <f>VLOOKUP("11",$A$8:$F$37,2,FALSE)</f>
        <v>#N/A</v>
      </c>
      <c r="D52" s="487"/>
      <c r="E52" s="258"/>
    </row>
    <row r="53" spans="2:5" s="178" customFormat="1">
      <c r="B53" s="200">
        <v>12</v>
      </c>
      <c r="C53" s="474" t="e">
        <f>VLOOKUP("12",$A$8:$F$37,2,FALSE)</f>
        <v>#N/A</v>
      </c>
      <c r="D53" s="487"/>
      <c r="E53" s="258"/>
    </row>
    <row r="54" spans="2:5" s="178" customFormat="1">
      <c r="B54" s="200">
        <v>13</v>
      </c>
      <c r="C54" s="474" t="e">
        <f>VLOOKUP("13",$A$8:$F$37,2,FALSE)</f>
        <v>#N/A</v>
      </c>
      <c r="D54" s="487"/>
      <c r="E54" s="258"/>
    </row>
    <row r="55" spans="2:5" s="178" customFormat="1">
      <c r="B55" s="200">
        <v>14</v>
      </c>
      <c r="C55" s="474" t="e">
        <f>VLOOKUP("14",$A$8:$F$37,2,FALSE)</f>
        <v>#N/A</v>
      </c>
      <c r="D55" s="487"/>
      <c r="E55" s="258"/>
    </row>
    <row r="56" spans="2:5" s="178" customFormat="1">
      <c r="B56" s="200">
        <v>15</v>
      </c>
      <c r="C56" s="474" t="e">
        <f>VLOOKUP("15",$A$8:$F$37,2,FALSE)</f>
        <v>#N/A</v>
      </c>
      <c r="D56" s="487"/>
      <c r="E56" s="258"/>
    </row>
    <row r="57" spans="2:5" s="178" customFormat="1">
      <c r="B57" s="200">
        <v>16</v>
      </c>
      <c r="C57" s="474" t="e">
        <f>VLOOKUP("16",$A$8:$F$37,2,FALSE)</f>
        <v>#N/A</v>
      </c>
      <c r="D57" s="487"/>
      <c r="E57" s="258"/>
    </row>
    <row r="58" spans="2:5" s="178" customFormat="1">
      <c r="B58" s="200">
        <v>17</v>
      </c>
      <c r="C58" s="474" t="e">
        <f>VLOOKUP("17",$A$8:$F$37,2,FALSE)</f>
        <v>#N/A</v>
      </c>
      <c r="D58" s="487"/>
      <c r="E58" s="258"/>
    </row>
    <row r="59" spans="2:5" s="178" customFormat="1">
      <c r="B59" s="200">
        <v>18</v>
      </c>
      <c r="C59" s="474" t="e">
        <f>VLOOKUP("18",$A$8:$F$37,2,FALSE)</f>
        <v>#N/A</v>
      </c>
      <c r="D59" s="487"/>
      <c r="E59" s="258"/>
    </row>
    <row r="60" spans="2:5" s="178" customFormat="1">
      <c r="B60" s="200">
        <v>19</v>
      </c>
      <c r="C60" s="474" t="e">
        <f>VLOOKUP("19",$A$8:$F$37,2,FALSE)</f>
        <v>#N/A</v>
      </c>
      <c r="D60" s="487"/>
      <c r="E60" s="258"/>
    </row>
    <row r="61" spans="2:5" s="178" customFormat="1">
      <c r="B61" s="200">
        <v>20</v>
      </c>
      <c r="C61" s="474" t="e">
        <f>VLOOKUP("20",$A$8:$F$37,2,FALSE)</f>
        <v>#N/A</v>
      </c>
      <c r="D61" s="487"/>
      <c r="E61" s="258"/>
    </row>
    <row r="62" spans="2:5" s="178" customFormat="1">
      <c r="B62" s="201">
        <v>21</v>
      </c>
      <c r="C62" s="474" t="e">
        <f>VLOOKUP("21",$A$8:$F$37,2,FALSE)</f>
        <v>#N/A</v>
      </c>
      <c r="D62" s="487"/>
      <c r="E62" s="258"/>
    </row>
    <row r="63" spans="2:5" s="178" customFormat="1">
      <c r="B63" s="201">
        <v>22</v>
      </c>
      <c r="C63" s="488" t="e">
        <f>VLOOKUP("22",$A$8:$F$37,2,FALSE)</f>
        <v>#N/A</v>
      </c>
      <c r="D63" s="489"/>
      <c r="E63" s="258"/>
    </row>
    <row r="64" spans="2:5" s="178" customFormat="1">
      <c r="B64" s="201">
        <v>23</v>
      </c>
      <c r="C64" s="474" t="e">
        <f>VLOOKUP("23",$A$8:$F$37,2,FALSE)</f>
        <v>#N/A</v>
      </c>
      <c r="D64" s="487"/>
      <c r="E64" s="258"/>
    </row>
    <row r="65" spans="1:9">
      <c r="B65" s="201">
        <v>24</v>
      </c>
      <c r="C65" s="474" t="e">
        <f>VLOOKUP("24",$A$8:$F$37,2,FALSE)</f>
        <v>#N/A</v>
      </c>
      <c r="D65" s="487"/>
      <c r="E65" s="258"/>
    </row>
    <row r="66" spans="1:9">
      <c r="B66" s="201">
        <v>25</v>
      </c>
      <c r="C66" s="474" t="e">
        <f>VLOOKUP("25",$A$8:$F$37,2,FALSE)</f>
        <v>#N/A</v>
      </c>
      <c r="D66" s="487"/>
      <c r="E66" s="258"/>
    </row>
    <row r="67" spans="1:9">
      <c r="B67" s="201">
        <v>26</v>
      </c>
      <c r="C67" s="474" t="e">
        <f>VLOOKUP("26",$A$8:$F$37,2,FALSE)</f>
        <v>#N/A</v>
      </c>
      <c r="D67" s="487"/>
      <c r="E67" s="258"/>
    </row>
    <row r="68" spans="1:9">
      <c r="B68" s="201">
        <v>27</v>
      </c>
      <c r="C68" s="474" t="e">
        <f>VLOOKUP("27",$A$8:$F$37,2,FALSE)</f>
        <v>#N/A</v>
      </c>
      <c r="D68" s="487"/>
      <c r="E68" s="258"/>
    </row>
    <row r="71" spans="1:9" s="260" customFormat="1">
      <c r="B71" s="189"/>
      <c r="C71" s="190"/>
      <c r="H71" s="184"/>
    </row>
    <row r="72" spans="1:9" s="260" customFormat="1">
      <c r="B72" s="478" t="str">
        <f>B39</f>
        <v>classe + prof - déc 2014    1er  trimestre</v>
      </c>
      <c r="C72" s="479"/>
      <c r="D72" s="198" t="s">
        <v>403</v>
      </c>
      <c r="F72" s="483" t="s">
        <v>376</v>
      </c>
      <c r="G72" s="484"/>
      <c r="H72" s="484"/>
      <c r="I72" s="484"/>
    </row>
    <row r="73" spans="1:9" s="260" customFormat="1">
      <c r="A73" s="262" t="str">
        <f>E73</f>
        <v xml:space="preserve"> </v>
      </c>
      <c r="B73" s="199" t="str">
        <f>B8</f>
        <v xml:space="preserve"> </v>
      </c>
      <c r="C73" s="263" t="str">
        <f>C8</f>
        <v xml:space="preserve"> </v>
      </c>
      <c r="D73" s="264" t="str">
        <f>D8</f>
        <v xml:space="preserve"> </v>
      </c>
      <c r="E73" s="265" t="str">
        <f t="shared" ref="E73:E99" si="53">IF(D8=" "," ",IF(D8=LARGE($D$8:$D$37,1),"1",IF(D8=LARGE($D$8:$D$37,2),"2",IF(D8=LARGE($D$8:$D$37,3),"3",IF(D8=LARGE($D$8:$D$37,4),"4",IF(D8=LARGE($D$8:$D$37,5),"5",IF(D8=LARGE($D$8:$D$37,6),"6",IF(D8=LARGE($D$8:$D$37,7),"7",IF(D8=LARGE($D$8:$D$37,8),"8",IF(D8=LARGE($D$8:$D$37,9),"9",IF(D8=LARGE($D$8:$D$37,10),"10",IF(D8=LARGE($D$8:$D$37,11),"11",IF(D8=LARGE($D$8:$D$37,12),"12",IF(D8=LARGE($D$8:$D$37,13),"13",IF(D8=LARGE($D$8:$D$37,14),"14",IF(D8=LARGE($D$8:$D$37,15),"15",IF(D8=LARGE($D$8:$D$37,16),"16",IF(D8=LARGE($D$8:$D$37,17),"17",IF(D8=LARGE($D$8:$D$37,18),"18",IF(D8=LARGE($D$8:$D$37,19),"19",IF(D8=LARGE($D$8:$D$37,20),"20",IF(D8=LARGE($D$8:$D$37,21),"21",IF(D8=LARGE($D$8:$D$37,22),"22",IF(D8=LARGE($D$8:$D$37,23),"23",IF(D8=LARGE($D$8:$D$37,24),"24",IF(D8=LARGE($D$8:$D$37,25),"25",IF(D8=LARGE($D$8:$D$37,26),"26",IF(D8=LARGE($D$8:$D$37,27),"27",IF(D8=LARGE($D$8:$D$37,28),"28",IF(D8=LARGE($D$8:$D$37,29),"29"))))))))))))))))))))))))))))))</f>
        <v xml:space="preserve"> </v>
      </c>
      <c r="F73" s="485" t="e">
        <f>VLOOKUP("1",$A$73:$E$99,2,FALSE)</f>
        <v>#N/A</v>
      </c>
      <c r="G73" s="486"/>
      <c r="H73" s="185">
        <v>1</v>
      </c>
      <c r="I73" s="266" t="e">
        <f>VLOOKUP("1",$A$73:$E$99,4,FALSE)</f>
        <v>#N/A</v>
      </c>
    </row>
    <row r="74" spans="1:9" s="260" customFormat="1">
      <c r="A74" s="262" t="str">
        <f t="shared" ref="A74:A99" si="54">E74</f>
        <v xml:space="preserve"> </v>
      </c>
      <c r="B74" s="199" t="str">
        <f t="shared" ref="B74:D89" si="55">B9</f>
        <v xml:space="preserve"> </v>
      </c>
      <c r="C74" s="263" t="str">
        <f t="shared" si="55"/>
        <v xml:space="preserve"> </v>
      </c>
      <c r="D74" s="264" t="str">
        <f t="shared" si="55"/>
        <v xml:space="preserve"> </v>
      </c>
      <c r="E74" s="265" t="str">
        <f t="shared" si="53"/>
        <v xml:space="preserve"> </v>
      </c>
      <c r="F74" s="474" t="e">
        <f>VLOOKUP("2",$A$73:$E$99,2,FALSE)</f>
        <v>#N/A</v>
      </c>
      <c r="G74" s="475"/>
      <c r="H74" s="185">
        <v>2</v>
      </c>
      <c r="I74" s="266" t="e">
        <f>VLOOKUP("2",$A$73:$E$99,4,FALSE)</f>
        <v>#N/A</v>
      </c>
    </row>
    <row r="75" spans="1:9" s="260" customFormat="1">
      <c r="A75" s="262" t="str">
        <f t="shared" si="54"/>
        <v xml:space="preserve"> </v>
      </c>
      <c r="B75" s="199" t="str">
        <f t="shared" si="55"/>
        <v xml:space="preserve"> </v>
      </c>
      <c r="C75" s="263" t="str">
        <f t="shared" si="55"/>
        <v xml:space="preserve"> </v>
      </c>
      <c r="D75" s="264" t="str">
        <f t="shared" si="55"/>
        <v xml:space="preserve"> </v>
      </c>
      <c r="E75" s="265" t="str">
        <f t="shared" si="53"/>
        <v xml:space="preserve"> </v>
      </c>
      <c r="F75" s="474" t="e">
        <f>VLOOKUP("3",$A$73:$E$99,2,FALSE)</f>
        <v>#N/A</v>
      </c>
      <c r="G75" s="475"/>
      <c r="H75" s="185">
        <v>3</v>
      </c>
      <c r="I75" s="266" t="e">
        <f>VLOOKUP("3",$A$73:$E$99,4,FALSE)</f>
        <v>#N/A</v>
      </c>
    </row>
    <row r="76" spans="1:9" s="260" customFormat="1">
      <c r="A76" s="262" t="str">
        <f t="shared" si="54"/>
        <v xml:space="preserve"> </v>
      </c>
      <c r="B76" s="199" t="str">
        <f t="shared" si="55"/>
        <v xml:space="preserve"> </v>
      </c>
      <c r="C76" s="263" t="str">
        <f t="shared" si="55"/>
        <v xml:space="preserve"> </v>
      </c>
      <c r="D76" s="264" t="str">
        <f t="shared" si="55"/>
        <v xml:space="preserve"> </v>
      </c>
      <c r="E76" s="265" t="str">
        <f t="shared" si="53"/>
        <v xml:space="preserve"> </v>
      </c>
      <c r="F76" s="474" t="e">
        <f>VLOOKUP("4",$A$73:$E$99,2,FALSE)</f>
        <v>#N/A</v>
      </c>
      <c r="G76" s="475"/>
      <c r="H76" s="185">
        <v>4</v>
      </c>
      <c r="I76" s="266" t="e">
        <f>VLOOKUP("4",$A$73:$E$99,4,FALSE)</f>
        <v>#N/A</v>
      </c>
    </row>
    <row r="77" spans="1:9" s="260" customFormat="1">
      <c r="A77" s="262" t="str">
        <f t="shared" si="54"/>
        <v xml:space="preserve"> </v>
      </c>
      <c r="B77" s="199" t="str">
        <f t="shared" si="55"/>
        <v xml:space="preserve"> </v>
      </c>
      <c r="C77" s="263" t="str">
        <f t="shared" si="55"/>
        <v xml:space="preserve"> </v>
      </c>
      <c r="D77" s="264" t="str">
        <f t="shared" si="55"/>
        <v xml:space="preserve"> </v>
      </c>
      <c r="E77" s="265" t="str">
        <f t="shared" si="53"/>
        <v xml:space="preserve"> </v>
      </c>
      <c r="F77" s="474" t="e">
        <f>VLOOKUP("5",$A$73:$E$99,2,FALSE)</f>
        <v>#N/A</v>
      </c>
      <c r="G77" s="475"/>
      <c r="H77" s="185">
        <v>5</v>
      </c>
      <c r="I77" s="266" t="e">
        <f>VLOOKUP("5",$A$73:$E$99,4,FALSE)</f>
        <v>#N/A</v>
      </c>
    </row>
    <row r="78" spans="1:9" s="260" customFormat="1">
      <c r="A78" s="262" t="str">
        <f t="shared" si="54"/>
        <v xml:space="preserve"> </v>
      </c>
      <c r="B78" s="199" t="str">
        <f t="shared" si="55"/>
        <v xml:space="preserve"> </v>
      </c>
      <c r="C78" s="263" t="str">
        <f t="shared" si="55"/>
        <v xml:space="preserve"> </v>
      </c>
      <c r="D78" s="264" t="str">
        <f t="shared" si="55"/>
        <v xml:space="preserve"> </v>
      </c>
      <c r="E78" s="265" t="str">
        <f t="shared" si="53"/>
        <v xml:space="preserve"> </v>
      </c>
      <c r="F78" s="474" t="e">
        <f>VLOOKUP("6",$A$73:$E$99,2,FALSE)</f>
        <v>#N/A</v>
      </c>
      <c r="G78" s="475"/>
      <c r="H78" s="185">
        <v>6</v>
      </c>
      <c r="I78" s="266" t="e">
        <f>VLOOKUP("6",$A$73:$E$99,4,FALSE)</f>
        <v>#N/A</v>
      </c>
    </row>
    <row r="79" spans="1:9" s="260" customFormat="1">
      <c r="A79" s="262" t="str">
        <f t="shared" si="54"/>
        <v xml:space="preserve"> </v>
      </c>
      <c r="B79" s="199" t="str">
        <f t="shared" si="55"/>
        <v xml:space="preserve"> </v>
      </c>
      <c r="C79" s="263" t="str">
        <f t="shared" si="55"/>
        <v xml:space="preserve"> </v>
      </c>
      <c r="D79" s="264" t="str">
        <f t="shared" si="55"/>
        <v xml:space="preserve"> </v>
      </c>
      <c r="E79" s="265" t="str">
        <f t="shared" si="53"/>
        <v xml:space="preserve"> </v>
      </c>
      <c r="F79" s="474" t="e">
        <f>VLOOKUP("7",$A$73:$E$99,2,FALSE)</f>
        <v>#N/A</v>
      </c>
      <c r="G79" s="475"/>
      <c r="H79" s="185">
        <v>7</v>
      </c>
      <c r="I79" s="266" t="e">
        <f>VLOOKUP("7",$A$73:$E$99,4,FALSE)</f>
        <v>#N/A</v>
      </c>
    </row>
    <row r="80" spans="1:9" s="260" customFormat="1">
      <c r="A80" s="262" t="str">
        <f t="shared" si="54"/>
        <v xml:space="preserve"> </v>
      </c>
      <c r="B80" s="199" t="str">
        <f t="shared" si="55"/>
        <v xml:space="preserve"> </v>
      </c>
      <c r="C80" s="263" t="str">
        <f t="shared" si="55"/>
        <v xml:space="preserve"> </v>
      </c>
      <c r="D80" s="264" t="str">
        <f t="shared" si="55"/>
        <v xml:space="preserve"> </v>
      </c>
      <c r="E80" s="265" t="str">
        <f t="shared" si="53"/>
        <v xml:space="preserve"> </v>
      </c>
      <c r="F80" s="474" t="e">
        <f>VLOOKUP("8",$A$73:$E$99,2,FALSE)</f>
        <v>#N/A</v>
      </c>
      <c r="G80" s="475"/>
      <c r="H80" s="185">
        <v>8</v>
      </c>
      <c r="I80" s="266" t="e">
        <f>VLOOKUP("8",$A$73:$E$99,4,FALSE)</f>
        <v>#N/A</v>
      </c>
    </row>
    <row r="81" spans="1:9" s="260" customFormat="1">
      <c r="A81" s="262" t="str">
        <f t="shared" si="54"/>
        <v xml:space="preserve"> </v>
      </c>
      <c r="B81" s="199" t="str">
        <f t="shared" si="55"/>
        <v xml:space="preserve"> </v>
      </c>
      <c r="C81" s="263" t="str">
        <f t="shared" si="55"/>
        <v xml:space="preserve"> </v>
      </c>
      <c r="D81" s="264" t="str">
        <f t="shared" si="55"/>
        <v xml:space="preserve"> </v>
      </c>
      <c r="E81" s="265" t="str">
        <f t="shared" si="53"/>
        <v xml:space="preserve"> </v>
      </c>
      <c r="F81" s="474" t="e">
        <f>VLOOKUP("9",$A$73:$E$99,2,FALSE)</f>
        <v>#N/A</v>
      </c>
      <c r="G81" s="475"/>
      <c r="H81" s="185">
        <v>9</v>
      </c>
      <c r="I81" s="266" t="e">
        <f>VLOOKUP("9",$A$73:$E$99,4,FALSE)</f>
        <v>#N/A</v>
      </c>
    </row>
    <row r="82" spans="1:9" s="260" customFormat="1">
      <c r="A82" s="262" t="str">
        <f t="shared" si="54"/>
        <v xml:space="preserve"> </v>
      </c>
      <c r="B82" s="199" t="str">
        <f t="shared" si="55"/>
        <v xml:space="preserve"> </v>
      </c>
      <c r="C82" s="263" t="str">
        <f t="shared" si="55"/>
        <v xml:space="preserve"> </v>
      </c>
      <c r="D82" s="264" t="str">
        <f t="shared" si="55"/>
        <v xml:space="preserve"> </v>
      </c>
      <c r="E82" s="265" t="str">
        <f t="shared" si="53"/>
        <v xml:space="preserve"> </v>
      </c>
      <c r="F82" s="474" t="e">
        <f>VLOOKUP("10",$A$73:$E$99,2,FALSE)</f>
        <v>#N/A</v>
      </c>
      <c r="G82" s="475"/>
      <c r="H82" s="185">
        <v>10</v>
      </c>
      <c r="I82" s="266" t="e">
        <f>VLOOKUP("10",$A$73:$E$99,4,FALSE)</f>
        <v>#N/A</v>
      </c>
    </row>
    <row r="83" spans="1:9" s="260" customFormat="1">
      <c r="A83" s="262" t="str">
        <f t="shared" si="54"/>
        <v xml:space="preserve"> </v>
      </c>
      <c r="B83" s="199" t="str">
        <f t="shared" si="55"/>
        <v xml:space="preserve"> </v>
      </c>
      <c r="C83" s="263" t="str">
        <f t="shared" si="55"/>
        <v xml:space="preserve"> </v>
      </c>
      <c r="D83" s="264" t="str">
        <f t="shared" si="55"/>
        <v xml:space="preserve"> </v>
      </c>
      <c r="E83" s="265" t="str">
        <f t="shared" si="53"/>
        <v xml:space="preserve"> </v>
      </c>
      <c r="F83" s="474" t="e">
        <f>VLOOKUP("11",$A$73:$E$99,2,FALSE)</f>
        <v>#N/A</v>
      </c>
      <c r="G83" s="475"/>
      <c r="H83" s="185">
        <v>11</v>
      </c>
      <c r="I83" s="266" t="e">
        <f>VLOOKUP("11",$A$73:$E$99,4,FALSE)</f>
        <v>#N/A</v>
      </c>
    </row>
    <row r="84" spans="1:9" s="260" customFormat="1">
      <c r="A84" s="262" t="str">
        <f t="shared" si="54"/>
        <v xml:space="preserve"> </v>
      </c>
      <c r="B84" s="199" t="str">
        <f t="shared" si="55"/>
        <v xml:space="preserve"> </v>
      </c>
      <c r="C84" s="263" t="str">
        <f t="shared" si="55"/>
        <v xml:space="preserve"> </v>
      </c>
      <c r="D84" s="264" t="str">
        <f t="shared" si="55"/>
        <v xml:space="preserve"> </v>
      </c>
      <c r="E84" s="265" t="str">
        <f t="shared" si="53"/>
        <v xml:space="preserve"> </v>
      </c>
      <c r="F84" s="474" t="e">
        <f>VLOOKUP("12",$A$73:$E$99,2,FALSE)</f>
        <v>#N/A</v>
      </c>
      <c r="G84" s="475"/>
      <c r="H84" s="185">
        <v>12</v>
      </c>
      <c r="I84" s="266" t="e">
        <f>VLOOKUP("12",$A$73:$E$99,4,FALSE)</f>
        <v>#N/A</v>
      </c>
    </row>
    <row r="85" spans="1:9" s="260" customFormat="1">
      <c r="A85" s="262" t="str">
        <f t="shared" si="54"/>
        <v xml:space="preserve"> </v>
      </c>
      <c r="B85" s="199" t="str">
        <f t="shared" si="55"/>
        <v xml:space="preserve"> </v>
      </c>
      <c r="C85" s="263" t="str">
        <f t="shared" si="55"/>
        <v xml:space="preserve"> </v>
      </c>
      <c r="D85" s="264" t="str">
        <f t="shared" si="55"/>
        <v xml:space="preserve"> </v>
      </c>
      <c r="E85" s="265" t="str">
        <f t="shared" si="53"/>
        <v xml:space="preserve"> </v>
      </c>
      <c r="F85" s="474" t="e">
        <f>VLOOKUP("13",$A$73:$E$99,2,FALSE)</f>
        <v>#N/A</v>
      </c>
      <c r="G85" s="475"/>
      <c r="H85" s="185">
        <v>13</v>
      </c>
      <c r="I85" s="266" t="e">
        <f>VLOOKUP("13",$A$73:$E$99,4,FALSE)</f>
        <v>#N/A</v>
      </c>
    </row>
    <row r="86" spans="1:9" s="260" customFormat="1">
      <c r="A86" s="262" t="str">
        <f t="shared" si="54"/>
        <v xml:space="preserve"> </v>
      </c>
      <c r="B86" s="199" t="str">
        <f t="shared" si="55"/>
        <v xml:space="preserve"> </v>
      </c>
      <c r="C86" s="263" t="str">
        <f t="shared" si="55"/>
        <v xml:space="preserve"> </v>
      </c>
      <c r="D86" s="264" t="str">
        <f t="shared" si="55"/>
        <v xml:space="preserve"> </v>
      </c>
      <c r="E86" s="265" t="str">
        <f t="shared" si="53"/>
        <v xml:space="preserve"> </v>
      </c>
      <c r="F86" s="474" t="e">
        <f>VLOOKUP("14",$A$73:$E$99,2,FALSE)</f>
        <v>#N/A</v>
      </c>
      <c r="G86" s="475"/>
      <c r="H86" s="185">
        <v>14</v>
      </c>
      <c r="I86" s="266" t="e">
        <f>VLOOKUP("14",$A$73:$E$99,4,FALSE)</f>
        <v>#N/A</v>
      </c>
    </row>
    <row r="87" spans="1:9" s="260" customFormat="1">
      <c r="A87" s="262" t="str">
        <f t="shared" si="54"/>
        <v xml:space="preserve"> </v>
      </c>
      <c r="B87" s="199" t="str">
        <f t="shared" si="55"/>
        <v xml:space="preserve"> </v>
      </c>
      <c r="C87" s="263" t="str">
        <f t="shared" si="55"/>
        <v xml:space="preserve"> </v>
      </c>
      <c r="D87" s="264" t="str">
        <f t="shared" si="55"/>
        <v xml:space="preserve"> </v>
      </c>
      <c r="E87" s="265" t="str">
        <f t="shared" si="53"/>
        <v xml:space="preserve"> </v>
      </c>
      <c r="F87" s="474" t="e">
        <f>VLOOKUP("15",$A$73:$E$99,2,FALSE)</f>
        <v>#N/A</v>
      </c>
      <c r="G87" s="475"/>
      <c r="H87" s="185">
        <v>15</v>
      </c>
      <c r="I87" s="266" t="e">
        <f>VLOOKUP("15",$A$73:$E$99,4,FALSE)</f>
        <v>#N/A</v>
      </c>
    </row>
    <row r="88" spans="1:9" s="260" customFormat="1">
      <c r="A88" s="262" t="str">
        <f t="shared" si="54"/>
        <v xml:space="preserve"> </v>
      </c>
      <c r="B88" s="199" t="str">
        <f t="shared" si="55"/>
        <v xml:space="preserve"> </v>
      </c>
      <c r="C88" s="263" t="str">
        <f t="shared" si="55"/>
        <v xml:space="preserve"> </v>
      </c>
      <c r="D88" s="264" t="str">
        <f t="shared" si="55"/>
        <v xml:space="preserve"> </v>
      </c>
      <c r="E88" s="265" t="str">
        <f t="shared" si="53"/>
        <v xml:space="preserve"> </v>
      </c>
      <c r="F88" s="474" t="e">
        <f>VLOOKUP("16",$A$73:$E$99,2,FALSE)</f>
        <v>#N/A</v>
      </c>
      <c r="G88" s="475"/>
      <c r="H88" s="185">
        <v>16</v>
      </c>
      <c r="I88" s="266" t="e">
        <f>VLOOKUP("16",$A$73:$E$99,4,FALSE)</f>
        <v>#N/A</v>
      </c>
    </row>
    <row r="89" spans="1:9" s="260" customFormat="1">
      <c r="A89" s="262" t="str">
        <f t="shared" si="54"/>
        <v xml:space="preserve"> </v>
      </c>
      <c r="B89" s="199" t="str">
        <f t="shared" si="55"/>
        <v xml:space="preserve"> </v>
      </c>
      <c r="C89" s="263" t="str">
        <f t="shared" si="55"/>
        <v xml:space="preserve"> </v>
      </c>
      <c r="D89" s="264" t="str">
        <f t="shared" si="55"/>
        <v xml:space="preserve"> </v>
      </c>
      <c r="E89" s="265" t="str">
        <f t="shared" si="53"/>
        <v xml:space="preserve"> </v>
      </c>
      <c r="F89" s="474" t="e">
        <f>VLOOKUP("17",$A$73:$E$99,2,FALSE)</f>
        <v>#N/A</v>
      </c>
      <c r="G89" s="475"/>
      <c r="H89" s="185">
        <v>17</v>
      </c>
      <c r="I89" s="266" t="e">
        <f>VLOOKUP("17",$A$73:$E$99,4,FALSE)</f>
        <v>#N/A</v>
      </c>
    </row>
    <row r="90" spans="1:9" s="260" customFormat="1">
      <c r="A90" s="262" t="str">
        <f t="shared" si="54"/>
        <v xml:space="preserve"> </v>
      </c>
      <c r="B90" s="199" t="str">
        <f t="shared" ref="B90:D99" si="56">B25</f>
        <v xml:space="preserve"> </v>
      </c>
      <c r="C90" s="263" t="str">
        <f t="shared" si="56"/>
        <v xml:space="preserve"> </v>
      </c>
      <c r="D90" s="264" t="str">
        <f t="shared" si="56"/>
        <v xml:space="preserve"> </v>
      </c>
      <c r="E90" s="265" t="str">
        <f t="shared" si="53"/>
        <v xml:space="preserve"> </v>
      </c>
      <c r="F90" s="474" t="e">
        <f>VLOOKUP("18",$A$73:$E$99,2,FALSE)</f>
        <v>#N/A</v>
      </c>
      <c r="G90" s="475"/>
      <c r="H90" s="185">
        <v>18</v>
      </c>
      <c r="I90" s="266" t="e">
        <f>VLOOKUP("18",$A$73:$E$99,4,FALSE)</f>
        <v>#N/A</v>
      </c>
    </row>
    <row r="91" spans="1:9" s="260" customFormat="1">
      <c r="A91" s="262" t="str">
        <f t="shared" si="54"/>
        <v xml:space="preserve"> </v>
      </c>
      <c r="B91" s="199" t="str">
        <f t="shared" si="56"/>
        <v xml:space="preserve"> </v>
      </c>
      <c r="C91" s="263" t="str">
        <f t="shared" si="56"/>
        <v xml:space="preserve"> </v>
      </c>
      <c r="D91" s="264" t="str">
        <f t="shared" si="56"/>
        <v xml:space="preserve"> </v>
      </c>
      <c r="E91" s="265" t="str">
        <f t="shared" si="53"/>
        <v xml:space="preserve"> </v>
      </c>
      <c r="F91" s="474" t="e">
        <f>VLOOKUP("19",$A$73:$E$99,2,FALSE)</f>
        <v>#N/A</v>
      </c>
      <c r="G91" s="475"/>
      <c r="H91" s="185">
        <v>19</v>
      </c>
      <c r="I91" s="266" t="e">
        <f>VLOOKUP("19",$A$73:$E$99,4,FALSE)</f>
        <v>#N/A</v>
      </c>
    </row>
    <row r="92" spans="1:9" s="260" customFormat="1">
      <c r="A92" s="262" t="str">
        <f t="shared" si="54"/>
        <v xml:space="preserve"> </v>
      </c>
      <c r="B92" s="199" t="str">
        <f t="shared" si="56"/>
        <v xml:space="preserve"> </v>
      </c>
      <c r="C92" s="263" t="str">
        <f t="shared" si="56"/>
        <v xml:space="preserve"> </v>
      </c>
      <c r="D92" s="264" t="str">
        <f t="shared" si="56"/>
        <v xml:space="preserve"> </v>
      </c>
      <c r="E92" s="265" t="str">
        <f t="shared" si="53"/>
        <v xml:space="preserve"> </v>
      </c>
      <c r="F92" s="474" t="e">
        <f>VLOOKUP("20",$A$73:$E$99,2,FALSE)</f>
        <v>#N/A</v>
      </c>
      <c r="G92" s="475"/>
      <c r="H92" s="185">
        <v>20</v>
      </c>
      <c r="I92" s="266" t="e">
        <f>VLOOKUP("20",$A$73:$E$99,4,FALSE)</f>
        <v>#N/A</v>
      </c>
    </row>
    <row r="93" spans="1:9" s="260" customFormat="1">
      <c r="A93" s="262" t="str">
        <f t="shared" si="54"/>
        <v xml:space="preserve"> </v>
      </c>
      <c r="B93" s="199" t="str">
        <f t="shared" si="56"/>
        <v xml:space="preserve"> </v>
      </c>
      <c r="C93" s="263" t="str">
        <f t="shared" si="56"/>
        <v xml:space="preserve"> </v>
      </c>
      <c r="D93" s="264" t="str">
        <f t="shared" si="56"/>
        <v xml:space="preserve"> </v>
      </c>
      <c r="E93" s="265" t="str">
        <f t="shared" si="53"/>
        <v xml:space="preserve"> </v>
      </c>
      <c r="F93" s="474" t="e">
        <f>VLOOKUP("21",$A$73:$E$99,2,FALSE)</f>
        <v>#N/A</v>
      </c>
      <c r="G93" s="475"/>
      <c r="H93" s="185">
        <v>21</v>
      </c>
      <c r="I93" s="266" t="e">
        <f>VLOOKUP("21",$A$73:$E$99,4,FALSE)</f>
        <v>#N/A</v>
      </c>
    </row>
    <row r="94" spans="1:9" s="260" customFormat="1">
      <c r="A94" s="262" t="str">
        <f t="shared" si="54"/>
        <v xml:space="preserve"> </v>
      </c>
      <c r="B94" s="199" t="str">
        <f t="shared" si="56"/>
        <v xml:space="preserve"> </v>
      </c>
      <c r="C94" s="263" t="str">
        <f t="shared" si="56"/>
        <v xml:space="preserve"> </v>
      </c>
      <c r="D94" s="264" t="str">
        <f t="shared" si="56"/>
        <v xml:space="preserve"> </v>
      </c>
      <c r="E94" s="265" t="str">
        <f t="shared" si="53"/>
        <v xml:space="preserve"> </v>
      </c>
      <c r="F94" s="474" t="e">
        <f>VLOOKUP("22",$A$73:$E$99,2,FALSE)</f>
        <v>#N/A</v>
      </c>
      <c r="G94" s="475"/>
      <c r="H94" s="185">
        <v>22</v>
      </c>
      <c r="I94" s="266" t="e">
        <f>VLOOKUP("22",$A$73:$E$99,4,FALSE)</f>
        <v>#N/A</v>
      </c>
    </row>
    <row r="95" spans="1:9" s="260" customFormat="1">
      <c r="A95" s="262" t="str">
        <f t="shared" si="54"/>
        <v xml:space="preserve"> </v>
      </c>
      <c r="B95" s="199" t="str">
        <f t="shared" si="56"/>
        <v xml:space="preserve"> </v>
      </c>
      <c r="C95" s="263" t="str">
        <f t="shared" si="56"/>
        <v xml:space="preserve"> </v>
      </c>
      <c r="D95" s="264" t="str">
        <f t="shared" si="56"/>
        <v xml:space="preserve"> </v>
      </c>
      <c r="E95" s="265" t="str">
        <f t="shared" si="53"/>
        <v xml:space="preserve"> </v>
      </c>
      <c r="F95" s="474" t="e">
        <f>VLOOKUP("23",$A$73:$E$99,2,FALSE)</f>
        <v>#N/A</v>
      </c>
      <c r="G95" s="475"/>
      <c r="H95" s="185">
        <v>23</v>
      </c>
      <c r="I95" s="266" t="e">
        <f>VLOOKUP("23",$A$73:$E$99,4,FALSE)</f>
        <v>#N/A</v>
      </c>
    </row>
    <row r="96" spans="1:9" s="260" customFormat="1">
      <c r="A96" s="262" t="str">
        <f t="shared" si="54"/>
        <v xml:space="preserve"> </v>
      </c>
      <c r="B96" s="199" t="str">
        <f t="shared" si="56"/>
        <v xml:space="preserve"> </v>
      </c>
      <c r="C96" s="263" t="str">
        <f t="shared" si="56"/>
        <v xml:space="preserve"> </v>
      </c>
      <c r="D96" s="264" t="str">
        <f t="shared" si="56"/>
        <v xml:space="preserve"> </v>
      </c>
      <c r="E96" s="265" t="str">
        <f t="shared" si="53"/>
        <v xml:space="preserve"> </v>
      </c>
      <c r="F96" s="474" t="e">
        <f>VLOOKUP("24",$A$73:$E$99,2,FALSE)</f>
        <v>#N/A</v>
      </c>
      <c r="G96" s="475"/>
      <c r="H96" s="185">
        <v>24</v>
      </c>
      <c r="I96" s="266" t="e">
        <f>VLOOKUP("24",$A$73:$E$99,4,FALSE)</f>
        <v>#N/A</v>
      </c>
    </row>
    <row r="97" spans="1:9" s="260" customFormat="1">
      <c r="A97" s="262" t="str">
        <f t="shared" si="54"/>
        <v xml:space="preserve"> </v>
      </c>
      <c r="B97" s="199" t="str">
        <f t="shared" si="56"/>
        <v xml:space="preserve"> </v>
      </c>
      <c r="C97" s="263" t="str">
        <f t="shared" si="56"/>
        <v xml:space="preserve"> </v>
      </c>
      <c r="D97" s="264" t="str">
        <f t="shared" si="56"/>
        <v xml:space="preserve"> </v>
      </c>
      <c r="E97" s="265" t="str">
        <f t="shared" si="53"/>
        <v xml:space="preserve"> </v>
      </c>
      <c r="F97" s="474" t="e">
        <f>VLOOKUP("25",$A$73:$E$99,2,FALSE)</f>
        <v>#N/A</v>
      </c>
      <c r="G97" s="475"/>
      <c r="H97" s="185">
        <v>25</v>
      </c>
      <c r="I97" s="266" t="e">
        <f>VLOOKUP("25",$A$73:$E$99,4,FALSE)</f>
        <v>#N/A</v>
      </c>
    </row>
    <row r="98" spans="1:9" s="260" customFormat="1">
      <c r="A98" s="262" t="str">
        <f t="shared" si="54"/>
        <v xml:space="preserve"> </v>
      </c>
      <c r="B98" s="199" t="str">
        <f t="shared" si="56"/>
        <v xml:space="preserve"> </v>
      </c>
      <c r="C98" s="263" t="str">
        <f t="shared" si="56"/>
        <v xml:space="preserve"> </v>
      </c>
      <c r="D98" s="264" t="str">
        <f t="shared" si="56"/>
        <v xml:space="preserve"> </v>
      </c>
      <c r="E98" s="265" t="str">
        <f t="shared" si="53"/>
        <v xml:space="preserve"> </v>
      </c>
      <c r="F98" s="474" t="e">
        <f>VLOOKUP("26",$A$73:$E$99,2,FALSE)</f>
        <v>#N/A</v>
      </c>
      <c r="G98" s="475"/>
      <c r="H98" s="185">
        <v>26</v>
      </c>
      <c r="I98" s="266" t="e">
        <f>VLOOKUP("26",$A$73:$E$99,4,FALSE)</f>
        <v>#N/A</v>
      </c>
    </row>
    <row r="99" spans="1:9" s="260" customFormat="1">
      <c r="A99" s="262" t="str">
        <f t="shared" si="54"/>
        <v xml:space="preserve"> </v>
      </c>
      <c r="B99" s="199" t="str">
        <f t="shared" si="56"/>
        <v xml:space="preserve"> </v>
      </c>
      <c r="C99" s="263" t="str">
        <f t="shared" si="56"/>
        <v xml:space="preserve"> </v>
      </c>
      <c r="D99" s="264" t="str">
        <f t="shared" si="56"/>
        <v xml:space="preserve"> </v>
      </c>
      <c r="E99" s="265" t="str">
        <f t="shared" si="53"/>
        <v xml:space="preserve"> </v>
      </c>
      <c r="F99" s="474" t="e">
        <f>VLOOKUP("27",$A$73:$E$99,2,FALSE)</f>
        <v>#N/A</v>
      </c>
      <c r="G99" s="475"/>
      <c r="H99" s="185">
        <v>27</v>
      </c>
      <c r="I99" s="266" t="e">
        <f>VLOOKUP("27",$A$73:$E$99,4,FALSE)</f>
        <v>#N/A</v>
      </c>
    </row>
    <row r="100" spans="1:9" s="260" customFormat="1">
      <c r="B100" s="189"/>
      <c r="C100" s="190"/>
      <c r="H100" s="184"/>
    </row>
    <row r="101" spans="1:9" s="260" customFormat="1">
      <c r="B101" s="480" t="str">
        <f>B72</f>
        <v>classe + prof - déc 2014    1er  trimestre</v>
      </c>
      <c r="C101" s="480"/>
      <c r="D101" s="183"/>
      <c r="H101" s="184"/>
    </row>
    <row r="102" spans="1:9" s="260" customFormat="1">
      <c r="B102" s="480"/>
      <c r="C102" s="480"/>
      <c r="H102" s="184"/>
    </row>
    <row r="103" spans="1:9" s="260" customFormat="1">
      <c r="B103" s="481"/>
      <c r="C103" s="481"/>
      <c r="D103" s="267" t="s">
        <v>404</v>
      </c>
      <c r="F103" s="482" t="s">
        <v>32</v>
      </c>
      <c r="G103" s="482"/>
      <c r="H103" s="482"/>
      <c r="I103" s="482"/>
    </row>
    <row r="104" spans="1:9" s="260" customFormat="1">
      <c r="A104" s="262" t="str">
        <f>E104</f>
        <v xml:space="preserve"> </v>
      </c>
      <c r="B104" s="199" t="str">
        <f>B8</f>
        <v xml:space="preserve"> </v>
      </c>
      <c r="C104" s="259" t="str">
        <f>C8</f>
        <v xml:space="preserve"> </v>
      </c>
      <c r="D104" s="268"/>
      <c r="E104" s="265" t="str">
        <f>IF(D8=" "," ",IF(E8=LARGE($E$8:$E$37,1),"1",IF(E8=LARGE($E$8:$E$37,2),"2",IF(E8=LARGE($E$8:$E$37,3),"3",IF(E8=LARGE($E$8:$E$37,4),"4",IF(E8=LARGE($E$8:$E$37,5),"5",IF(E8=LARGE($E$8:$E$37,6),"6",IF(E8=LARGE($E$8:$E$37,7),"7",IF(E8=LARGE($E$8:$E$37,8),"8",IF(E8=LARGE($E$8:$E$37,9),"9",IF(E8=LARGE($E$8:$E$37,10),"10",IF(E8=LARGE($E$8:$E$37,11),"11",IF(E8=LARGE($E$8:$E$37,12),"12",IF(E8=LARGE($E$8:$E$37,13),"13",IF(E8=LARGE($E$8:$E$37,14),"14",IF(E8=LARGE($E$8:$E$37,15),"15",IF(E8=LARGE($E$8:$E$37,16),"16",IF(E8=LARGE($E$8:$E$37,17),"17",IF(E8=LARGE($E$8:$E$37,18),"18",IF(E8=LARGE($E$8:$E$37,19),"19",IF(E8=LARGE($E$8:$E$37,20),"20",IF(E8=LARGE($E$8:$E$37,21),"21",IF(E8=LARGE($E$8:$E$37,22),"22",IF(E8=LARGE($E$8:$E$37,23),"23",IF(E8=LARGE($E$8:$E$37,24),"24",IF(E8=LARGE($E$8:$E$37,25),"25",IF(E8=LARGE($E$8:$E$37,26),"26",IF(E8=LARGE($E$8:$E$37,27),"27",IF(E8=LARGE($E$8:$E$37,28),"28",IF(E8=LARGE($E$8:$E$37,29),"29"))))))))))))))))))))))))))))))</f>
        <v xml:space="preserve"> </v>
      </c>
      <c r="F104" s="474" t="e">
        <f>VLOOKUP("1",$A$104:$E$130,2,FALSE)</f>
        <v>#N/A</v>
      </c>
      <c r="G104" s="475"/>
      <c r="H104" s="269">
        <v>1</v>
      </c>
      <c r="I104" s="270" t="e">
        <f>VLOOKUP("1",$A$73:$E$99,4,FALSE)</f>
        <v>#N/A</v>
      </c>
    </row>
    <row r="105" spans="1:9" s="260" customFormat="1">
      <c r="A105" s="262" t="str">
        <f t="shared" ref="A105:A130" si="57">E105</f>
        <v xml:space="preserve"> </v>
      </c>
      <c r="B105" s="199" t="str">
        <f t="shared" ref="B105:C120" si="58">B9</f>
        <v xml:space="preserve"> </v>
      </c>
      <c r="C105" s="259" t="str">
        <f t="shared" si="58"/>
        <v xml:space="preserve"> </v>
      </c>
      <c r="D105" s="268"/>
      <c r="E105" s="265" t="str">
        <f t="shared" ref="E105:E130" si="59">IF(D9=" "," ",IF(E9=LARGE($E$8:$E$37,1),"1",IF(E9=LARGE($E$8:$E$37,2),"2",IF(E9=LARGE($E$8:$E$37,3),"3",IF(E9=LARGE($E$8:$E$37,4),"4",IF(E9=LARGE($E$8:$E$37,5),"5",IF(E9=LARGE($E$8:$E$37,6),"6",IF(E9=LARGE($E$8:$E$37,7),"7",IF(E9=LARGE($E$8:$E$37,8),"8",IF(E9=LARGE($E$8:$E$37,9),"9",IF(E9=LARGE($E$8:$E$37,10),"10",IF(E9=LARGE($E$8:$E$37,11),"11",IF(E9=LARGE($E$8:$E$37,12),"12",IF(E9=LARGE($E$8:$E$37,13),"13",IF(E9=LARGE($E$8:$E$37,14),"14",IF(E9=LARGE($E$8:$E$37,15),"15",IF(E9=LARGE($E$8:$E$37,16),"16",IF(E9=LARGE($E$8:$E$37,17),"17",IF(E9=LARGE($E$8:$E$37,18),"18",IF(E9=LARGE($E$8:$E$37,19),"19",IF(E9=LARGE($E$8:$E$37,20),"20",IF(E9=LARGE($E$8:$E$37,21),"21",IF(E9=LARGE($E$8:$E$37,22),"22",IF(E9=LARGE($E$8:$E$37,23),"23",IF(E9=LARGE($E$8:$E$37,24),"24",IF(E9=LARGE($E$8:$E$37,25),"25",IF(E9=LARGE($E$8:$E$37,26),"26",IF(E9=LARGE($E$8:$E$37,27),"27",IF(E9=LARGE($E$8:$E$37,28),"28",IF(E9=LARGE($E$8:$E$37,29),"29"))))))))))))))))))))))))))))))</f>
        <v xml:space="preserve"> </v>
      </c>
      <c r="F105" s="474" t="e">
        <f>VLOOKUP("2",$A$104:$E$130,2,FALSE)</f>
        <v>#N/A</v>
      </c>
      <c r="G105" s="475"/>
      <c r="H105" s="185">
        <v>2</v>
      </c>
      <c r="I105" s="266" t="e">
        <f>VLOOKUP("2",$A$73:$E$99,4,FALSE)</f>
        <v>#N/A</v>
      </c>
    </row>
    <row r="106" spans="1:9" s="260" customFormat="1">
      <c r="A106" s="262" t="str">
        <f t="shared" si="57"/>
        <v xml:space="preserve"> </v>
      </c>
      <c r="B106" s="199" t="str">
        <f t="shared" si="58"/>
        <v xml:space="preserve"> </v>
      </c>
      <c r="C106" s="259" t="str">
        <f t="shared" si="58"/>
        <v xml:space="preserve"> </v>
      </c>
      <c r="D106" s="268"/>
      <c r="E106" s="265" t="str">
        <f t="shared" si="59"/>
        <v xml:space="preserve"> </v>
      </c>
      <c r="F106" s="474" t="e">
        <f>VLOOKUP("3",$A$104:$E$130,2,FALSE)</f>
        <v>#N/A</v>
      </c>
      <c r="G106" s="475"/>
      <c r="H106" s="185">
        <v>3</v>
      </c>
      <c r="I106" s="266" t="e">
        <f>VLOOKUP("3",$A$73:$E$99,4,FALSE)</f>
        <v>#N/A</v>
      </c>
    </row>
    <row r="107" spans="1:9" s="260" customFormat="1">
      <c r="A107" s="262" t="str">
        <f t="shared" si="57"/>
        <v xml:space="preserve"> </v>
      </c>
      <c r="B107" s="199" t="str">
        <f t="shared" si="58"/>
        <v xml:space="preserve"> </v>
      </c>
      <c r="C107" s="259" t="str">
        <f t="shared" si="58"/>
        <v xml:space="preserve"> </v>
      </c>
      <c r="D107" s="268"/>
      <c r="E107" s="265" t="str">
        <f t="shared" si="59"/>
        <v xml:space="preserve"> </v>
      </c>
      <c r="F107" s="474" t="e">
        <f>VLOOKUP("4",$A$104:$E$130,2,FALSE)</f>
        <v>#N/A</v>
      </c>
      <c r="G107" s="475"/>
      <c r="H107" s="185">
        <v>4</v>
      </c>
      <c r="I107" s="266" t="e">
        <f>VLOOKUP("4",$A$73:$E$99,4,FALSE)</f>
        <v>#N/A</v>
      </c>
    </row>
    <row r="108" spans="1:9" s="260" customFormat="1">
      <c r="A108" s="262" t="str">
        <f t="shared" si="57"/>
        <v xml:space="preserve"> </v>
      </c>
      <c r="B108" s="199" t="str">
        <f t="shared" si="58"/>
        <v xml:space="preserve"> </v>
      </c>
      <c r="C108" s="259" t="str">
        <f t="shared" si="58"/>
        <v xml:space="preserve"> </v>
      </c>
      <c r="D108" s="268"/>
      <c r="E108" s="265" t="str">
        <f t="shared" si="59"/>
        <v xml:space="preserve"> </v>
      </c>
      <c r="F108" s="474" t="e">
        <f>VLOOKUP("5",$A$104:$E$130,2,FALSE)</f>
        <v>#N/A</v>
      </c>
      <c r="G108" s="475"/>
      <c r="H108" s="185">
        <v>5</v>
      </c>
      <c r="I108" s="266" t="e">
        <f>VLOOKUP("5",$A$73:$E$99,4,FALSE)</f>
        <v>#N/A</v>
      </c>
    </row>
    <row r="109" spans="1:9" s="260" customFormat="1">
      <c r="A109" s="262" t="str">
        <f t="shared" si="57"/>
        <v xml:space="preserve"> </v>
      </c>
      <c r="B109" s="199" t="str">
        <f t="shared" si="58"/>
        <v xml:space="preserve"> </v>
      </c>
      <c r="C109" s="259" t="str">
        <f t="shared" si="58"/>
        <v xml:space="preserve"> </v>
      </c>
      <c r="D109" s="268"/>
      <c r="E109" s="265" t="str">
        <f t="shared" si="59"/>
        <v xml:space="preserve"> </v>
      </c>
      <c r="F109" s="474" t="e">
        <f>VLOOKUP("6",$A$104:$E$130,2,FALSE)</f>
        <v>#N/A</v>
      </c>
      <c r="G109" s="475"/>
      <c r="H109" s="185">
        <v>6</v>
      </c>
      <c r="I109" s="266" t="e">
        <f>VLOOKUP("6",$A$73:$E$99,4,FALSE)</f>
        <v>#N/A</v>
      </c>
    </row>
    <row r="110" spans="1:9" s="260" customFormat="1">
      <c r="A110" s="262" t="str">
        <f t="shared" si="57"/>
        <v xml:space="preserve"> </v>
      </c>
      <c r="B110" s="199" t="str">
        <f t="shared" si="58"/>
        <v xml:space="preserve"> </v>
      </c>
      <c r="C110" s="259" t="str">
        <f t="shared" si="58"/>
        <v xml:space="preserve"> </v>
      </c>
      <c r="D110" s="268"/>
      <c r="E110" s="265" t="str">
        <f t="shared" si="59"/>
        <v xml:space="preserve"> </v>
      </c>
      <c r="F110" s="474" t="e">
        <f>VLOOKUP("7",$A$104:$E$130,2,FALSE)</f>
        <v>#N/A</v>
      </c>
      <c r="G110" s="475"/>
      <c r="H110" s="185">
        <v>7</v>
      </c>
      <c r="I110" s="266" t="e">
        <f>VLOOKUP("7",$A$73:$E$99,4,FALSE)</f>
        <v>#N/A</v>
      </c>
    </row>
    <row r="111" spans="1:9" s="260" customFormat="1">
      <c r="A111" s="262" t="str">
        <f t="shared" si="57"/>
        <v xml:space="preserve"> </v>
      </c>
      <c r="B111" s="199" t="str">
        <f t="shared" si="58"/>
        <v xml:space="preserve"> </v>
      </c>
      <c r="C111" s="259" t="str">
        <f t="shared" si="58"/>
        <v xml:space="preserve"> </v>
      </c>
      <c r="D111" s="268"/>
      <c r="E111" s="265" t="str">
        <f t="shared" si="59"/>
        <v xml:space="preserve"> </v>
      </c>
      <c r="F111" s="474" t="e">
        <f>VLOOKUP("8",$A$104:$E$130,2,FALSE)</f>
        <v>#N/A</v>
      </c>
      <c r="G111" s="475"/>
      <c r="H111" s="185">
        <v>8</v>
      </c>
      <c r="I111" s="266" t="e">
        <f>VLOOKUP("8",$A$73:$E$99,4,FALSE)</f>
        <v>#N/A</v>
      </c>
    </row>
    <row r="112" spans="1:9" s="260" customFormat="1">
      <c r="A112" s="262" t="str">
        <f t="shared" si="57"/>
        <v xml:space="preserve"> </v>
      </c>
      <c r="B112" s="199" t="str">
        <f t="shared" si="58"/>
        <v xml:space="preserve"> </v>
      </c>
      <c r="C112" s="259" t="str">
        <f t="shared" si="58"/>
        <v xml:space="preserve"> </v>
      </c>
      <c r="D112" s="268"/>
      <c r="E112" s="265" t="str">
        <f t="shared" si="59"/>
        <v xml:space="preserve"> </v>
      </c>
      <c r="F112" s="474" t="e">
        <f>VLOOKUP("9",$A$104:$E$130,2,FALSE)</f>
        <v>#N/A</v>
      </c>
      <c r="G112" s="475"/>
      <c r="H112" s="185">
        <v>9</v>
      </c>
      <c r="I112" s="266" t="e">
        <f>VLOOKUP("9",$A$73:$E$99,4,FALSE)</f>
        <v>#N/A</v>
      </c>
    </row>
    <row r="113" spans="1:9" s="260" customFormat="1">
      <c r="A113" s="262" t="str">
        <f t="shared" si="57"/>
        <v xml:space="preserve"> </v>
      </c>
      <c r="B113" s="199" t="str">
        <f t="shared" si="58"/>
        <v xml:space="preserve"> </v>
      </c>
      <c r="C113" s="259" t="str">
        <f t="shared" si="58"/>
        <v xml:space="preserve"> </v>
      </c>
      <c r="D113" s="268"/>
      <c r="E113" s="265" t="str">
        <f t="shared" si="59"/>
        <v xml:space="preserve"> </v>
      </c>
      <c r="F113" s="474" t="e">
        <f>VLOOKUP("10",$A$104:$E$130,2,FALSE)</f>
        <v>#N/A</v>
      </c>
      <c r="G113" s="475"/>
      <c r="H113" s="185">
        <v>10</v>
      </c>
      <c r="I113" s="266" t="e">
        <f>VLOOKUP("10",$A$73:$E$99,4,FALSE)</f>
        <v>#N/A</v>
      </c>
    </row>
    <row r="114" spans="1:9" s="260" customFormat="1">
      <c r="A114" s="262" t="str">
        <f t="shared" si="57"/>
        <v xml:space="preserve"> </v>
      </c>
      <c r="B114" s="199" t="str">
        <f t="shared" si="58"/>
        <v xml:space="preserve"> </v>
      </c>
      <c r="C114" s="259" t="str">
        <f t="shared" si="58"/>
        <v xml:space="preserve"> </v>
      </c>
      <c r="D114" s="268"/>
      <c r="E114" s="265" t="str">
        <f t="shared" si="59"/>
        <v xml:space="preserve"> </v>
      </c>
      <c r="F114" s="474" t="e">
        <f>VLOOKUP("11",$A$104:$E$130,2,FALSE)</f>
        <v>#N/A</v>
      </c>
      <c r="G114" s="475"/>
      <c r="H114" s="185">
        <v>11</v>
      </c>
      <c r="I114" s="266" t="e">
        <f>VLOOKUP("11",$A$73:$E$99,4,FALSE)</f>
        <v>#N/A</v>
      </c>
    </row>
    <row r="115" spans="1:9" s="260" customFormat="1">
      <c r="A115" s="262" t="str">
        <f t="shared" si="57"/>
        <v xml:space="preserve"> </v>
      </c>
      <c r="B115" s="199" t="str">
        <f t="shared" si="58"/>
        <v xml:space="preserve"> </v>
      </c>
      <c r="C115" s="259" t="str">
        <f t="shared" si="58"/>
        <v xml:space="preserve"> </v>
      </c>
      <c r="D115" s="268"/>
      <c r="E115" s="265" t="str">
        <f t="shared" si="59"/>
        <v xml:space="preserve"> </v>
      </c>
      <c r="F115" s="474" t="e">
        <f>VLOOKUP("12",$A$104:$E$130,2,FALSE)</f>
        <v>#N/A</v>
      </c>
      <c r="G115" s="475"/>
      <c r="H115" s="185">
        <v>12</v>
      </c>
      <c r="I115" s="266" t="e">
        <f>VLOOKUP("12",$A$73:$E$99,4,FALSE)</f>
        <v>#N/A</v>
      </c>
    </row>
    <row r="116" spans="1:9" s="260" customFormat="1">
      <c r="A116" s="262" t="str">
        <f t="shared" si="57"/>
        <v xml:space="preserve"> </v>
      </c>
      <c r="B116" s="199" t="str">
        <f t="shared" si="58"/>
        <v xml:space="preserve"> </v>
      </c>
      <c r="C116" s="259" t="str">
        <f t="shared" si="58"/>
        <v xml:space="preserve"> </v>
      </c>
      <c r="D116" s="268"/>
      <c r="E116" s="265" t="str">
        <f t="shared" si="59"/>
        <v xml:space="preserve"> </v>
      </c>
      <c r="F116" s="474" t="e">
        <f>VLOOKUP("13",$A$104:$E$130,2,FALSE)</f>
        <v>#N/A</v>
      </c>
      <c r="G116" s="475"/>
      <c r="H116" s="185">
        <v>13</v>
      </c>
      <c r="I116" s="266" t="e">
        <f>VLOOKUP("13",$A$73:$E$99,4,FALSE)</f>
        <v>#N/A</v>
      </c>
    </row>
    <row r="117" spans="1:9" s="260" customFormat="1">
      <c r="A117" s="262" t="str">
        <f t="shared" si="57"/>
        <v xml:space="preserve"> </v>
      </c>
      <c r="B117" s="199" t="str">
        <f t="shared" si="58"/>
        <v xml:space="preserve"> </v>
      </c>
      <c r="C117" s="259" t="str">
        <f t="shared" si="58"/>
        <v xml:space="preserve"> </v>
      </c>
      <c r="D117" s="268"/>
      <c r="E117" s="265" t="str">
        <f t="shared" si="59"/>
        <v xml:space="preserve"> </v>
      </c>
      <c r="F117" s="474" t="e">
        <f>VLOOKUP("14",$A$104:$E$130,2,FALSE)</f>
        <v>#N/A</v>
      </c>
      <c r="G117" s="475"/>
      <c r="H117" s="185">
        <v>14</v>
      </c>
      <c r="I117" s="266" t="e">
        <f>VLOOKUP("14",$A$73:$E$99,4,FALSE)</f>
        <v>#N/A</v>
      </c>
    </row>
    <row r="118" spans="1:9" s="260" customFormat="1">
      <c r="A118" s="262" t="str">
        <f t="shared" si="57"/>
        <v xml:space="preserve"> </v>
      </c>
      <c r="B118" s="199" t="str">
        <f t="shared" si="58"/>
        <v xml:space="preserve"> </v>
      </c>
      <c r="C118" s="259" t="str">
        <f t="shared" si="58"/>
        <v xml:space="preserve"> </v>
      </c>
      <c r="D118" s="268"/>
      <c r="E118" s="265" t="str">
        <f t="shared" si="59"/>
        <v xml:space="preserve"> </v>
      </c>
      <c r="F118" s="474" t="e">
        <f>VLOOKUP("15",$A$104:$E$130,2,FALSE)</f>
        <v>#N/A</v>
      </c>
      <c r="G118" s="475"/>
      <c r="H118" s="185">
        <v>15</v>
      </c>
      <c r="I118" s="266" t="e">
        <f>VLOOKUP("15",$A$73:$E$99,4,FALSE)</f>
        <v>#N/A</v>
      </c>
    </row>
    <row r="119" spans="1:9" s="260" customFormat="1">
      <c r="A119" s="262" t="str">
        <f t="shared" si="57"/>
        <v xml:space="preserve"> </v>
      </c>
      <c r="B119" s="199" t="str">
        <f t="shared" si="58"/>
        <v xml:space="preserve"> </v>
      </c>
      <c r="C119" s="259" t="str">
        <f t="shared" si="58"/>
        <v xml:space="preserve"> </v>
      </c>
      <c r="D119" s="268"/>
      <c r="E119" s="265" t="str">
        <f t="shared" si="59"/>
        <v xml:space="preserve"> </v>
      </c>
      <c r="F119" s="474" t="e">
        <f>VLOOKUP("16",$A$104:$E$130,2,FALSE)</f>
        <v>#N/A</v>
      </c>
      <c r="G119" s="475"/>
      <c r="H119" s="185">
        <v>16</v>
      </c>
      <c r="I119" s="266" t="e">
        <f>VLOOKUP("16",$A$73:$E$99,4,FALSE)</f>
        <v>#N/A</v>
      </c>
    </row>
    <row r="120" spans="1:9" s="260" customFormat="1">
      <c r="A120" s="262" t="str">
        <f t="shared" si="57"/>
        <v xml:space="preserve"> </v>
      </c>
      <c r="B120" s="199" t="str">
        <f t="shared" si="58"/>
        <v xml:space="preserve"> </v>
      </c>
      <c r="C120" s="259" t="str">
        <f t="shared" si="58"/>
        <v xml:space="preserve"> </v>
      </c>
      <c r="D120" s="268"/>
      <c r="E120" s="265" t="str">
        <f t="shared" si="59"/>
        <v xml:space="preserve"> </v>
      </c>
      <c r="F120" s="474" t="e">
        <f>VLOOKUP("17",$A$104:$E$130,2,FALSE)</f>
        <v>#N/A</v>
      </c>
      <c r="G120" s="475"/>
      <c r="H120" s="185">
        <v>17</v>
      </c>
      <c r="I120" s="266" t="e">
        <f>VLOOKUP("17",$A$73:$E$99,4,FALSE)</f>
        <v>#N/A</v>
      </c>
    </row>
    <row r="121" spans="1:9" s="260" customFormat="1">
      <c r="A121" s="262" t="str">
        <f t="shared" si="57"/>
        <v xml:space="preserve"> </v>
      </c>
      <c r="B121" s="199" t="str">
        <f t="shared" ref="B121:C130" si="60">B25</f>
        <v xml:space="preserve"> </v>
      </c>
      <c r="C121" s="259" t="str">
        <f t="shared" si="60"/>
        <v xml:space="preserve"> </v>
      </c>
      <c r="D121" s="268"/>
      <c r="E121" s="265" t="str">
        <f t="shared" si="59"/>
        <v xml:space="preserve"> </v>
      </c>
      <c r="F121" s="474" t="e">
        <f>VLOOKUP("18",$A$104:$E$130,2,FALSE)</f>
        <v>#N/A</v>
      </c>
      <c r="G121" s="475"/>
      <c r="H121" s="185">
        <v>18</v>
      </c>
      <c r="I121" s="266" t="e">
        <f>VLOOKUP("18",$A$73:$E$99,4,FALSE)</f>
        <v>#N/A</v>
      </c>
    </row>
    <row r="122" spans="1:9" s="260" customFormat="1">
      <c r="A122" s="262" t="str">
        <f t="shared" si="57"/>
        <v xml:space="preserve"> </v>
      </c>
      <c r="B122" s="199" t="str">
        <f t="shared" si="60"/>
        <v xml:space="preserve"> </v>
      </c>
      <c r="C122" s="259" t="str">
        <f t="shared" si="60"/>
        <v xml:space="preserve"> </v>
      </c>
      <c r="D122" s="268"/>
      <c r="E122" s="265" t="str">
        <f t="shared" si="59"/>
        <v xml:space="preserve"> </v>
      </c>
      <c r="F122" s="474" t="e">
        <f>VLOOKUP("19",$A$104:$E$130,2,FALSE)</f>
        <v>#N/A</v>
      </c>
      <c r="G122" s="475"/>
      <c r="H122" s="185">
        <v>19</v>
      </c>
      <c r="I122" s="266" t="e">
        <f>VLOOKUP("19",$A$73:$E$99,4,FALSE)</f>
        <v>#N/A</v>
      </c>
    </row>
    <row r="123" spans="1:9" s="260" customFormat="1">
      <c r="A123" s="262" t="str">
        <f t="shared" si="57"/>
        <v xml:space="preserve"> </v>
      </c>
      <c r="B123" s="199" t="str">
        <f t="shared" si="60"/>
        <v xml:space="preserve"> </v>
      </c>
      <c r="C123" s="259" t="str">
        <f t="shared" si="60"/>
        <v xml:space="preserve"> </v>
      </c>
      <c r="D123" s="268"/>
      <c r="E123" s="265" t="str">
        <f t="shared" si="59"/>
        <v xml:space="preserve"> </v>
      </c>
      <c r="F123" s="474" t="e">
        <f>VLOOKUP("20",$A$104:$E$130,2,FALSE)</f>
        <v>#N/A</v>
      </c>
      <c r="G123" s="475"/>
      <c r="H123" s="185">
        <v>20</v>
      </c>
      <c r="I123" s="266" t="e">
        <f>VLOOKUP("20",$A$73:$E$99,4,FALSE)</f>
        <v>#N/A</v>
      </c>
    </row>
    <row r="124" spans="1:9" s="260" customFormat="1">
      <c r="A124" s="262" t="str">
        <f t="shared" si="57"/>
        <v xml:space="preserve"> </v>
      </c>
      <c r="B124" s="199" t="str">
        <f t="shared" si="60"/>
        <v xml:space="preserve"> </v>
      </c>
      <c r="C124" s="259" t="str">
        <f t="shared" si="60"/>
        <v xml:space="preserve"> </v>
      </c>
      <c r="D124" s="268"/>
      <c r="E124" s="265" t="str">
        <f t="shared" si="59"/>
        <v xml:space="preserve"> </v>
      </c>
      <c r="F124" s="474" t="e">
        <f>VLOOKUP("21",$A$104:$E$130,2,FALSE)</f>
        <v>#N/A</v>
      </c>
      <c r="G124" s="475"/>
      <c r="H124" s="185">
        <v>21</v>
      </c>
      <c r="I124" s="266" t="e">
        <f>VLOOKUP("21",$A$73:$E$99,4,FALSE)</f>
        <v>#N/A</v>
      </c>
    </row>
    <row r="125" spans="1:9" s="260" customFormat="1">
      <c r="A125" s="262" t="str">
        <f t="shared" si="57"/>
        <v xml:space="preserve"> </v>
      </c>
      <c r="B125" s="199" t="str">
        <f t="shared" si="60"/>
        <v xml:space="preserve"> </v>
      </c>
      <c r="C125" s="259" t="str">
        <f t="shared" si="60"/>
        <v xml:space="preserve"> </v>
      </c>
      <c r="D125" s="268"/>
      <c r="E125" s="265" t="str">
        <f t="shared" si="59"/>
        <v xml:space="preserve"> </v>
      </c>
      <c r="F125" s="474" t="e">
        <f>VLOOKUP("22",$A$104:$E$130,2,FALSE)</f>
        <v>#N/A</v>
      </c>
      <c r="G125" s="475"/>
      <c r="H125" s="185">
        <v>22</v>
      </c>
      <c r="I125" s="266" t="e">
        <f>VLOOKUP("22",$A$73:$E$99,4,FALSE)</f>
        <v>#N/A</v>
      </c>
    </row>
    <row r="126" spans="1:9" s="260" customFormat="1">
      <c r="A126" s="262" t="str">
        <f t="shared" si="57"/>
        <v xml:space="preserve"> </v>
      </c>
      <c r="B126" s="199" t="str">
        <f t="shared" si="60"/>
        <v xml:space="preserve"> </v>
      </c>
      <c r="C126" s="259" t="str">
        <f t="shared" si="60"/>
        <v xml:space="preserve"> </v>
      </c>
      <c r="D126" s="268"/>
      <c r="E126" s="265" t="str">
        <f t="shared" si="59"/>
        <v xml:space="preserve"> </v>
      </c>
      <c r="F126" s="474" t="e">
        <f>VLOOKUP("23",$A$104:$E$130,2,FALSE)</f>
        <v>#N/A</v>
      </c>
      <c r="G126" s="475"/>
      <c r="H126" s="185">
        <v>23</v>
      </c>
      <c r="I126" s="266" t="e">
        <f>VLOOKUP("23",$A$73:$E$99,4,FALSE)</f>
        <v>#N/A</v>
      </c>
    </row>
    <row r="127" spans="1:9" s="260" customFormat="1">
      <c r="A127" s="262" t="str">
        <f t="shared" si="57"/>
        <v xml:space="preserve"> </v>
      </c>
      <c r="B127" s="199" t="str">
        <f t="shared" si="60"/>
        <v xml:space="preserve"> </v>
      </c>
      <c r="C127" s="259" t="str">
        <f t="shared" si="60"/>
        <v xml:space="preserve"> </v>
      </c>
      <c r="D127" s="268"/>
      <c r="E127" s="265" t="str">
        <f t="shared" si="59"/>
        <v xml:space="preserve"> </v>
      </c>
      <c r="F127" s="474" t="e">
        <f>VLOOKUP("24",$A$104:$E$130,2,FALSE)</f>
        <v>#N/A</v>
      </c>
      <c r="G127" s="475"/>
      <c r="H127" s="185">
        <v>24</v>
      </c>
      <c r="I127" s="266" t="e">
        <f>VLOOKUP("24",$A$73:$E$99,4,FALSE)</f>
        <v>#N/A</v>
      </c>
    </row>
    <row r="128" spans="1:9" s="260" customFormat="1">
      <c r="A128" s="262" t="str">
        <f t="shared" si="57"/>
        <v xml:space="preserve"> </v>
      </c>
      <c r="B128" s="199" t="str">
        <f t="shared" si="60"/>
        <v xml:space="preserve"> </v>
      </c>
      <c r="C128" s="259" t="str">
        <f t="shared" si="60"/>
        <v xml:space="preserve"> </v>
      </c>
      <c r="D128" s="268"/>
      <c r="E128" s="265" t="str">
        <f t="shared" si="59"/>
        <v xml:space="preserve"> </v>
      </c>
      <c r="F128" s="474" t="e">
        <f>VLOOKUP("25",$A$104:$E$130,2,FALSE)</f>
        <v>#N/A</v>
      </c>
      <c r="G128" s="475"/>
      <c r="H128" s="185">
        <v>25</v>
      </c>
      <c r="I128" s="266" t="e">
        <f>VLOOKUP("25",$A$73:$E$99,4,FALSE)</f>
        <v>#N/A</v>
      </c>
    </row>
    <row r="129" spans="1:9" s="260" customFormat="1">
      <c r="A129" s="262" t="str">
        <f t="shared" si="57"/>
        <v xml:space="preserve"> </v>
      </c>
      <c r="B129" s="199" t="str">
        <f t="shared" si="60"/>
        <v xml:space="preserve"> </v>
      </c>
      <c r="C129" s="259" t="str">
        <f t="shared" si="60"/>
        <v xml:space="preserve"> </v>
      </c>
      <c r="D129" s="268"/>
      <c r="E129" s="265" t="str">
        <f t="shared" si="59"/>
        <v xml:space="preserve"> </v>
      </c>
      <c r="F129" s="474" t="e">
        <f>VLOOKUP("26",$A$104:$E$130,2,FALSE)</f>
        <v>#N/A</v>
      </c>
      <c r="G129" s="475"/>
      <c r="H129" s="185">
        <v>26</v>
      </c>
      <c r="I129" s="266" t="e">
        <f>VLOOKUP("26",$A$73:$E$99,4,FALSE)</f>
        <v>#N/A</v>
      </c>
    </row>
    <row r="130" spans="1:9" s="260" customFormat="1">
      <c r="A130" s="262" t="str">
        <f t="shared" si="57"/>
        <v xml:space="preserve"> </v>
      </c>
      <c r="B130" s="199" t="str">
        <f t="shared" si="60"/>
        <v xml:space="preserve"> </v>
      </c>
      <c r="C130" s="259" t="str">
        <f t="shared" si="60"/>
        <v xml:space="preserve"> </v>
      </c>
      <c r="D130" s="268"/>
      <c r="E130" s="265" t="str">
        <f t="shared" si="59"/>
        <v xml:space="preserve"> </v>
      </c>
      <c r="F130" s="474" t="e">
        <f>VLOOKUP("27",$A$104:$E$130,2,FALSE)</f>
        <v>#N/A</v>
      </c>
      <c r="G130" s="475"/>
      <c r="H130" s="185">
        <v>27</v>
      </c>
      <c r="I130" s="266" t="e">
        <f>VLOOKUP("27",$A$73:$E$99,4,FALSE)</f>
        <v>#N/A</v>
      </c>
    </row>
    <row r="131" spans="1:9" s="260" customFormat="1">
      <c r="B131" s="189"/>
      <c r="C131" s="190"/>
      <c r="H131" s="184"/>
    </row>
    <row r="132" spans="1:9" s="260" customFormat="1">
      <c r="B132" s="189"/>
      <c r="C132" s="190"/>
      <c r="H132" s="184"/>
    </row>
  </sheetData>
  <sheetProtection sheet="1" objects="1" scenarios="1" selectLockedCells="1" selectUnlockedCells="1"/>
  <mergeCells count="88">
    <mergeCell ref="B39:C41"/>
    <mergeCell ref="J41:M41"/>
    <mergeCell ref="C42:D42"/>
    <mergeCell ref="C43:D43"/>
    <mergeCell ref="C53:D53"/>
    <mergeCell ref="C54:D54"/>
    <mergeCell ref="C55:D55"/>
    <mergeCell ref="C56:D56"/>
    <mergeCell ref="C44:D44"/>
    <mergeCell ref="C45:D45"/>
    <mergeCell ref="C46:D46"/>
    <mergeCell ref="C47:D47"/>
    <mergeCell ref="C48:D48"/>
    <mergeCell ref="C49:D49"/>
    <mergeCell ref="C50:D50"/>
    <mergeCell ref="C51:D51"/>
    <mergeCell ref="C52:D52"/>
    <mergeCell ref="C66:D66"/>
    <mergeCell ref="C67:D67"/>
    <mergeCell ref="C68:D68"/>
    <mergeCell ref="C57:D57"/>
    <mergeCell ref="C58:D58"/>
    <mergeCell ref="C59:D59"/>
    <mergeCell ref="C60:D60"/>
    <mergeCell ref="C61:D61"/>
    <mergeCell ref="C62:D62"/>
    <mergeCell ref="C63:D63"/>
    <mergeCell ref="C64:D64"/>
    <mergeCell ref="C65:D65"/>
    <mergeCell ref="F72:I72"/>
    <mergeCell ref="F73:G73"/>
    <mergeCell ref="F74:G74"/>
    <mergeCell ref="F75:G75"/>
    <mergeCell ref="F76:G76"/>
    <mergeCell ref="F77:G77"/>
    <mergeCell ref="F78:G78"/>
    <mergeCell ref="F79:G79"/>
    <mergeCell ref="F80:G80"/>
    <mergeCell ref="F81:G81"/>
    <mergeCell ref="F82:G82"/>
    <mergeCell ref="F83:G83"/>
    <mergeCell ref="F84:G84"/>
    <mergeCell ref="F85:G85"/>
    <mergeCell ref="F86:G86"/>
    <mergeCell ref="F87:G87"/>
    <mergeCell ref="F88:G88"/>
    <mergeCell ref="F89:G89"/>
    <mergeCell ref="F90:G90"/>
    <mergeCell ref="F91:G91"/>
    <mergeCell ref="F92:G92"/>
    <mergeCell ref="F93:G93"/>
    <mergeCell ref="F94:G94"/>
    <mergeCell ref="F95:G95"/>
    <mergeCell ref="F96:G96"/>
    <mergeCell ref="F97:G97"/>
    <mergeCell ref="F98:G98"/>
    <mergeCell ref="F99:G99"/>
    <mergeCell ref="B101:C103"/>
    <mergeCell ref="F103:I103"/>
    <mergeCell ref="F104:G104"/>
    <mergeCell ref="F105:G105"/>
    <mergeCell ref="F106:G106"/>
    <mergeCell ref="F107:G107"/>
    <mergeCell ref="F108:G108"/>
    <mergeCell ref="F116:G116"/>
    <mergeCell ref="F117:G117"/>
    <mergeCell ref="F118:G118"/>
    <mergeCell ref="F109:G109"/>
    <mergeCell ref="F110:G110"/>
    <mergeCell ref="F111:G111"/>
    <mergeCell ref="F112:G112"/>
    <mergeCell ref="F113:G113"/>
    <mergeCell ref="F129:G129"/>
    <mergeCell ref="F130:G130"/>
    <mergeCell ref="B4:C4"/>
    <mergeCell ref="B72:C72"/>
    <mergeCell ref="F124:G124"/>
    <mergeCell ref="F125:G125"/>
    <mergeCell ref="F126:G126"/>
    <mergeCell ref="F127:G127"/>
    <mergeCell ref="F128:G128"/>
    <mergeCell ref="F119:G119"/>
    <mergeCell ref="F120:G120"/>
    <mergeCell ref="F121:G121"/>
    <mergeCell ref="F122:G122"/>
    <mergeCell ref="F123:G123"/>
    <mergeCell ref="F114:G114"/>
    <mergeCell ref="F115:G115"/>
  </mergeCells>
  <conditionalFormatting sqref="K14:CB17">
    <cfRule type="colorScale" priority="6">
      <colorScale>
        <cfvo type="min" val="0"/>
        <cfvo type="percentile" val="50"/>
        <cfvo type="max" val="0"/>
        <color rgb="FFFF0000"/>
        <color rgb="FF00B050"/>
        <color rgb="FF0070C0"/>
      </colorScale>
    </cfRule>
  </conditionalFormatting>
  <pageMargins left="0.7" right="0.7" top="0.75" bottom="0.75" header="0.3" footer="0.3"/>
  <pageSetup paperSize="9" scale="8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12</vt:i4>
      </vt:variant>
      <vt:variant>
        <vt:lpstr>Plages nommées</vt:lpstr>
      </vt:variant>
      <vt:variant>
        <vt:i4>10</vt:i4>
      </vt:variant>
    </vt:vector>
  </HeadingPairs>
  <TitlesOfParts>
    <vt:vector size="22" baseType="lpstr">
      <vt:lpstr>Fran1</vt:lpstr>
      <vt:lpstr>Math1</vt:lpstr>
      <vt:lpstr>Autres1</vt:lpstr>
      <vt:lpstr>Livret1</vt:lpstr>
      <vt:lpstr>Tableau de bord</vt:lpstr>
      <vt:lpstr>RécapFran1</vt:lpstr>
      <vt:lpstr>RécapMath1</vt:lpstr>
      <vt:lpstr>Couverture</vt:lpstr>
      <vt:lpstr>Bilan</vt:lpstr>
      <vt:lpstr>appréciations</vt:lpstr>
      <vt:lpstr>Paliers</vt:lpstr>
      <vt:lpstr>Suivi de cohortes</vt:lpstr>
      <vt:lpstr>estnum</vt:lpstr>
      <vt:lpstr>appréciations!Zone_d_impression</vt:lpstr>
      <vt:lpstr>Autres1!Zone_d_impression</vt:lpstr>
      <vt:lpstr>Bilan!Zone_d_impression</vt:lpstr>
      <vt:lpstr>Fran1!Zone_d_impression</vt:lpstr>
      <vt:lpstr>Livret1!Zone_d_impression</vt:lpstr>
      <vt:lpstr>Math1!Zone_d_impression</vt:lpstr>
      <vt:lpstr>Paliers!Zone_d_impression</vt:lpstr>
      <vt:lpstr>RécapFran1!Zone_d_impression</vt:lpstr>
      <vt:lpstr>RécapMath1!Zone_d_impression</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samsung</dc:creator>
  <cp:lastModifiedBy>user</cp:lastModifiedBy>
  <cp:lastPrinted>2014-12-14T17:01:57Z</cp:lastPrinted>
  <dcterms:created xsi:type="dcterms:W3CDTF">2009-10-21T16:01:30Z</dcterms:created>
  <dcterms:modified xsi:type="dcterms:W3CDTF">2014-12-14T17:22:05Z</dcterms:modified>
</cp:coreProperties>
</file>